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525" yWindow="4410" windowWidth="9180" windowHeight="4515" tabRatio="882" activeTab="7"/>
  </bookViews>
  <sheets>
    <sheet name="1095" sheetId="259" r:id="rId1"/>
    <sheet name="1131" sheetId="258" r:id="rId2"/>
    <sheet name="1128" sheetId="257" r:id="rId3"/>
    <sheet name="1120" sheetId="256" r:id="rId4"/>
    <sheet name="1094" sheetId="255" r:id="rId5"/>
    <sheet name="1129" sheetId="254" r:id="rId6"/>
    <sheet name="PASIVOS" sheetId="251" r:id="rId7"/>
    <sheet name="TOTAL" sheetId="252" r:id="rId8"/>
  </sheets>
  <definedNames>
    <definedName name="_xlnm.Print_Area" localSheetId="4">'1094'!$A$1:$K$285</definedName>
    <definedName name="_xlnm.Print_Area" localSheetId="0">'1095'!$A$1:$K$25</definedName>
    <definedName name="_xlnm.Print_Area" localSheetId="3">'1120'!$A$1:$K$64</definedName>
    <definedName name="_xlnm.Print_Area" localSheetId="2">'1128'!$A$1:$K$283</definedName>
    <definedName name="_xlnm.Print_Area" localSheetId="5">'1129'!$A$1:$K$67</definedName>
    <definedName name="_xlnm.Print_Area" localSheetId="1">'1131'!$A$1:$K$233</definedName>
    <definedName name="_xlnm.Print_Area" localSheetId="6">PASIVOS!$A$1:$K$28</definedName>
    <definedName name="_xlnm.Print_Area" localSheetId="7">TOTAL!$B$3:$O$25</definedName>
    <definedName name="_xlnm.Print_Titles" localSheetId="4">'1094'!$30:$31</definedName>
    <definedName name="_xlnm.Print_Titles" localSheetId="0">'1095'!$14:$15</definedName>
    <definedName name="_xlnm.Print_Titles" localSheetId="2">'1128'!$21:$22</definedName>
    <definedName name="_xlnm.Print_Titles" localSheetId="1">'1131'!$26:$27</definedName>
    <definedName name="_xlnm.Print_Titles" localSheetId="6">PASIVOS!$12:$13</definedName>
    <definedName name="_xlnm.Print_Titles" localSheetId="7">TOTAL!$1:$3</definedName>
  </definedNames>
  <calcPr calcId="171027" fullCalcOnLoad="1"/>
</workbook>
</file>

<file path=xl/calcChain.xml><?xml version="1.0" encoding="utf-8"?>
<calcChain xmlns="http://schemas.openxmlformats.org/spreadsheetml/2006/main">
  <c r="I23" i="255" l="1"/>
  <c r="I12" i="257"/>
  <c r="K279" i="255"/>
  <c r="K278" i="255"/>
  <c r="K277" i="257"/>
  <c r="K276" i="257"/>
  <c r="K275" i="257"/>
  <c r="K227" i="258"/>
  <c r="I42" i="254"/>
  <c r="I37" i="254"/>
  <c r="K37" i="254"/>
  <c r="I36" i="254"/>
  <c r="I34" i="254"/>
  <c r="K34" i="254"/>
  <c r="I23" i="254"/>
  <c r="I22" i="254"/>
  <c r="K277" i="255"/>
  <c r="K276" i="255"/>
  <c r="I11" i="257"/>
  <c r="I9" i="257"/>
  <c r="K274" i="257"/>
  <c r="K273" i="257"/>
  <c r="K272" i="257"/>
  <c r="K271" i="257"/>
  <c r="K226" i="258"/>
  <c r="K225" i="258"/>
  <c r="K224" i="258"/>
  <c r="K223" i="258"/>
  <c r="K222" i="258"/>
  <c r="I15" i="258"/>
  <c r="I19" i="257"/>
  <c r="G282" i="257"/>
  <c r="K6" i="252"/>
  <c r="I35" i="254"/>
  <c r="K35" i="254"/>
  <c r="I30" i="254"/>
  <c r="I24" i="254"/>
  <c r="K24" i="254"/>
  <c r="I22" i="255"/>
  <c r="I20" i="255"/>
  <c r="I18" i="255"/>
  <c r="K275" i="255"/>
  <c r="K274" i="255"/>
  <c r="K273" i="255"/>
  <c r="K58" i="256"/>
  <c r="K270" i="257"/>
  <c r="K269" i="257"/>
  <c r="K268" i="257"/>
  <c r="K267" i="257"/>
  <c r="I9" i="258"/>
  <c r="K221" i="258"/>
  <c r="I21" i="255"/>
  <c r="B284" i="255"/>
  <c r="F8" i="252"/>
  <c r="I17" i="255"/>
  <c r="K59" i="254"/>
  <c r="K272" i="255"/>
  <c r="K271" i="255"/>
  <c r="K266" i="257"/>
  <c r="K220" i="258"/>
  <c r="I19" i="255"/>
  <c r="I16" i="255"/>
  <c r="I15" i="255"/>
  <c r="I28" i="255"/>
  <c r="G284" i="255"/>
  <c r="K8" i="252"/>
  <c r="I14" i="255"/>
  <c r="K270" i="255"/>
  <c r="K269" i="255"/>
  <c r="K268" i="255"/>
  <c r="K267" i="255"/>
  <c r="K265" i="257"/>
  <c r="K264" i="257"/>
  <c r="K263" i="257"/>
  <c r="K262" i="257"/>
  <c r="K261" i="257"/>
  <c r="I14" i="258"/>
  <c r="K260" i="257"/>
  <c r="I13" i="258"/>
  <c r="I24" i="258"/>
  <c r="G232" i="258"/>
  <c r="K5" i="252"/>
  <c r="K219" i="258"/>
  <c r="K58" i="254"/>
  <c r="K266" i="255"/>
  <c r="K265" i="255"/>
  <c r="K264" i="255"/>
  <c r="K259" i="257"/>
  <c r="K258" i="257"/>
  <c r="K257" i="257"/>
  <c r="K256" i="257"/>
  <c r="K255" i="257"/>
  <c r="K254" i="257"/>
  <c r="K253" i="257"/>
  <c r="K252" i="257"/>
  <c r="K251" i="257"/>
  <c r="K250" i="257"/>
  <c r="K218" i="258"/>
  <c r="K57" i="254"/>
  <c r="K263" i="255"/>
  <c r="K262" i="255"/>
  <c r="K261" i="255"/>
  <c r="K249" i="257"/>
  <c r="K248" i="257"/>
  <c r="K247" i="257"/>
  <c r="K246" i="257"/>
  <c r="K245" i="257"/>
  <c r="K244" i="257"/>
  <c r="K243" i="257"/>
  <c r="K242" i="257"/>
  <c r="K241" i="257"/>
  <c r="K240" i="257"/>
  <c r="K239" i="257"/>
  <c r="K217" i="258"/>
  <c r="K260" i="255"/>
  <c r="K259" i="255"/>
  <c r="K238" i="257"/>
  <c r="K237" i="257"/>
  <c r="K236" i="257"/>
  <c r="K235" i="257"/>
  <c r="K234" i="257"/>
  <c r="K233" i="257"/>
  <c r="K232" i="257"/>
  <c r="I47" i="255"/>
  <c r="I112" i="257"/>
  <c r="K112" i="257"/>
  <c r="I83" i="257"/>
  <c r="K83" i="257"/>
  <c r="K231" i="257"/>
  <c r="K230" i="257"/>
  <c r="K229" i="257"/>
  <c r="K228" i="257"/>
  <c r="K216" i="258"/>
  <c r="K22" i="251"/>
  <c r="K21" i="251"/>
  <c r="K20" i="251"/>
  <c r="K56" i="254"/>
  <c r="K55" i="254"/>
  <c r="K54" i="254"/>
  <c r="K258" i="255"/>
  <c r="K257" i="255"/>
  <c r="K256" i="255"/>
  <c r="K255" i="255"/>
  <c r="K254" i="255"/>
  <c r="I30" i="256"/>
  <c r="K57" i="256"/>
  <c r="K56" i="256"/>
  <c r="K55" i="256"/>
  <c r="K54" i="256"/>
  <c r="K53" i="256"/>
  <c r="K52" i="256"/>
  <c r="K51" i="256"/>
  <c r="B27" i="251"/>
  <c r="B232" i="258"/>
  <c r="D232" i="258"/>
  <c r="H5" i="252"/>
  <c r="B282" i="257"/>
  <c r="D282" i="257"/>
  <c r="H6" i="252"/>
  <c r="I89" i="257"/>
  <c r="K89" i="257"/>
  <c r="I55" i="257"/>
  <c r="I51" i="257"/>
  <c r="K51" i="257"/>
  <c r="K227" i="257"/>
  <c r="K226" i="257"/>
  <c r="K225" i="257"/>
  <c r="K224" i="257"/>
  <c r="K223" i="257"/>
  <c r="K222" i="257"/>
  <c r="K221" i="257"/>
  <c r="K220" i="257"/>
  <c r="K219" i="257"/>
  <c r="K218" i="257"/>
  <c r="K217" i="257"/>
  <c r="K216" i="257"/>
  <c r="K215" i="257"/>
  <c r="K214" i="257"/>
  <c r="K213" i="257"/>
  <c r="K212" i="257"/>
  <c r="K211" i="257"/>
  <c r="K210" i="257"/>
  <c r="K209" i="257"/>
  <c r="K208" i="257"/>
  <c r="K207" i="257"/>
  <c r="K215" i="258"/>
  <c r="K214" i="258"/>
  <c r="K213" i="258"/>
  <c r="K212" i="258"/>
  <c r="K211" i="258"/>
  <c r="K210" i="258"/>
  <c r="K209" i="258"/>
  <c r="K208" i="258"/>
  <c r="I110" i="258"/>
  <c r="I109" i="258"/>
  <c r="K109" i="258"/>
  <c r="I105" i="258"/>
  <c r="K105" i="258"/>
  <c r="I92" i="258"/>
  <c r="I83" i="258"/>
  <c r="I55" i="258"/>
  <c r="I46" i="254"/>
  <c r="I17" i="254"/>
  <c r="K17" i="254"/>
  <c r="K253" i="255"/>
  <c r="K252" i="255"/>
  <c r="K251" i="255"/>
  <c r="K250" i="255"/>
  <c r="K249" i="255"/>
  <c r="K248" i="255"/>
  <c r="K247" i="255"/>
  <c r="K246" i="255"/>
  <c r="I55" i="255"/>
  <c r="I31" i="256"/>
  <c r="I29" i="256"/>
  <c r="I25" i="256"/>
  <c r="K25" i="256"/>
  <c r="I119" i="257"/>
  <c r="K119" i="257"/>
  <c r="I118" i="257"/>
  <c r="K118" i="257"/>
  <c r="I117" i="257"/>
  <c r="K117" i="257"/>
  <c r="I113" i="257"/>
  <c r="K113" i="257"/>
  <c r="I107" i="257"/>
  <c r="K107" i="257"/>
  <c r="I104" i="257"/>
  <c r="K104" i="257"/>
  <c r="I100" i="257"/>
  <c r="I97" i="257"/>
  <c r="K97" i="257"/>
  <c r="I95" i="257"/>
  <c r="K95" i="257"/>
  <c r="I94" i="257"/>
  <c r="K94" i="257"/>
  <c r="I82" i="257"/>
  <c r="K82" i="257"/>
  <c r="I81" i="257"/>
  <c r="I80" i="257"/>
  <c r="K80" i="257"/>
  <c r="I70" i="257"/>
  <c r="K70" i="257"/>
  <c r="I63" i="257"/>
  <c r="K63" i="257"/>
  <c r="I61" i="257"/>
  <c r="K61" i="257"/>
  <c r="I60" i="257"/>
  <c r="I59" i="257"/>
  <c r="K59" i="257"/>
  <c r="I57" i="257"/>
  <c r="K57" i="257"/>
  <c r="I56" i="257"/>
  <c r="K56" i="257"/>
  <c r="I53" i="257"/>
  <c r="K53" i="257"/>
  <c r="I26" i="257"/>
  <c r="K26" i="257"/>
  <c r="K206" i="257"/>
  <c r="K205" i="257"/>
  <c r="K204" i="257"/>
  <c r="K203" i="257"/>
  <c r="K202" i="257"/>
  <c r="K201" i="257"/>
  <c r="K200" i="257"/>
  <c r="K199" i="257"/>
  <c r="K207" i="258"/>
  <c r="K245" i="255"/>
  <c r="K244" i="255"/>
  <c r="K243" i="255"/>
  <c r="K242" i="255"/>
  <c r="K241" i="255"/>
  <c r="K240" i="255"/>
  <c r="K198" i="257"/>
  <c r="K197" i="257"/>
  <c r="K196" i="257"/>
  <c r="I108" i="258"/>
  <c r="K108" i="258"/>
  <c r="I31" i="258"/>
  <c r="K206" i="258"/>
  <c r="K205" i="258"/>
  <c r="K204" i="258"/>
  <c r="K203" i="258"/>
  <c r="I85" i="255"/>
  <c r="K195" i="257"/>
  <c r="K194" i="257"/>
  <c r="I13" i="254"/>
  <c r="G66" i="254"/>
  <c r="K9" i="252"/>
  <c r="K53" i="254"/>
  <c r="K239" i="255"/>
  <c r="K238" i="255"/>
  <c r="K237" i="255"/>
  <c r="K236" i="255"/>
  <c r="K235" i="255"/>
  <c r="K193" i="257"/>
  <c r="K192" i="257"/>
  <c r="K191" i="257"/>
  <c r="K202" i="258"/>
  <c r="K201" i="258"/>
  <c r="K200" i="258"/>
  <c r="K199" i="258"/>
  <c r="K198" i="258"/>
  <c r="K190" i="257"/>
  <c r="K189" i="257"/>
  <c r="I83" i="255"/>
  <c r="K83" i="255"/>
  <c r="K281" i="255"/>
  <c r="K284" i="255"/>
  <c r="O8" i="252"/>
  <c r="I46" i="255"/>
  <c r="K46" i="255"/>
  <c r="I158" i="257"/>
  <c r="K158" i="257"/>
  <c r="K188" i="257"/>
  <c r="K197" i="258"/>
  <c r="K196" i="258"/>
  <c r="K234" i="255"/>
  <c r="K233" i="255"/>
  <c r="K232" i="255"/>
  <c r="I36" i="258"/>
  <c r="K36" i="258"/>
  <c r="K19" i="251"/>
  <c r="K18" i="251"/>
  <c r="K231" i="255"/>
  <c r="K230" i="255"/>
  <c r="K229" i="255"/>
  <c r="K228" i="255"/>
  <c r="K50" i="256"/>
  <c r="K49" i="256"/>
  <c r="K195" i="258"/>
  <c r="K194" i="258"/>
  <c r="K193" i="258"/>
  <c r="K52" i="254"/>
  <c r="K51" i="254"/>
  <c r="K227" i="255"/>
  <c r="K226" i="255"/>
  <c r="K225" i="255"/>
  <c r="K224" i="255"/>
  <c r="K223" i="255"/>
  <c r="K222" i="255"/>
  <c r="K48" i="256"/>
  <c r="K47" i="256"/>
  <c r="I23" i="256"/>
  <c r="K23" i="256"/>
  <c r="I155" i="257"/>
  <c r="K155" i="257"/>
  <c r="K187" i="257"/>
  <c r="K186" i="257"/>
  <c r="K192" i="258"/>
  <c r="K191" i="258"/>
  <c r="K190" i="258"/>
  <c r="K189" i="258"/>
  <c r="K188" i="258"/>
  <c r="K221" i="255"/>
  <c r="K220" i="255"/>
  <c r="K187" i="258"/>
  <c r="I40" i="258"/>
  <c r="K40" i="258"/>
  <c r="K17" i="251"/>
  <c r="K16" i="251"/>
  <c r="K186" i="258"/>
  <c r="K185" i="258"/>
  <c r="K184" i="258"/>
  <c r="I11" i="251"/>
  <c r="I58" i="257"/>
  <c r="K58" i="257"/>
  <c r="K185" i="257"/>
  <c r="I35" i="258"/>
  <c r="K35" i="258"/>
  <c r="K183" i="258"/>
  <c r="K182" i="258"/>
  <c r="K50" i="254"/>
  <c r="K49" i="254"/>
  <c r="K48" i="254"/>
  <c r="K219" i="255"/>
  <c r="K218" i="255"/>
  <c r="K217" i="255"/>
  <c r="K216" i="255"/>
  <c r="K46" i="256"/>
  <c r="K45" i="256"/>
  <c r="K184" i="257"/>
  <c r="K183" i="257"/>
  <c r="K182" i="257"/>
  <c r="K181" i="257"/>
  <c r="K181" i="258"/>
  <c r="K180" i="258"/>
  <c r="I45" i="254"/>
  <c r="K45" i="254"/>
  <c r="K215" i="255"/>
  <c r="K44" i="256"/>
  <c r="I27" i="256"/>
  <c r="K179" i="258"/>
  <c r="K214" i="255"/>
  <c r="K213" i="255"/>
  <c r="I96" i="258"/>
  <c r="K212" i="255"/>
  <c r="K211" i="255"/>
  <c r="K180" i="257"/>
  <c r="K179" i="257"/>
  <c r="K178" i="258"/>
  <c r="K210" i="255"/>
  <c r="K209" i="255"/>
  <c r="K177" i="258"/>
  <c r="K176" i="258"/>
  <c r="K15" i="256"/>
  <c r="K16" i="256"/>
  <c r="K17" i="256"/>
  <c r="K18" i="256"/>
  <c r="K19" i="256"/>
  <c r="K20" i="256"/>
  <c r="K21" i="256"/>
  <c r="K22" i="256"/>
  <c r="K24" i="256"/>
  <c r="K26" i="256"/>
  <c r="K27" i="256"/>
  <c r="K28" i="256"/>
  <c r="K29" i="256"/>
  <c r="K30" i="256"/>
  <c r="K31" i="256"/>
  <c r="K32" i="256"/>
  <c r="K33" i="256"/>
  <c r="K34" i="256"/>
  <c r="K35" i="256"/>
  <c r="K36" i="256"/>
  <c r="K37" i="256"/>
  <c r="K38" i="256"/>
  <c r="K39" i="256"/>
  <c r="K40" i="256"/>
  <c r="K41" i="256"/>
  <c r="K42" i="256"/>
  <c r="K43" i="256"/>
  <c r="K47" i="254"/>
  <c r="K208" i="255"/>
  <c r="K207" i="255"/>
  <c r="K206" i="255"/>
  <c r="K205" i="255"/>
  <c r="K204" i="255"/>
  <c r="K203" i="255"/>
  <c r="K202" i="255"/>
  <c r="K201" i="255"/>
  <c r="K200" i="255"/>
  <c r="K199" i="255"/>
  <c r="K175" i="258"/>
  <c r="K174" i="258"/>
  <c r="K173" i="258"/>
  <c r="K172" i="258"/>
  <c r="K171" i="258"/>
  <c r="K170" i="258"/>
  <c r="K169" i="258"/>
  <c r="K168" i="258"/>
  <c r="K167" i="258"/>
  <c r="K166" i="258"/>
  <c r="K178" i="257"/>
  <c r="K177" i="257"/>
  <c r="K176" i="257"/>
  <c r="K197" i="255"/>
  <c r="K175" i="257"/>
  <c r="K165" i="258"/>
  <c r="K198" i="255"/>
  <c r="K164" i="258"/>
  <c r="K163" i="258"/>
  <c r="K162" i="258"/>
  <c r="K174" i="257"/>
  <c r="K196" i="255"/>
  <c r="K195" i="255"/>
  <c r="K194" i="255"/>
  <c r="K193" i="255"/>
  <c r="K192" i="255"/>
  <c r="K191" i="255"/>
  <c r="K190" i="255"/>
  <c r="K189" i="255"/>
  <c r="K188" i="255"/>
  <c r="K187" i="255"/>
  <c r="K186" i="255"/>
  <c r="K185" i="255"/>
  <c r="K184" i="255"/>
  <c r="K183" i="255"/>
  <c r="K182" i="255"/>
  <c r="K173" i="257"/>
  <c r="K172" i="257"/>
  <c r="K161" i="258"/>
  <c r="K160" i="258"/>
  <c r="K159" i="258"/>
  <c r="K181" i="255"/>
  <c r="K180" i="255"/>
  <c r="K179" i="255"/>
  <c r="K178" i="255"/>
  <c r="K177" i="255"/>
  <c r="K176" i="255"/>
  <c r="K175" i="255"/>
  <c r="K174" i="255"/>
  <c r="K173" i="255"/>
  <c r="K172" i="255"/>
  <c r="K171" i="255"/>
  <c r="K170" i="255"/>
  <c r="K171" i="257"/>
  <c r="K170" i="257"/>
  <c r="K169" i="257"/>
  <c r="K168" i="257"/>
  <c r="K167" i="257"/>
  <c r="K158" i="258"/>
  <c r="K157" i="258"/>
  <c r="K156" i="258"/>
  <c r="K155" i="258"/>
  <c r="K169" i="255"/>
  <c r="K168" i="255"/>
  <c r="K167" i="255"/>
  <c r="K166" i="255"/>
  <c r="K165" i="255"/>
  <c r="K164" i="255"/>
  <c r="K163" i="255"/>
  <c r="K166" i="257"/>
  <c r="K165" i="257"/>
  <c r="K164" i="257"/>
  <c r="K154" i="258"/>
  <c r="K153" i="258"/>
  <c r="K162" i="255"/>
  <c r="K163" i="257"/>
  <c r="K162" i="257"/>
  <c r="K152" i="258"/>
  <c r="K151" i="258"/>
  <c r="K150" i="258"/>
  <c r="K161" i="255"/>
  <c r="K160" i="255"/>
  <c r="K159" i="255"/>
  <c r="K158" i="255"/>
  <c r="K157" i="255"/>
  <c r="K14" i="251"/>
  <c r="J24" i="251"/>
  <c r="I24" i="251"/>
  <c r="E27" i="251"/>
  <c r="I126" i="257"/>
  <c r="K126" i="257"/>
  <c r="K156" i="255"/>
  <c r="K155" i="255"/>
  <c r="K154" i="255"/>
  <c r="K153" i="255"/>
  <c r="K152" i="255"/>
  <c r="K151" i="255"/>
  <c r="K150" i="255"/>
  <c r="K149" i="255"/>
  <c r="K148" i="255"/>
  <c r="K147" i="255"/>
  <c r="K146" i="255"/>
  <c r="K145" i="255"/>
  <c r="K144" i="255"/>
  <c r="K143" i="255"/>
  <c r="K142" i="255"/>
  <c r="K141" i="255"/>
  <c r="K140" i="255"/>
  <c r="K139" i="255"/>
  <c r="K138" i="255"/>
  <c r="K137" i="255"/>
  <c r="K136" i="255"/>
  <c r="K135" i="255"/>
  <c r="K134" i="255"/>
  <c r="K133" i="255"/>
  <c r="K132" i="255"/>
  <c r="K131" i="255"/>
  <c r="K130" i="255"/>
  <c r="K129" i="255"/>
  <c r="K128" i="255"/>
  <c r="K127" i="255"/>
  <c r="K161" i="257"/>
  <c r="I75" i="257"/>
  <c r="K75" i="257"/>
  <c r="I39" i="257"/>
  <c r="I279" i="257"/>
  <c r="E282" i="257"/>
  <c r="K149" i="258"/>
  <c r="K148" i="258"/>
  <c r="K147" i="258"/>
  <c r="K146" i="258"/>
  <c r="K145" i="258"/>
  <c r="K144" i="258"/>
  <c r="K143" i="258"/>
  <c r="K142" i="258"/>
  <c r="K141" i="258"/>
  <c r="K140" i="258"/>
  <c r="K139" i="258"/>
  <c r="K138" i="258"/>
  <c r="K137" i="258"/>
  <c r="K136" i="258"/>
  <c r="K135" i="258"/>
  <c r="K134" i="258"/>
  <c r="K133" i="258"/>
  <c r="K132" i="258"/>
  <c r="K131" i="258"/>
  <c r="K130" i="258"/>
  <c r="K160" i="257"/>
  <c r="K159" i="257"/>
  <c r="K157" i="257"/>
  <c r="K156" i="257"/>
  <c r="K154" i="257"/>
  <c r="K153" i="257"/>
  <c r="K152" i="257"/>
  <c r="K151" i="257"/>
  <c r="K150" i="257"/>
  <c r="K149" i="257"/>
  <c r="K148" i="257"/>
  <c r="K147" i="257"/>
  <c r="K146" i="257"/>
  <c r="K145" i="257"/>
  <c r="K126" i="255"/>
  <c r="I44" i="257"/>
  <c r="K44" i="257"/>
  <c r="K125" i="255"/>
  <c r="K124" i="255"/>
  <c r="K123" i="255"/>
  <c r="K122" i="255"/>
  <c r="K121" i="255"/>
  <c r="K120" i="255"/>
  <c r="K119" i="255"/>
  <c r="K118" i="255"/>
  <c r="K117" i="255"/>
  <c r="K116" i="255"/>
  <c r="K115" i="255"/>
  <c r="K114" i="255"/>
  <c r="K113" i="255"/>
  <c r="K112" i="255"/>
  <c r="K111" i="255"/>
  <c r="K144" i="257"/>
  <c r="K143" i="257"/>
  <c r="K142" i="257"/>
  <c r="K141" i="257"/>
  <c r="K140" i="257"/>
  <c r="K139" i="257"/>
  <c r="K138" i="257"/>
  <c r="K137" i="257"/>
  <c r="K136" i="257"/>
  <c r="K129" i="258"/>
  <c r="K128" i="258"/>
  <c r="K127" i="258"/>
  <c r="K126" i="258"/>
  <c r="K125" i="258"/>
  <c r="K124" i="258"/>
  <c r="K123" i="258"/>
  <c r="K122" i="258"/>
  <c r="K121" i="258"/>
  <c r="K110" i="255"/>
  <c r="K46" i="254"/>
  <c r="K109" i="255"/>
  <c r="K108" i="255"/>
  <c r="K107" i="255"/>
  <c r="K106" i="255"/>
  <c r="K105" i="255"/>
  <c r="K104" i="255"/>
  <c r="K103" i="255"/>
  <c r="K102" i="255"/>
  <c r="K101" i="255"/>
  <c r="K100" i="255"/>
  <c r="K99" i="255"/>
  <c r="K98" i="255"/>
  <c r="K97" i="255"/>
  <c r="K96" i="255"/>
  <c r="K95" i="255"/>
  <c r="K94" i="255"/>
  <c r="K93" i="255"/>
  <c r="K92" i="255"/>
  <c r="K91" i="255"/>
  <c r="K90" i="255"/>
  <c r="K89" i="255"/>
  <c r="K88" i="255"/>
  <c r="K87" i="255"/>
  <c r="K86" i="255"/>
  <c r="K85" i="255"/>
  <c r="K84" i="255"/>
  <c r="K82" i="255"/>
  <c r="K81" i="255"/>
  <c r="K135" i="257"/>
  <c r="K134" i="257"/>
  <c r="K133" i="257"/>
  <c r="K132" i="257"/>
  <c r="K131" i="257"/>
  <c r="K120" i="258"/>
  <c r="K119" i="258"/>
  <c r="K118" i="258"/>
  <c r="K117" i="258"/>
  <c r="K116" i="258"/>
  <c r="K115" i="258"/>
  <c r="K114" i="258"/>
  <c r="K113" i="258"/>
  <c r="K112" i="258"/>
  <c r="K111" i="258"/>
  <c r="K110" i="258"/>
  <c r="K107" i="258"/>
  <c r="K106" i="258"/>
  <c r="K104" i="258"/>
  <c r="K103" i="258"/>
  <c r="K102" i="258"/>
  <c r="K130" i="257"/>
  <c r="K129" i="257"/>
  <c r="K128" i="257"/>
  <c r="K127" i="257"/>
  <c r="K125" i="257"/>
  <c r="K124" i="257"/>
  <c r="K123" i="257"/>
  <c r="K122" i="257"/>
  <c r="K121" i="257"/>
  <c r="K120" i="257"/>
  <c r="K116" i="257"/>
  <c r="K115" i="257"/>
  <c r="K114" i="257"/>
  <c r="J281" i="255"/>
  <c r="I284" i="255"/>
  <c r="J279" i="257"/>
  <c r="I282" i="257"/>
  <c r="K44" i="254"/>
  <c r="K43" i="254"/>
  <c r="K42" i="254"/>
  <c r="K80" i="255"/>
  <c r="K111" i="257"/>
  <c r="K110" i="257"/>
  <c r="K109" i="257"/>
  <c r="K108" i="257"/>
  <c r="K78" i="255"/>
  <c r="K77" i="255"/>
  <c r="K76" i="255"/>
  <c r="K75" i="255"/>
  <c r="K74" i="255"/>
  <c r="K73" i="255"/>
  <c r="K72" i="255"/>
  <c r="K71" i="255"/>
  <c r="K70" i="255"/>
  <c r="K69" i="255"/>
  <c r="K68" i="255"/>
  <c r="K67" i="255"/>
  <c r="K66" i="255"/>
  <c r="K65" i="255"/>
  <c r="K64" i="255"/>
  <c r="K63" i="255"/>
  <c r="K106" i="257"/>
  <c r="K105" i="257"/>
  <c r="K103" i="257"/>
  <c r="K102" i="257"/>
  <c r="K101" i="257"/>
  <c r="K100" i="257"/>
  <c r="K99" i="257"/>
  <c r="K98" i="257"/>
  <c r="K101" i="258"/>
  <c r="K100" i="258"/>
  <c r="K99" i="258"/>
  <c r="K98" i="258"/>
  <c r="K97" i="258"/>
  <c r="K96" i="258"/>
  <c r="K95" i="258"/>
  <c r="K41" i="254"/>
  <c r="K62" i="255"/>
  <c r="K61" i="255"/>
  <c r="K60" i="255"/>
  <c r="K59" i="255"/>
  <c r="K58" i="255"/>
  <c r="K57" i="255"/>
  <c r="K56" i="255"/>
  <c r="K55" i="255"/>
  <c r="K54" i="255"/>
  <c r="K53" i="255"/>
  <c r="K52" i="255"/>
  <c r="K51" i="255"/>
  <c r="K50" i="255"/>
  <c r="K49" i="255"/>
  <c r="K96" i="257"/>
  <c r="K93" i="257"/>
  <c r="K94" i="258"/>
  <c r="K93" i="258"/>
  <c r="K92" i="258"/>
  <c r="K91" i="258"/>
  <c r="I11" i="256"/>
  <c r="G63" i="256"/>
  <c r="K7" i="252"/>
  <c r="K40" i="254"/>
  <c r="K39" i="254"/>
  <c r="K38" i="254"/>
  <c r="K48" i="255"/>
  <c r="K47" i="255"/>
  <c r="K45" i="255"/>
  <c r="K44" i="255"/>
  <c r="K43" i="255"/>
  <c r="K42" i="255"/>
  <c r="K92" i="257"/>
  <c r="K91" i="257"/>
  <c r="K90" i="257"/>
  <c r="K88" i="257"/>
  <c r="K87" i="257"/>
  <c r="K86" i="257"/>
  <c r="K85" i="257"/>
  <c r="K84" i="257"/>
  <c r="K90" i="258"/>
  <c r="K89" i="258"/>
  <c r="K88" i="258"/>
  <c r="K87" i="258"/>
  <c r="K86" i="258"/>
  <c r="K85" i="258"/>
  <c r="K33" i="254"/>
  <c r="K32" i="254"/>
  <c r="K81" i="257"/>
  <c r="K79" i="257"/>
  <c r="K84" i="258"/>
  <c r="K83" i="258"/>
  <c r="K82" i="258"/>
  <c r="K81" i="258"/>
  <c r="K80" i="258"/>
  <c r="K79" i="258"/>
  <c r="K78" i="258"/>
  <c r="K77" i="258"/>
  <c r="K76" i="258"/>
  <c r="K75" i="258"/>
  <c r="K74" i="258"/>
  <c r="K73" i="258"/>
  <c r="K72" i="258"/>
  <c r="K71" i="258"/>
  <c r="K70" i="258"/>
  <c r="K69" i="258"/>
  <c r="K68" i="258"/>
  <c r="K67" i="258"/>
  <c r="K66" i="258"/>
  <c r="K65" i="258"/>
  <c r="K64" i="258"/>
  <c r="K63" i="258"/>
  <c r="K62" i="258"/>
  <c r="K61" i="258"/>
  <c r="K31" i="254"/>
  <c r="K30" i="254"/>
  <c r="K29" i="254"/>
  <c r="K28" i="254"/>
  <c r="K27" i="254"/>
  <c r="K26" i="254"/>
  <c r="K25" i="254"/>
  <c r="K78" i="257"/>
  <c r="K77" i="257"/>
  <c r="K76" i="257"/>
  <c r="K60" i="258"/>
  <c r="K59" i="258"/>
  <c r="K58" i="258"/>
  <c r="K57" i="258"/>
  <c r="K56" i="258"/>
  <c r="K55" i="258"/>
  <c r="K54" i="258"/>
  <c r="K53" i="258"/>
  <c r="K52" i="258"/>
  <c r="K51" i="258"/>
  <c r="K50" i="258"/>
  <c r="K49" i="258"/>
  <c r="K48" i="258"/>
  <c r="K47" i="258"/>
  <c r="K46" i="258"/>
  <c r="K45" i="258"/>
  <c r="K44" i="258"/>
  <c r="K43" i="258"/>
  <c r="K74" i="257"/>
  <c r="K73" i="257"/>
  <c r="K72" i="257"/>
  <c r="K71" i="257"/>
  <c r="K66" i="257"/>
  <c r="K65" i="257"/>
  <c r="K64" i="257"/>
  <c r="K30" i="258"/>
  <c r="K39" i="258"/>
  <c r="K34" i="258"/>
  <c r="K69" i="257"/>
  <c r="K68" i="257"/>
  <c r="K67" i="257"/>
  <c r="K62" i="257"/>
  <c r="K60" i="257"/>
  <c r="K33" i="255"/>
  <c r="K32" i="255"/>
  <c r="K25" i="257"/>
  <c r="K24" i="257"/>
  <c r="K23" i="257"/>
  <c r="K28" i="258"/>
  <c r="K29" i="258"/>
  <c r="K31" i="258"/>
  <c r="K229" i="258"/>
  <c r="K232" i="258"/>
  <c r="O5" i="252"/>
  <c r="K32" i="258"/>
  <c r="K33" i="258"/>
  <c r="K37" i="258"/>
  <c r="K38" i="258"/>
  <c r="K41" i="258"/>
  <c r="K42" i="258"/>
  <c r="K79" i="255"/>
  <c r="K41" i="255"/>
  <c r="K40" i="255"/>
  <c r="K39" i="255"/>
  <c r="K38" i="255"/>
  <c r="K37" i="255"/>
  <c r="K36" i="255"/>
  <c r="K34" i="255"/>
  <c r="K35" i="255"/>
  <c r="J229" i="258"/>
  <c r="I232" i="258"/>
  <c r="K23" i="254"/>
  <c r="K17" i="259"/>
  <c r="K55" i="257"/>
  <c r="K54" i="257"/>
  <c r="K52" i="257"/>
  <c r="K50" i="257"/>
  <c r="K49" i="257"/>
  <c r="K48" i="257"/>
  <c r="K22" i="254"/>
  <c r="K21" i="254"/>
  <c r="K20" i="254"/>
  <c r="K19" i="254"/>
  <c r="K47" i="257"/>
  <c r="K46" i="257"/>
  <c r="K45" i="257"/>
  <c r="K43" i="257"/>
  <c r="K42" i="257"/>
  <c r="K41" i="257"/>
  <c r="K40" i="257"/>
  <c r="J21" i="259"/>
  <c r="I24" i="259"/>
  <c r="M4" i="252"/>
  <c r="I21" i="259"/>
  <c r="E24" i="259"/>
  <c r="K38" i="257"/>
  <c r="J63" i="254"/>
  <c r="I66" i="254"/>
  <c r="K37" i="257"/>
  <c r="K36" i="257"/>
  <c r="K35" i="257"/>
  <c r="K34" i="257"/>
  <c r="K33" i="257"/>
  <c r="K32" i="257"/>
  <c r="J60" i="256"/>
  <c r="I63" i="256"/>
  <c r="K31" i="257"/>
  <c r="K30" i="257"/>
  <c r="K29" i="257"/>
  <c r="K27" i="257"/>
  <c r="F9" i="252"/>
  <c r="G9" i="252"/>
  <c r="E9" i="252"/>
  <c r="G8" i="252"/>
  <c r="E8" i="252"/>
  <c r="F7" i="252"/>
  <c r="G7" i="252"/>
  <c r="E7" i="252"/>
  <c r="G6" i="252"/>
  <c r="E6" i="252"/>
  <c r="G5" i="252"/>
  <c r="E5" i="252"/>
  <c r="F4" i="252"/>
  <c r="G4" i="252"/>
  <c r="E4" i="252"/>
  <c r="D66" i="254"/>
  <c r="H9" i="252"/>
  <c r="K18" i="254"/>
  <c r="D63" i="256"/>
  <c r="H7" i="252"/>
  <c r="K28" i="257"/>
  <c r="D24" i="259"/>
  <c r="H4" i="252"/>
  <c r="K16" i="259"/>
  <c r="K21" i="259"/>
  <c r="K24" i="259"/>
  <c r="O4" i="252"/>
  <c r="G12" i="252"/>
  <c r="E12" i="252"/>
  <c r="F12" i="252"/>
  <c r="D27" i="251"/>
  <c r="H12" i="252"/>
  <c r="I27" i="251"/>
  <c r="J27" i="251"/>
  <c r="N12" i="252"/>
  <c r="K15" i="251"/>
  <c r="K24" i="251"/>
  <c r="K27" i="251"/>
  <c r="O12" i="252"/>
  <c r="G27" i="251"/>
  <c r="K12" i="252"/>
  <c r="I12" i="259"/>
  <c r="G24" i="259"/>
  <c r="K4" i="252"/>
  <c r="M12" i="252"/>
  <c r="K60" i="256"/>
  <c r="K63" i="256"/>
  <c r="O7" i="252"/>
  <c r="J63" i="256"/>
  <c r="N7" i="252"/>
  <c r="M7" i="252"/>
  <c r="H24" i="259"/>
  <c r="L4" i="252"/>
  <c r="I4" i="252"/>
  <c r="I12" i="252"/>
  <c r="F27" i="251"/>
  <c r="J12" i="252"/>
  <c r="H27" i="251"/>
  <c r="L12" i="252"/>
  <c r="I60" i="256"/>
  <c r="E63" i="256"/>
  <c r="H63" i="256"/>
  <c r="L7" i="252"/>
  <c r="I7" i="252"/>
  <c r="F63" i="256"/>
  <c r="J7" i="252"/>
  <c r="I63" i="254"/>
  <c r="E66" i="254"/>
  <c r="K36" i="254"/>
  <c r="F6" i="252"/>
  <c r="I229" i="258"/>
  <c r="E232" i="258"/>
  <c r="F66" i="254"/>
  <c r="J9" i="252"/>
  <c r="I9" i="252"/>
  <c r="H66" i="254"/>
  <c r="L9" i="252"/>
  <c r="K63" i="254"/>
  <c r="K66" i="254"/>
  <c r="O9" i="252"/>
  <c r="M9" i="252"/>
  <c r="J66" i="254"/>
  <c r="N9" i="252"/>
  <c r="I281" i="255"/>
  <c r="E284" i="255"/>
  <c r="D284" i="255"/>
  <c r="H8" i="252"/>
  <c r="H10" i="252"/>
  <c r="H11" i="252"/>
  <c r="H13" i="252"/>
  <c r="H25" i="252"/>
  <c r="J25" i="252"/>
  <c r="K39" i="257"/>
  <c r="K279" i="257"/>
  <c r="K282" i="257"/>
  <c r="O6" i="252"/>
  <c r="O10" i="252"/>
  <c r="O11" i="252"/>
  <c r="O13" i="252"/>
  <c r="O25" i="252"/>
  <c r="M5" i="252"/>
  <c r="J232" i="258"/>
  <c r="N5" i="252"/>
  <c r="G10" i="252"/>
  <c r="G11" i="252"/>
  <c r="G13" i="252"/>
  <c r="G25" i="252"/>
  <c r="B235" i="258"/>
  <c r="F5" i="252"/>
  <c r="F10" i="252"/>
  <c r="F11" i="252"/>
  <c r="F13" i="252"/>
  <c r="F25" i="252"/>
  <c r="K10" i="252"/>
  <c r="K11" i="252"/>
  <c r="K13" i="252"/>
  <c r="K25" i="252"/>
  <c r="E10" i="252"/>
  <c r="E11" i="252"/>
  <c r="E13" i="252"/>
  <c r="E25" i="252"/>
  <c r="M8" i="252"/>
  <c r="J284" i="255"/>
  <c r="N8" i="252"/>
  <c r="H284" i="255"/>
  <c r="L8" i="252"/>
  <c r="I8" i="252"/>
  <c r="F284" i="255"/>
  <c r="J8" i="252"/>
  <c r="M6" i="252"/>
  <c r="J282" i="257"/>
  <c r="N6" i="252"/>
  <c r="H282" i="257"/>
  <c r="L6" i="252"/>
  <c r="F282" i="257"/>
  <c r="J6" i="252"/>
  <c r="I6" i="252"/>
  <c r="H232" i="258"/>
  <c r="L5" i="252"/>
  <c r="F232" i="258"/>
  <c r="J5" i="252"/>
  <c r="I5" i="252"/>
  <c r="M10" i="252"/>
  <c r="N10" i="252"/>
  <c r="I10" i="252"/>
  <c r="J10" i="252"/>
  <c r="L10" i="252"/>
  <c r="L11" i="252"/>
  <c r="L13" i="252"/>
  <c r="L25" i="252"/>
  <c r="M11" i="252"/>
  <c r="M13" i="252"/>
  <c r="N13" i="252"/>
  <c r="I11" i="252"/>
  <c r="I13" i="252"/>
  <c r="J11" i="252"/>
  <c r="M25" i="252"/>
  <c r="N25" i="252"/>
  <c r="N11" i="252"/>
  <c r="J13" i="252"/>
  <c r="I25" i="252"/>
</calcChain>
</file>

<file path=xl/sharedStrings.xml><?xml version="1.0" encoding="utf-8"?>
<sst xmlns="http://schemas.openxmlformats.org/spreadsheetml/2006/main" count="2874" uniqueCount="2094">
  <si>
    <t>APROPIACION DISPONIBLE</t>
  </si>
  <si>
    <t>SALDO POR</t>
  </si>
  <si>
    <t>GIRAR</t>
  </si>
  <si>
    <t xml:space="preserve">CODIGO </t>
  </si>
  <si>
    <t>OBJETO</t>
  </si>
  <si>
    <t>4 = (1+2-3)</t>
  </si>
  <si>
    <t>SALDO POR GIRAR</t>
  </si>
  <si>
    <t>FECHA</t>
  </si>
  <si>
    <t>GIROS</t>
  </si>
  <si>
    <t>SUSPENSION</t>
  </si>
  <si>
    <t>VALOR</t>
  </si>
  <si>
    <t>CONTRATISTA</t>
  </si>
  <si>
    <t>8 = (4-5-7)</t>
  </si>
  <si>
    <t>REGISTRO</t>
  </si>
  <si>
    <t>CDP</t>
  </si>
  <si>
    <t>TOTAL GIROS</t>
  </si>
  <si>
    <t xml:space="preserve">COMPROMISO </t>
  </si>
  <si>
    <t>TIPO Y No.</t>
  </si>
  <si>
    <t>COMPROMISOS</t>
  </si>
  <si>
    <t>CDP POR COMPROMETER</t>
  </si>
  <si>
    <t>No. C.D.P.</t>
  </si>
  <si>
    <t>6 = (5 / 4)</t>
  </si>
  <si>
    <t>TOTAL</t>
  </si>
  <si>
    <t>MODIFICACION</t>
  </si>
  <si>
    <t>TOTAL ENTIDAD</t>
  </si>
  <si>
    <t>% EJECUCION</t>
  </si>
  <si>
    <t>No.</t>
  </si>
  <si>
    <t>TOTAL INVERSION</t>
  </si>
  <si>
    <t>OBSERVACIONES</t>
  </si>
  <si>
    <t>APROPIACION INICIAL</t>
  </si>
  <si>
    <t>SALDO DISPONIBLE</t>
  </si>
  <si>
    <t>% GIROS</t>
  </si>
  <si>
    <t>EJECUCION DETALLADA DE UN PROYECTO DE INVERSION</t>
  </si>
  <si>
    <t>10 = (9 / 4)</t>
  </si>
  <si>
    <t>11 = (5 - 9)</t>
  </si>
  <si>
    <t>SOLICITANTE</t>
  </si>
  <si>
    <t>PASIVOS EXIGIBLES</t>
  </si>
  <si>
    <t xml:space="preserve">PROYECTO  </t>
  </si>
  <si>
    <t>1095-152</t>
  </si>
  <si>
    <t>Promoción y visibilización de los derechos de los grupos étnicos en el Distrito Capital</t>
  </si>
  <si>
    <t>Promoción, protección y garantía de derechos humanos</t>
  </si>
  <si>
    <t>1131-152</t>
  </si>
  <si>
    <t>Construcción de una Bogotá que vive los Derechos Humanos</t>
  </si>
  <si>
    <t>1128-185</t>
  </si>
  <si>
    <t>Fortalecimiento de la capacidad institucional</t>
  </si>
  <si>
    <t>Fortalecimiento a la gestión pública efectiva y eficiente</t>
  </si>
  <si>
    <t>1120-192</t>
  </si>
  <si>
    <t>Implementación del modelo de gestión de tecnología de la información para el fortalecimiento institucional</t>
  </si>
  <si>
    <t>Fortalecimiento institucional a través del uso de TIC</t>
  </si>
  <si>
    <t>1094-196</t>
  </si>
  <si>
    <t>Fortalecimiento de la capacidad institucional de las Alcaldías Locales</t>
  </si>
  <si>
    <t>Fortalecimiento local, gobernabilidad, gobernanza y participación ciudadana</t>
  </si>
  <si>
    <t>1129-194</t>
  </si>
  <si>
    <t>Fortalecimiento de las relaciones estratégicas del Distrito Capital con actores políticos y sociales</t>
  </si>
  <si>
    <t>Agenciamiento político</t>
  </si>
  <si>
    <t>3-3-4</t>
  </si>
  <si>
    <t>DEPENDENCIA</t>
  </si>
  <si>
    <t>1095 - 152</t>
  </si>
  <si>
    <t>1131 - 152</t>
  </si>
  <si>
    <t>1128 - 185</t>
  </si>
  <si>
    <t>1120 - 192</t>
  </si>
  <si>
    <t>1094 - 196</t>
  </si>
  <si>
    <t>1129 -194</t>
  </si>
  <si>
    <t>TOTAL "BOGOTÁ MEJOR PARA TODOS"</t>
  </si>
  <si>
    <t>TOTAL INVERSIÓN DIRECTA</t>
  </si>
  <si>
    <t>SUBSECRETARÍA</t>
  </si>
  <si>
    <t>PASIVOS EXIGIBLES (INVERSION)</t>
  </si>
  <si>
    <t>GASTOS GENERALES</t>
  </si>
  <si>
    <t>SERVICIOS PERSONALES</t>
  </si>
  <si>
    <t>NOMINA</t>
  </si>
  <si>
    <t>HONORARIOS</t>
  </si>
  <si>
    <t>REMUNERACION SERVICIOS TECNICOS</t>
  </si>
  <si>
    <t>APORTES PATRONALES</t>
  </si>
  <si>
    <t>TOTAL FUNCIONAMIENTO</t>
  </si>
  <si>
    <t>Subsecretaría para la Gobernabilidad y la Garantía de Derechos</t>
  </si>
  <si>
    <t>Subsecretaría de  Gestión Institucional</t>
  </si>
  <si>
    <t>Subsecretaría de Gestión Local</t>
  </si>
  <si>
    <t>Subsecretaría de Gestión Institucional</t>
  </si>
  <si>
    <t>Director de Relaciones Políticas</t>
  </si>
  <si>
    <t>PAGOS DE LOS SERVICIOS PÚBLICOS DE LOS CENTROS DE ATENCIÓN DE LOS GRUPOS ÉTNICOS</t>
  </si>
  <si>
    <t xml:space="preserve">APOYO A LA GESTIÓN EN LOS PUNTOS DE ATENCIÓN A LA CIUDADANÍA </t>
  </si>
  <si>
    <t>PLAN ESTRATÉGICO DE COMUNICACIONES</t>
  </si>
  <si>
    <t xml:space="preserve"> IMPLEMENTACIÓN Y DESARROLLO DEL PLAN ESTRATÉGICO DE COMUNICACIONES</t>
  </si>
  <si>
    <t>APOYAR  LA COORDINACIÓN DEL PROCESO DE ATENCIÓN A LA CIUDADANÍA</t>
  </si>
  <si>
    <t>CUMPLIMIENTO DE LOS CRITERIOS DE ACCESIBILIDAD Y USABILIDAD EN LOS PORTALES WEB E INTRANET DE LA ENTIDAD</t>
  </si>
  <si>
    <t xml:space="preserve"> REALIZAR LAS ACTIVIDADES DE LEVANTAMIENTO Y ANÁLISIS DE REQUERIMIENTOS, </t>
  </si>
  <si>
    <t>SUBSECRETARIO DE GESTION LOCAL</t>
  </si>
  <si>
    <t>ADICIÓN Y PRÓRROGA DEL CONTRATO DE ARRENDAMIENTO 669 DE 2016</t>
  </si>
  <si>
    <t>ADICIÓN Y PRÓRROGA AL CONTRATO 660 DE 2016.</t>
  </si>
  <si>
    <t>FACTURA DE SERVICIOS PUBLICOS DE CODENSA S.A. ESP N°. 452649956-8SERVICIO DE ENERGIA DEL CENTRO DE ORIENTACIÓN Y FORTALECIMIENTO INTEGRAL AFROBOGOTANO CONFIACL 9 N°. 4 - 70PERIODO FACTURADO DEL 24 DE NOVIEMBRE AL 27 DE DICIEMBRE DE 2016TOTAL A PAGAR $278.010</t>
  </si>
  <si>
    <t>452649956-8</t>
  </si>
  <si>
    <t>JOSE ARGEMIRO ANZOLA ESCALANTE</t>
  </si>
  <si>
    <t>ZULMA NATALY ARIZA CRISTANCHO</t>
  </si>
  <si>
    <t>CODENSA S. A. ESP</t>
  </si>
  <si>
    <t>ORIENTACIÓN E IMPLEMENTACIÓN DE LAS HERRAMIENTAS DEL  MODELO INTEGRADO  DE PLANEACIÓN Y GESTIÓN</t>
  </si>
  <si>
    <t>SEGUIMIENTO DE LAS RELACIONES CON LAS CORPORACIONES ADMINISTRATIVAS DISTRITALES</t>
  </si>
  <si>
    <t>RESPUESTAS DE LAS ACCIONES DE TUTELA Y DERECHOS DE PETICIÓN</t>
  </si>
  <si>
    <t>REPRESENTAR JUDICIAL Y EXTRAJUDICIALMENTE A LA ENTIDAD EN LOS PROCESOS QUE LE SEAN ASIGNADOS,</t>
  </si>
  <si>
    <t>REPRESENTAR JUDICIAL Y EXTRAJUDICIALMENTE A LA ENTIDAD</t>
  </si>
  <si>
    <t>IMPLEMENTACIÓN DE LAS HERRAMIENTAS QUE SOPORTAN LA PLANEACIÓN, EJECUCIÓN Y SEGUIMIENTO DE LOS PROYECTOS DE INVERSIÓN</t>
  </si>
  <si>
    <t>ORIENTACIÓN E IMPLEMENTACIÓN DE LAS HERRAMIENTAS DEL  MODELO INTEGRAL  DE PLANEACIÓN Y GESTIÓN</t>
  </si>
  <si>
    <t>APOYO A LA GESTIÓN EN LOS PUNTOS DE ATENCIÓN A LA CIUDADANÍA</t>
  </si>
  <si>
    <t>SEGUIMIENTO DE LA PLANEACIÓN SECTORIAL Y DE LAS POLÍTICAS PÚBLICAS DE LAS QUE ES RESPONSABLE LIDERAR LA SECRETARÍA DISTRITAL DE GOBIERNO.</t>
  </si>
  <si>
    <t>ACOMPAÑAR  EN LA CONSOLIDACIÓN Y TRÁMITES PERTINENTES PARA LA GESTIÓN ADMINISTRATIVA</t>
  </si>
  <si>
    <t>GESTIÓN CONTRACTUAL QUE ADELANTE LA ENTIDAD</t>
  </si>
  <si>
    <t>TRÁMITE  DE COBRO PERSUASIVO Y USO DE LA PLAZA BOLÍVAR</t>
  </si>
  <si>
    <t xml:space="preserve"> PLANEACIÓN Y SEGUIMIENTO A LA EJECUCIÓN DE LOS PROYECTOS DE INVERSIÓN </t>
  </si>
  <si>
    <t>ERVICIOS PROFESIONALES EN ASPECTOS JURÍDICOS Y NORMATIVOS QUE REQUIERA LA SUBSECRETARÍA DE GESTIÓN INSTITUCIONAL</t>
  </si>
  <si>
    <t>SEGUIMIENTO DEL PROCESO DE GESTIÓN PARA LA GOBERNABILIDAD LOCAL.</t>
  </si>
  <si>
    <t xml:space="preserve"> ELABORACIÓN Y LIQUIDACIÓN DE LA NÓMINA </t>
  </si>
  <si>
    <t>APOYO A LA GESTIÓN Y SEGUIMIENTO DE LOS APLICATIVOS TECNOLÓGICOS DE LA DIRECCIÓN JURÍDICA</t>
  </si>
  <si>
    <t>CONTESTACIONES A LAS ACCIONES DE TUTELA Y DERECHOS DE PETICIÓN</t>
  </si>
  <si>
    <t xml:space="preserve"> REPRESENTAR JUDICIAL Y EXTRAJUDICIALMENTE A LA ENTIDAD</t>
  </si>
  <si>
    <t xml:space="preserve">ADICIÓN Y PRORROGA NO. 2 DEL CONTRATO  NO. 599 DE 2016 </t>
  </si>
  <si>
    <t>WILMAR JOSE VALENCIA SUAREZ</t>
  </si>
  <si>
    <t>CONTROL POLÍTICO QUE ADELANTE EL CONCEJO DE BOGOTÁ</t>
  </si>
  <si>
    <t xml:space="preserve"> REALIZAR EL SEGUIMIENTO Y A POYO A LAS SESIONES DE LAS COMISIONES PERMANENTES Y LA PLENARIA</t>
  </si>
  <si>
    <t>RESPUESTA EFECTIVA Y OPORTUNA A LOS REQUERIMIENTOS, DERECHOS DE PETICIÓN</t>
  </si>
  <si>
    <t>DESARROLLO DEL ESTUDIO DE LAS LÍNEAS INVESTIGATIVAS QUE ESTRUCTURAN EL OBSERVATORIO DE ASUNTOS POLÍTICOS</t>
  </si>
  <si>
    <t>ASUNTOS RELACIONADOS CON LA GESTIÓN DE LOS ASUNTOS NORMATIVOS QUE ADELANTE EL CONCEJO DE BOGOTÁ</t>
  </si>
  <si>
    <t>JOSE ORLANDO FUENTES ORTEGA</t>
  </si>
  <si>
    <t>CAMILO ANDRES SUAREZ ESPINOSA</t>
  </si>
  <si>
    <t>YOLANDA STELLA BERNAL PALACIOS</t>
  </si>
  <si>
    <t>DIEGO FELIPE TORRES CARDENAS</t>
  </si>
  <si>
    <t>JUAN FELIPE VIVES HABEYCH</t>
  </si>
  <si>
    <t xml:space="preserve">APOYAR EL  PROCESO DE FORMULACIÓN E IMPLEMENTACIÓN DE LA POLÍTICA PÚBLICA </t>
  </si>
  <si>
    <t>REALIZAR ACOMPAÑAMIENTO JURÍDICO EN LOS ASUNTOS RELACIONADOS CON LOS PROCESOS Y DINÁMICAS PARA LA ATENCIÓN DE LOS CONFLICTOS SOCIALES</t>
  </si>
  <si>
    <t xml:space="preserve"> REALIZAR EL ACOMPAÑAMIENTO JURÍDICO EN EL MARCO DE LA GESTION DE LA POLÍTICA PÚBLICA</t>
  </si>
  <si>
    <t>APOYAR LA PLANEACIÓN, ARTICULACIÓN Y GESTIÓN DE LOS ASPECTOS JURÍDICOS, TÉCNICOS Y PRESUPUESTALES DE LOS ASUNTOS TRANSVERSALES</t>
  </si>
  <si>
    <t>APOYO EN LA PLANEACIÓN INSTITUCIONAL, EN LO RELATIVO A LA ORIENTACIÓN E IMPLEMENTACIÓN DE LAS HERRAMIENTAS DEL  MODELO INTEGRAL  DE PLANEACIÓN Y GESTIÓN</t>
  </si>
  <si>
    <t>PROFESIONALES AL PROCESO DE SERVICIO DE ATENCIÓN A LA CIUDADANÍA</t>
  </si>
  <si>
    <t>SERVICIO DE ATENCIÓN A LA CIUDADANÍA</t>
  </si>
  <si>
    <t>APOYAR LA ESTRUCTURACIÓN DE LOS LINEAMIENTOS NECESARIOS PARA LA GESTIÓN DE FUENTES DE FINANCIACIÓN QUE PERMITAN LA PRESENTACIÓN DE PROYECTOS DE INVERSIÓN</t>
  </si>
  <si>
    <t>ADQUISICIÓN DE TRES (3) COMPUTADORES PARA EL DESARROLLO</t>
  </si>
  <si>
    <t>ACTIVIDADES DE SOPORTE Y MONITOREO DE LA INFRAESTRUCTURA TECNOLÓGICA</t>
  </si>
  <si>
    <t>SOPORTE A LA INFRAESTRUCTURA TECNOLÓGICA</t>
  </si>
  <si>
    <t>APOYAR LA FORMULACIÓN E IMPLEMENTACIÓN TÉCNICA Y OPERATIVA DE POLÍTICAS PÚBLICAS</t>
  </si>
  <si>
    <t>APOYAR JURÍDICAMENTE A LA DIRECCIÓN DE GESTIÓN POLICIVA</t>
  </si>
  <si>
    <t>APOYAR JURÍDICAMENTE A LA DIRECCIÓN PARA LA GESTIÓN POLICIVA</t>
  </si>
  <si>
    <t>ATENDER LOS ASUNTOS RELACIONADOS CON EL CONTROL POLÍTICO</t>
  </si>
  <si>
    <t>CUBRIMIENTO PERIODISTICO DE LAS LOCALIDADES</t>
  </si>
  <si>
    <t>IMPLEMENTAR LA POLITICA PÚBLICA DE DERECHOS HUMANOS</t>
  </si>
  <si>
    <t>APOYAR EL PROCESO DE FORMULACIÓN DE LA POLÍTICA PÚBLICA</t>
  </si>
  <si>
    <t>C.P.S. 43</t>
  </si>
  <si>
    <t>C.P.S. 669-16</t>
  </si>
  <si>
    <t>C.P.S. 145</t>
  </si>
  <si>
    <t>DIANA LUCIA CASTRO</t>
  </si>
  <si>
    <t>C.P.S. 44</t>
  </si>
  <si>
    <t>DORYS VALERO OLAYA</t>
  </si>
  <si>
    <t>C.P.S. 42</t>
  </si>
  <si>
    <t>LIGIA VICTORIA RODRIGUEZ</t>
  </si>
  <si>
    <t>C.P.S. 1</t>
  </si>
  <si>
    <t>C.P.S. 2</t>
  </si>
  <si>
    <t>C.P.S. 3</t>
  </si>
  <si>
    <t>C.P.S. 4</t>
  </si>
  <si>
    <t>C.P.S. 6</t>
  </si>
  <si>
    <t>C.P.S. 7</t>
  </si>
  <si>
    <t>C.P.S. 12</t>
  </si>
  <si>
    <t>C.P.S. 10</t>
  </si>
  <si>
    <t>C.P.S. 11</t>
  </si>
  <si>
    <t>C.P.S. 8</t>
  </si>
  <si>
    <t>C.P.S. 9</t>
  </si>
  <si>
    <t>C.P.S. 13</t>
  </si>
  <si>
    <t>C.P.S. 14</t>
  </si>
  <si>
    <t>C.P.S. 15</t>
  </si>
  <si>
    <t>C.P.S. 16</t>
  </si>
  <si>
    <t>C.P.S. 17</t>
  </si>
  <si>
    <t>C.P.S. 21</t>
  </si>
  <si>
    <t>C.P.S. 20</t>
  </si>
  <si>
    <t>C.P.S. 19</t>
  </si>
  <si>
    <t>C.P.S. 18</t>
  </si>
  <si>
    <t>C.P.S. 22</t>
  </si>
  <si>
    <t>C.P.S. 23</t>
  </si>
  <si>
    <t>C.P.S. 24</t>
  </si>
  <si>
    <t>C.P.S. 25</t>
  </si>
  <si>
    <t>C.P.S. 26</t>
  </si>
  <si>
    <t>C.P.S. 28</t>
  </si>
  <si>
    <t>C.P.S. 29</t>
  </si>
  <si>
    <t>C.P.S. 30</t>
  </si>
  <si>
    <t>C.P.S. 31</t>
  </si>
  <si>
    <t>C.P.S. 27</t>
  </si>
  <si>
    <t>C.P.S. 32</t>
  </si>
  <si>
    <t>C.P.S. 37</t>
  </si>
  <si>
    <t>C.P.S. 39</t>
  </si>
  <si>
    <t>C.P.S. 40</t>
  </si>
  <si>
    <t>C.P.S. 41</t>
  </si>
  <si>
    <t>ANA CECILIA PRIETO SALCEDO</t>
  </si>
  <si>
    <t>LADY JOHANA AREVALO NIAMPIRA</t>
  </si>
  <si>
    <t>MANUELITA  ARIAS GIRALDO</t>
  </si>
  <si>
    <t>MIRIAM  LIZARAZO AROCHA</t>
  </si>
  <si>
    <t>CAMILO  DIAZ TOVAR</t>
  </si>
  <si>
    <t>HERNAN DAVID CERVERA PABON</t>
  </si>
  <si>
    <t>JOSE GREGORIO REY AMADOR</t>
  </si>
  <si>
    <t>MAGDALENA  DURAN SOLORZANO</t>
  </si>
  <si>
    <t>MAGDA BOLENA ROJAS BALLESTEROS</t>
  </si>
  <si>
    <t>NATALI  MOSSOS REYES</t>
  </si>
  <si>
    <t>NELCY ALEYDA MESA ALBARRACIN</t>
  </si>
  <si>
    <t>LUIS EDUARDO GOMEZ NARVAEZ</t>
  </si>
  <si>
    <t>HECTOR LEONARDO LOPEZ AVILA</t>
  </si>
  <si>
    <t>CATHERINE  ALVAREZ ESCOVAR</t>
  </si>
  <si>
    <t>JUAN SEBASTIAN JIMENEZ CASTRO</t>
  </si>
  <si>
    <t>DANIEL ALEJANDRO RUBIANO SOSA</t>
  </si>
  <si>
    <t>JULIETA ALEXANDRA ARISTIZABAL URQUIJO</t>
  </si>
  <si>
    <t>MARITZA MILENA NOGUERA SIMIJACA</t>
  </si>
  <si>
    <t>SANDY LORENA CALDERON MARTINEZ</t>
  </si>
  <si>
    <t>MARCO ANDREI GUACANEME BOADA</t>
  </si>
  <si>
    <t>DANIELLE NATHALY PEÑA GARCIA</t>
  </si>
  <si>
    <t>ADRIANA MARCELA POVEDA CAPUTO</t>
  </si>
  <si>
    <t>DANIELA  PACHON LAVERDE</t>
  </si>
  <si>
    <t>SANDRA LORENA MORENO VILLARREAL</t>
  </si>
  <si>
    <t>LILYAM BEATRIZ RODRIGUEZ ALVAREZ</t>
  </si>
  <si>
    <t>HERLINDA COROMOTO MORA RIAÑO</t>
  </si>
  <si>
    <t>MARIA CAMILA COTAMO JAIMES</t>
  </si>
  <si>
    <t>RUBY LORENA CRUZ CRUZ</t>
  </si>
  <si>
    <t>MAYERLY ALEXANDRA GARCIA POVEDA</t>
  </si>
  <si>
    <t>JENY VIBIANA ACOSTA TORRES</t>
  </si>
  <si>
    <t>KELLY CAROLINA MORANTES PEREZ</t>
  </si>
  <si>
    <t>ANDERSON ALBEY ACOSTA TORRES</t>
  </si>
  <si>
    <t>NANCY MAGALY GUERRERO GUTIERREZ</t>
  </si>
  <si>
    <t>MERLIN ANGELYNE CASTRO GONZALEZ</t>
  </si>
  <si>
    <t>NANCY JEANET CARDENAS LEON</t>
  </si>
  <si>
    <t>C.P.S. 45</t>
  </si>
  <si>
    <t>GERMAN ALBERTO FRANCO</t>
  </si>
  <si>
    <t>C.P.S 559-16</t>
  </si>
  <si>
    <t>C.P.S 33</t>
  </si>
  <si>
    <t>C.P.S 35</t>
  </si>
  <si>
    <t>C.P.S. 36</t>
  </si>
  <si>
    <t>C.P.S. 38</t>
  </si>
  <si>
    <t>C.P.S, 34</t>
  </si>
  <si>
    <t>ATENDER ASUNTOS RELACIONADO CON CONTROL POLITICO</t>
  </si>
  <si>
    <t>CONCERTACIÓN CON LOS TOMADORES DE DECISIONES</t>
  </si>
  <si>
    <t>VERIFICACION Y EVALUACION RELACIONADAS CON AUDITORIAS</t>
  </si>
  <si>
    <t>C.P.S. 56</t>
  </si>
  <si>
    <t>LORENA PIEDAD CAMPOS</t>
  </si>
  <si>
    <t>C.P.S. 55</t>
  </si>
  <si>
    <t>JUAN SEBASTIAN CASTRO</t>
  </si>
  <si>
    <t>C.P.S. 46</t>
  </si>
  <si>
    <t>LINDA MORENA SARMIENTO</t>
  </si>
  <si>
    <t>C.P.S. 47</t>
  </si>
  <si>
    <t>C.P.S. 48</t>
  </si>
  <si>
    <t>YIRA ALEXANDRA MORANTE</t>
  </si>
  <si>
    <t>C.P.S. 49</t>
  </si>
  <si>
    <t>SANDRA MILENA MORELLO</t>
  </si>
  <si>
    <t>C.P.S. 50</t>
  </si>
  <si>
    <t>HUGO ALBERTO ZAMORA</t>
  </si>
  <si>
    <t>C.P.S. 51</t>
  </si>
  <si>
    <t>VIVIANA ORTIZ BERNAL</t>
  </si>
  <si>
    <t>C.P.S. 52</t>
  </si>
  <si>
    <t>LILIANA PAOLA PEREA</t>
  </si>
  <si>
    <t>C.P.S. 53</t>
  </si>
  <si>
    <t>ANGELICA MARIA SEGURA</t>
  </si>
  <si>
    <t>C.P.S. 54</t>
  </si>
  <si>
    <t>RUBBY ESPERANZA VASQUEZ</t>
  </si>
  <si>
    <t>C.P.S. 57</t>
  </si>
  <si>
    <t>JUAN PABLO LINARES</t>
  </si>
  <si>
    <t>FORMULACION E IMPLEMENTACION DE DERECHOS HUMANOS DE LA  PREVENCION Y PROTECCIÓN DE LA POBLACIÓN LGBTI</t>
  </si>
  <si>
    <t>FORMULACION E IMPLEMENTACION DE DERECHOS HUMANOS DE LA  PREVENCION Y PROTECCIÓN DE LA POBLACIÓN LIDERES</t>
  </si>
  <si>
    <t>ORIENTAR LOS PROCESOS RELACIONADOS CON ACTORES Y GRUPOS SOCIALES DEL DISTRITO CAPITAL</t>
  </si>
  <si>
    <t>Factura 231890738</t>
  </si>
  <si>
    <t xml:space="preserve">FACTURA DE SERVICIOS PUBLICOS DE ETB S.A. ESP </t>
  </si>
  <si>
    <t>EMPRESA DEE TELECOMUNICACIONES DE BOGOTA</t>
  </si>
  <si>
    <t>COLOMBIANA DE COMERCIO</t>
  </si>
  <si>
    <t>C.P.S. 61</t>
  </si>
  <si>
    <t>O.C. 64</t>
  </si>
  <si>
    <t>PEDRO PABLO GAMA</t>
  </si>
  <si>
    <t>C.P.S. 62</t>
  </si>
  <si>
    <t>JOAQUIN ALVARO FLOREZ</t>
  </si>
  <si>
    <t>C.P.S. 63</t>
  </si>
  <si>
    <t>DAVID RICARDO MONTOYA</t>
  </si>
  <si>
    <t>APOYAR PROCESOS PARA EL PROGRAMA DE EDUCACIÓN EN DERECHOS HUMANOS</t>
  </si>
  <si>
    <t>MODERNIZACIÓN DE LAS ALCALDIAS LOCALES</t>
  </si>
  <si>
    <t>C.P.S. 74</t>
  </si>
  <si>
    <t>IVAN ANDRES FONSECA</t>
  </si>
  <si>
    <t>C.P.S. 72</t>
  </si>
  <si>
    <t>MARIA FERNANDA TORRES</t>
  </si>
  <si>
    <t xml:space="preserve">APOYAR LA GESTIÓN Y SEGUIMIENTO A LOS PROCESOS, PROCEDIMIENTOS, Y DEMÁS ASUNTOS TRANSVERSALES </t>
  </si>
  <si>
    <t>JULIAN ALBERTO VASQUEZ GRAJALES</t>
  </si>
  <si>
    <t>C.P.S. 71</t>
  </si>
  <si>
    <t>JULY SAMIRA FAJARDO FARFAN</t>
  </si>
  <si>
    <t>C.P.S. 73</t>
  </si>
  <si>
    <t>APOYAR EL PROCESO DE FORMULACIÓN E IMPLEMENTACIÓN DE LAS ACTIVIDADES QUE PROMUEVAN EL DIÁLOGO SOCIAL Y LA GARANTÍA DE DERECHOS</t>
  </si>
  <si>
    <t>ANDRES GIOVANNI BARRIOS BERNAL</t>
  </si>
  <si>
    <t>C.P.S. 58</t>
  </si>
  <si>
    <t>PRE-PRODUCCIÓN, PRODUCCIÓN Y POST-PRODUCCIÓN DE MATERIAL AUDIOVISUAL</t>
  </si>
  <si>
    <t>CARLOS ALBERTO LOPEZ RODRIGUEZ</t>
  </si>
  <si>
    <t>NINA MARIA GOMEZ ZAPATA</t>
  </si>
  <si>
    <t>ALEJANDRA PATRICIA SERRANO GUZMAN</t>
  </si>
  <si>
    <t>C.P.S. 60</t>
  </si>
  <si>
    <t>AUDITORIAS CONTROL INTERNO</t>
  </si>
  <si>
    <t xml:space="preserve">CUBRIMIENTO, PRESENTACIÓN Y ACOMPAÑAMIENTO, DE PROGRAMAS TELEVISIVOS, RADIALES Y EVENTOS PREVISTOS EN LA ESTRATEGIA DE COMUNICACIONES </t>
  </si>
  <si>
    <t>C.P.S. 65</t>
  </si>
  <si>
    <t xml:space="preserve"> ATENCIÓN A LA CIUDADANÍA </t>
  </si>
  <si>
    <t>SEBASTIAN  BELLO ALFARO</t>
  </si>
  <si>
    <t>MIGUEL ANGEL MORENO PORRAS</t>
  </si>
  <si>
    <t>JAVIER  BERMUDEZ HUERTAS</t>
  </si>
  <si>
    <t>C.P.S. 79</t>
  </si>
  <si>
    <t>ARGELIO RAMIRO PACHECO</t>
  </si>
  <si>
    <t>C.P.S. 78</t>
  </si>
  <si>
    <t>MARIA ISABEL MANZANO</t>
  </si>
  <si>
    <t xml:space="preserve"> AUDITORÍAS INTERNAS</t>
  </si>
  <si>
    <t>C.P.S. 67</t>
  </si>
  <si>
    <t>C.P.S. 70</t>
  </si>
  <si>
    <t>C.P.S. 68</t>
  </si>
  <si>
    <t>C.P.S. 69</t>
  </si>
  <si>
    <t>LEIDY JOHANNA BENITEZ ROCHA</t>
  </si>
  <si>
    <t>JAIME ANDRES GONZALEZ MEJIA</t>
  </si>
  <si>
    <t>APOYAR LA IMPLEMENTACIÓN DE LAS ESTRATEGIAS DE PROMOCIÓN Y GARANTÍA DE DERECHOS EN LOS TERRITORIOS DEFINIDOS POR LA DIRECCIÓN.</t>
  </si>
  <si>
    <t>APOYAR LOS ASPECTOS JURÍDICOS DE LA FORMULACIÓN E IMPLEMENTACIÓN DE LA RUTA DE ATENCIÓN PARA LÍDERES</t>
  </si>
  <si>
    <t>APOYAR EL PROCESO DE IMPLEMENTACIÓN DE LA POLÍTICA PÚBLICA Y EL SISTEMA DISTRITAL DE DERECHOS HUMANOS.</t>
  </si>
  <si>
    <t>APOYAR LA FORMULACIÓN E IMPLEMENTACIÓN DE ESTRATEGIAS PARA LA TERRITORIALIZACIÓN DE LAS ACCIONES A CARGO DE LA DIRECCIÓN DE DERECHOS HUMANOS</t>
  </si>
  <si>
    <t>APOYAR LA IMPLEMENTACIÓN DE LAS ESTRATEGIAS DE PROMOCIÓN Y GARANTÍA DE DERECHOS EN LOS TERRITORIOS DEFINIDOS POR LA DIRECCIÓN</t>
  </si>
  <si>
    <t>ACOMPAÑAR LA FORMULACIÓN Y GESTIONAR LAS ESTRATEGIAS DE PROMOCIÓN DE LA CONVIVENCIA, LA GARANTÍA DE DERECHOS,</t>
  </si>
  <si>
    <t>GESTIONAR EN EL DISTRITO LA PROMOCIÓN DE LA CONVIVENCIA Y LA GARANTÍA DE DERECHOS</t>
  </si>
  <si>
    <t>APOYAR LOS ASPECTOS PEDAGÓGICOS DEL PROCESO DE FORMULACIÓN E IMPLEMENTACIÓN DEL PROGRAMA DISTRITAL DE EDUCACIÓN EN DERECHOS HUMANOS</t>
  </si>
  <si>
    <t xml:space="preserve"> IDENTIFICACIÓN DE ACTORES SOCIALES, EN LOS PROCESOS DE AGLOMERACIONES, TENDIENTES A VINCULARSE A LA RED DISTRITAL DE DERECHOS HUMANOS.</t>
  </si>
  <si>
    <t>APOYO A LA GESTIÓN EN EL PROCESO DE IMPLEMENTACIÓN DE LAS ESTRATEGIAS DE TERRITORIALIZACIÓN DE ACCIONES A CARGO DE LA DIRECCIÓN DE DERECHOS HUMANOS</t>
  </si>
  <si>
    <t>APOYO A LA GESTIÓN EN EL PROCESO DE IMPLEMENTACIÓN DE LAS ESTRATEGIAS DE TERRITORIALIZACIÓN DE ACCIONES A CARGO DE LA DIRECCIÓN DE DERECHOS HUMANOS,</t>
  </si>
  <si>
    <t>ATENCIÓN A LA CIUDADANÍA</t>
  </si>
  <si>
    <t>APOYAR Y REPORTAR LOS ASUNTOS RELACIONADOS CON LA GESTIÓN EN EL EJERCICIO DE LA FUNCIÓN CONTROL POLÍTICO</t>
  </si>
  <si>
    <t>C.P.S. 77</t>
  </si>
  <si>
    <t>C.P.S. 76</t>
  </si>
  <si>
    <t>C.P.S. 66</t>
  </si>
  <si>
    <t>C.P.S. 80</t>
  </si>
  <si>
    <t>C.P.S. 81</t>
  </si>
  <si>
    <t>C.P.S. 82</t>
  </si>
  <si>
    <t>C.P.S. 90</t>
  </si>
  <si>
    <t>C.P.S. 96</t>
  </si>
  <si>
    <t>C.P.S. 92</t>
  </si>
  <si>
    <t>C.P.S. 97</t>
  </si>
  <si>
    <t>C.P.S. 100</t>
  </si>
  <si>
    <t>C.P.S. 102</t>
  </si>
  <si>
    <t>C.P.S. 105</t>
  </si>
  <si>
    <t>C.P.S. 103</t>
  </si>
  <si>
    <t>C.P.S. 108</t>
  </si>
  <si>
    <t>C.P.S. 109</t>
  </si>
  <si>
    <t>C.P.S. 110</t>
  </si>
  <si>
    <t>C.P.S. 111</t>
  </si>
  <si>
    <t>ANA MARIA LIZCANO NARVAEZ</t>
  </si>
  <si>
    <t>MARIANA  YEPES BLAIR</t>
  </si>
  <si>
    <t>DIANA CAROLINA ROA</t>
  </si>
  <si>
    <t>LUZ AMANDA GUZMAN MOJICA</t>
  </si>
  <si>
    <t>LAURA  GOMEZ CRUZ</t>
  </si>
  <si>
    <t>SINTHYA MARGARITA RUBIO ESCOLAR</t>
  </si>
  <si>
    <t>SANDRA MARCELA ROJAS MACIAS</t>
  </si>
  <si>
    <t>NOHORA CAROLINA TRIVIÑO MALDONADO</t>
  </si>
  <si>
    <t>XIMENA ALEXANDRA CORREAL CABEZAS</t>
  </si>
  <si>
    <t>JEANNETTE LUCIA CASTRO HERNANDEZ</t>
  </si>
  <si>
    <t>DEPARTAMENTO ADMINISTRATIVO DE LA DEFENSORIA DEL ESPACIO PUBLICO - DADEP</t>
  </si>
  <si>
    <t>VICKY JOHANNA COGUA NOVA</t>
  </si>
  <si>
    <t>DIANA MILENA TORRES LINARES</t>
  </si>
  <si>
    <t>ADRIANA  PEÑA GARCIA</t>
  </si>
  <si>
    <t>YINA NATALIA POVEDA RODRIGUEZ</t>
  </si>
  <si>
    <t>ALINA SANTOS ARAGON PINEDO</t>
  </si>
  <si>
    <t>JOSE GABRIEL OSORIO ALVAREZ</t>
  </si>
  <si>
    <t>FERNANDO  FLOREZ MORA</t>
  </si>
  <si>
    <t>PROCESOS RELACIONADOS CON ACTORES Y GRUPOS SOCIALES DEL DISTRITO CAPITAL.</t>
  </si>
  <si>
    <t>APOYAR LOS PROCESOS PSICOSOCIALES EN EL MARCO DE LA IMPLEMENTACIÓN DEL PROTOCOLO DE ATENCIÓN PARA LÍDERES</t>
  </si>
  <si>
    <t xml:space="preserve">APOYAR EL PROCESO DE FORMULACIÓN E IMPLEMENTACIÓN DEL PLAN DISTRITAL DE PREVENCIÓN Y PROTECCIÓN, Y DE LOS LINEAMIENTOS TÉCNICOS PARA PREVENCIÓN, PROTECCIÓN Y ASISTENCIA DE POBLACIÓN LGBTI </t>
  </si>
  <si>
    <t>APOYAR LAS GESTIONES ANTE COMITÉ DISTRITAL DE LUCHA CONTRA LA TRATA DE PERSONAS</t>
  </si>
  <si>
    <t>APOYAR EL PROCESO DE IMPLEMENTACIÓN DE LA POLÍTICA PÚBLICA Y EL SISTEMA DISTRITAL DE DERECHOS HUMANOS</t>
  </si>
  <si>
    <t>APOYAR LOS ASPECTOS JURÍDICOS, ADMINISTRATIVOS Y JUDICIALES DE LA FORMULACIÓN E IMPLEMENTACIÓN DE LA RUTA DE ATENCIÓN PARA POBLACIÓN LGBTI</t>
  </si>
  <si>
    <t xml:space="preserve">APOYAR EL PROCESO DE FORMULACIÓN, IMPLEMENTACIÓN Y COMUNICACIÓN DEL PROGRAMA DISTRITAL DE EDUCACIÓN EN DERECHOS HUMANOS </t>
  </si>
  <si>
    <t>ARRIENDO</t>
  </si>
  <si>
    <t>APOYAR LA COORDINACIÓN DEL PROCESO DE FORMULACIÓN E IMPLEMENTACIÓN DE LAS ESTRATEGIAS DE TERRITORIALIZACIÓN DE LAS ACCIONES A CARGO DE LA DIRECCIÓN</t>
  </si>
  <si>
    <t>APOYAR EL PROCESO DE FORMULACIÓN E IMPLEMENTACIÓN DE LA METODOLOGÍA PEDAGÓGICA DEL PROGRAMA DISTRITAL DE EDUCACIÓN EN DERECHOS HUMANOS</t>
  </si>
  <si>
    <t>APOYAR EL PROCESO DE FORMULACIÓN E IMPLEMENTACIÓN DE LA RUTA INTERSECTORIAL PARA LA PREVENCIÓN, PROTECCIÓN Y ASISTENCIA DE TRATA DE PERSONAS EN EL DISTRITO</t>
  </si>
  <si>
    <t>APOYAR LA FORMULACIÓN E IMPLEMENTACIÓN DEL PLAN DISTRITAL DE PREVENCIÓN Y PROTECCIÓN, Y DEL PROTOCOLO DE ATENCIÓN PARA LÍDERES</t>
  </si>
  <si>
    <t>GESTIONAR EN EL DISTRITO LA PROMOCION DE LA CONVIVENCIA Y LA GARANTIA DE LOS DERECHOS</t>
  </si>
  <si>
    <t>C.P.S. 84</t>
  </si>
  <si>
    <t>C.P.S. 75</t>
  </si>
  <si>
    <t>C.P.S. 88</t>
  </si>
  <si>
    <t>C.P.S. 98</t>
  </si>
  <si>
    <t>APOYAR LA DIVULGACIÓN DE LOS PLANES, PROGRAMAS Y PROYECTOS PREVISTOS EN EL PLAN ESTRATEGICO  DE COMUNICACIONES</t>
  </si>
  <si>
    <t xml:space="preserve">AUDITORÍAS INTERNAS </t>
  </si>
  <si>
    <t>APOYO JURÍDICO EN LOS PROCESOS  CARGO DE LA DIRECCIÓN</t>
  </si>
  <si>
    <t>KATHERINNE  MORENO AGUDELO</t>
  </si>
  <si>
    <t>EYDI VIVIANA RAMIREZ GOMEZ</t>
  </si>
  <si>
    <t>DIEGO ANDRES MORENO MORENO</t>
  </si>
  <si>
    <t>MARIA FERNANDA CAMARGO JIMENEZ</t>
  </si>
  <si>
    <t>C.P.S. 85</t>
  </si>
  <si>
    <t>C.P.S. 87</t>
  </si>
  <si>
    <t>C.P.S. 89</t>
  </si>
  <si>
    <t>C.P.S. 91</t>
  </si>
  <si>
    <t>C.P.S. 99</t>
  </si>
  <si>
    <t>C.P.S. 106</t>
  </si>
  <si>
    <t>ORGANIZACIÓN Y SEGUIMIENTO ESTRATÉGICO AL DESARROLLO INSTITUCIONAL DE LAS ALCALDÍAS LOCALES</t>
  </si>
  <si>
    <t>GESTIÓN LOCAL EN LAS ACTIVIDADES ADMINISTRATIVAS Y OPERATIVAS, EN EL MARCO DEL MODELO DE GESTIÓN PARA LAS ALCALDÍAS LOCALES</t>
  </si>
  <si>
    <t>APOYO JURÍDICO</t>
  </si>
  <si>
    <t>APOYAR LAS LABORES DE INSPECCIÓN, VIGILANCIA Y CONTROL EN RELACIÓN CON LA DEFENSA Y RECUPERACIÓN DEL ESPECIO PÚBLICO EN MATERIA DE PARQUES</t>
  </si>
  <si>
    <t>APOYAR TÉCNICAMENTE LA DIRECCIÓN PARA LA GESTIÓN DEL DESARROLLO LOCAL EN EL MARCO DEL MODELO DE CONTRATACIÓN BASADOS EN RESULTADOS PARA LAS FONDOS DE DESARROLLO - ALCALDÍAS LOCALES</t>
  </si>
  <si>
    <t>DANIELA DE LOS ANGELES VARGAS CANO</t>
  </si>
  <si>
    <t>YULIANA  MOLANO FRANCO</t>
  </si>
  <si>
    <t>ERNESTO FRABIZIO ARMELLA VELASQUEZ</t>
  </si>
  <si>
    <t>CRISTIAN CAMILO CLAVIJO RODRIGUEZ</t>
  </si>
  <si>
    <t>JAVIER ALEJANDRO ZUÑIGA ROJAS</t>
  </si>
  <si>
    <t>GILBERTO  ACOSTA PARRA</t>
  </si>
  <si>
    <t>C.P.S. 83</t>
  </si>
  <si>
    <t>C.P.S. 86</t>
  </si>
  <si>
    <t>C.P.S. 93</t>
  </si>
  <si>
    <t>C.P.S. 94</t>
  </si>
  <si>
    <t>C.P.S. 95</t>
  </si>
  <si>
    <t>C.P.S. 104</t>
  </si>
  <si>
    <t>C.P.S. 101</t>
  </si>
  <si>
    <t>DAVID  CASTAÑO CHIGUASUQUE</t>
  </si>
  <si>
    <t>MARIA CAMILA BARRERA LOPEZ</t>
  </si>
  <si>
    <t>NATALIA MARIA ESPITIA MONTERO</t>
  </si>
  <si>
    <t>ANA MARIA VARGAS CAMARGO</t>
  </si>
  <si>
    <t>ANA MATILDE AVENDAÑO AROSEMENA</t>
  </si>
  <si>
    <t>VIVIANA MARIA JIMENEZ OCHOA</t>
  </si>
  <si>
    <t>EDDY RUTH TARAZONA COBALEDA</t>
  </si>
  <si>
    <t>REALIZACIÓN DEL ANÁLISIS SOBRE EL PANORAMA POLÍTICO DE LA ADMINISTRACIÓN DISTRITAL</t>
  </si>
  <si>
    <t>ELABORACIÓN DE UN DOCUMENTO QUE PERMITA }Y ESTRATÉGICAS DE LA ADMINISTRACIÓN DISTRITAL CON ACTORES DE LA SOCIEDAD CIVIL</t>
  </si>
  <si>
    <t>ATENDER LOS REQUERIMIENTOS EN EL TRÁMITE DE LOS PROYECTOS DE ACUERDO QUE SE ADELANTEN EL CONCEJO DE BOGOTÁ</t>
  </si>
  <si>
    <t>ATENDER Y TRAMITAR LOS ASUNTOS NORMATIVOS QUE ADELANTE EL CONCEJO DE BOGOTÁ</t>
  </si>
  <si>
    <t>CONSOLIDACIÓN Y ELABORACIÓN DE DOCUMENTOS QUE PERMITAN EL RELACIONAMIENTO DEL DISTRITO CAPITAL CON LOS ACTORES ESTRATÉGICOS DE LA CIUDAD</t>
  </si>
  <si>
    <t>APOYAR LAS RESPUESTAS A LOS REQUERIMIENTOS Y SOLICITUDES DE INFORMACIÓN PRESENTADOS POR EL CONCEJO DE BOGOTÁ,</t>
  </si>
  <si>
    <t>ATENDER LAS ACTIVIDADES Y PROCEDIMIENTOS RELACIONADOS CON EL TRÁMITE, SEGUIMIENTO Y CONSOLIDACIÓN DE CONCEPTOS A LAS INICIATIVAS NORMATIVAS (PROYECTOS DE ACUERDO) DEL CONCEJO DE BOGOTÁ,</t>
  </si>
  <si>
    <t>C.P.S. 107</t>
  </si>
  <si>
    <t>C.P.S. 115</t>
  </si>
  <si>
    <t>C.P.S. 118</t>
  </si>
  <si>
    <t>C.P.S. 116</t>
  </si>
  <si>
    <t>Factura 4556189903</t>
  </si>
  <si>
    <t>C.P.S. 119</t>
  </si>
  <si>
    <t>C.P.S. 122</t>
  </si>
  <si>
    <t>C.P.S. 123</t>
  </si>
  <si>
    <t>C.P.S. 124</t>
  </si>
  <si>
    <t>C.P.S. 125</t>
  </si>
  <si>
    <t>C.P.S. 126</t>
  </si>
  <si>
    <t>C.P.S. 121</t>
  </si>
  <si>
    <t>C.P.S. 130</t>
  </si>
  <si>
    <t>C.P.S. 131</t>
  </si>
  <si>
    <t>C.P.S. 134</t>
  </si>
  <si>
    <t>C.P.S. 128</t>
  </si>
  <si>
    <t>C.P.S. 139</t>
  </si>
  <si>
    <t>C.P.S. 136</t>
  </si>
  <si>
    <t>C.P.S. 137</t>
  </si>
  <si>
    <t>C.P.S. 138</t>
  </si>
  <si>
    <t>C.P.S. 140</t>
  </si>
  <si>
    <t>C.P.S. 141</t>
  </si>
  <si>
    <t>C.P.S. 142</t>
  </si>
  <si>
    <t>Factura 3547704844</t>
  </si>
  <si>
    <t>CAMILA ALEJANDRA HOYOS PULIDO</t>
  </si>
  <si>
    <t>INGRID PAOLA ROMERO NIÑO</t>
  </si>
  <si>
    <t>SANTIAGO  MEJIA NARVAEZ</t>
  </si>
  <si>
    <t>MARIA FERNANDA CANTOR ORTIZ</t>
  </si>
  <si>
    <t>MAITE DANIELA DUQUE ARCINIEGAS</t>
  </si>
  <si>
    <t>AURA EDITH MALDONADO LUENGAS</t>
  </si>
  <si>
    <t>ROSEMBERT  OVALLE MALDONADO</t>
  </si>
  <si>
    <t>YERSON ANDRES MOJICA COGOLLOS</t>
  </si>
  <si>
    <t>ANGELICA MARIA CARDENAS BOTERO</t>
  </si>
  <si>
    <t>LILIANA MILENA HERNANDEZ ROJAS</t>
  </si>
  <si>
    <t>KAREN  TOVAR BELTRAN</t>
  </si>
  <si>
    <t>Sandra Milena de la Alegria Rojas Hernandez</t>
  </si>
  <si>
    <t>RUBEN FABIAN VEGA ACEVEDO</t>
  </si>
  <si>
    <t>ANGELICA LIZZET BADILLO RAMIREZ</t>
  </si>
  <si>
    <t>VIVIANA CAROLINA MONTAÑA CARVAJAL</t>
  </si>
  <si>
    <t>ANDRES FELIPE VALENCIA LOPEZ</t>
  </si>
  <si>
    <t>DIANA GISELLE OSORIO ROZO</t>
  </si>
  <si>
    <t>DORIS YOHANNA GUERRERO PEREZ</t>
  </si>
  <si>
    <t>KATERIN  PACHECO REYES</t>
  </si>
  <si>
    <t>CAMILO ERNESTO RAMIREZ CHAVES</t>
  </si>
  <si>
    <t>CARMEN ANDREA CASTRO HERNANDEZ</t>
  </si>
  <si>
    <t>ARCESIO  VELEZ GARZON</t>
  </si>
  <si>
    <t>EMPRESA DE ACUEDUCTO ALCANTARILLADO Y ASEO DE BOGOTA ESP</t>
  </si>
  <si>
    <t>FACTURA DE ACUEDUCTO</t>
  </si>
  <si>
    <t>PRESTAR SERVICIOS DE APOYO A LA GESTIÓN, EN LA DIRECCIÓN DE CONVIVENCIA Y DIÁLOGO SOCIAL DE LA SECRETARÍA DISTRITAL DE GOBIERNO, A FIN DE GENERAR UN AMBIENTE DE CONVIVENCIA PACÍFICA Y DE GOBERNABILIDAD, EN EL MARCO DEL ACOMPAÑAMIENTO Y MONITOREO DE LAS AGLOMERACIONES DE PÚBLICO QUE SUCEDEN EN EL DISTRITO CAPITAL.</t>
  </si>
  <si>
    <t>C.P.S. 114</t>
  </si>
  <si>
    <t>C.P.S. 129</t>
  </si>
  <si>
    <t>C.P.S. 132</t>
  </si>
  <si>
    <t>C.P.S. 133</t>
  </si>
  <si>
    <t>C.P.S. 135</t>
  </si>
  <si>
    <t>ASESORÍA Y APOYO EN EL DESARROLLO DE LA AGENDA PÚBLICA Y GUBERNAMENTAL</t>
  </si>
  <si>
    <t xml:space="preserve">APOYANDO TÉCNICAMENTE LOS  TRÁMITES DE ORGANIZACIÓN, CLASIFICACIÓN Y SEGUIMIENTO DE LOS EXPEDIENTES </t>
  </si>
  <si>
    <t>PLANEACIÓN Y EJECUCIÓN DE LOS PROGRAMAS, PLANES Y PROYECTOS, QUE CONTRIBUYAN AL CUMPLIMIENTO DE LOS OBJETIVOS Y METAS DE LA SECRETARÍA DISTRITAL DE GOBIERNO</t>
  </si>
  <si>
    <t>APOYO CONTRATACIÓN</t>
  </si>
  <si>
    <t>C.P.S. 127</t>
  </si>
  <si>
    <t>LADY LILIANA ARIZA GALVIS</t>
  </si>
  <si>
    <t>APOYAR TEMAS DE CARÁCTER JURÍDICO RELACIONADOS CON LA IMPLEMENTACIÓN DEL MODELO DE GESTIÓN PARA LAS ALCALDÍAS LOCALES</t>
  </si>
  <si>
    <t>C.P.S. 113</t>
  </si>
  <si>
    <t>C.P.S. 112</t>
  </si>
  <si>
    <t>C.P.S. 117</t>
  </si>
  <si>
    <t>C.P.S. 120</t>
  </si>
  <si>
    <t>C.P.S. 143</t>
  </si>
  <si>
    <t>SEGUIMIENTO, CONSOLIDACIÓN Y EVALUACIÓN DE LAS PROPOSICIONES QUE REALICE EL CONCEJO DE BOGOTÁ</t>
  </si>
  <si>
    <t>GESTIÓN DEL CONTROL POLÍTICO, AUDIENCIAS PÚBLICAS Y ESTUDIOS DE PROYECTOS DE LEY Y/</t>
  </si>
  <si>
    <t>APOYO Y REPORTE DE LOS ASUNTOS RELACIONADOS CON EL EJERCICIO DE LA FUNCIÓN DE CONTROL POLÍTICO</t>
  </si>
  <si>
    <t>RELACIONES POLÍTICAS PARA REALIZAR LAS ACTIVIDADES RELACIONADAS CON LA ATENCIÓN Y SEGUIMIENTO A LOS CONFLICTOS POLÍTICOS</t>
  </si>
  <si>
    <t>CARGUE DE LA INFORMACIÓN RELACIONADA CON EL DESARROLLO DE LAS LÍNEAS DE INVESTIGACIÓN QUE ESTRUCTURAN EL OBSERVATORIO DE ASUNTOS POLÍTICOS</t>
  </si>
  <si>
    <t>REALIZAR LAS ACTIVIDADES DE EVALUACIÓN, SEGUIMIENTO, ANÁLISIS Y CONSOLIDACIÓN DE DOCUMENTOS SOBRE LAS AGENDAS ESTRATÉGICAS DE LAS CORPORACIONES DE ELECCIÓN POPULAR</t>
  </si>
  <si>
    <t xml:space="preserve">APOYAR JURÍDICAMENTE EL ACOMPAÑAMIENTO A LAS AGENDAS DE CONCERTACIÓN CON ACTORES POLÍTICOS </t>
  </si>
  <si>
    <t>C.P.S. 146</t>
  </si>
  <si>
    <t>C.P.S. 150</t>
  </si>
  <si>
    <t>C.P.S. 155</t>
  </si>
  <si>
    <t>C.A. 104</t>
  </si>
  <si>
    <t>C.P.S 148</t>
  </si>
  <si>
    <t>FACTURA 4571422151</t>
  </si>
  <si>
    <t>ADICIÓN Y OTRO SÍ AL CONVENIO DE ASOCIACIÓN 0961 DE 2016</t>
  </si>
  <si>
    <t>CONTRIBUIR AL DESARROLLO DE LA ORGANIZACIÓN DOCUMENTAL Y SISTEMATIZACIÓN DE LA INFORMACIÓN DE LOS PROCESOS DE ATENCIÓN A POBLACIÓN</t>
  </si>
  <si>
    <t>FACTURA DE SERVICIOS PUBLICOS DE CODENSA S.A. ESP N°. 457142215-1</t>
  </si>
  <si>
    <t>ILBA YANETH MEZA CASTAÑEDA</t>
  </si>
  <si>
    <t>ANGEL HIPOLITO BEJARANO LOMBANA</t>
  </si>
  <si>
    <t>JESUS ANTONIO FARIAS FONSECA</t>
  </si>
  <si>
    <t>CRUZ ROJA COLOMBIANA SECCIONAL CUNDINAMARCA Y BOGOTA</t>
  </si>
  <si>
    <t>RUTH YANETH ROA TORRES</t>
  </si>
  <si>
    <t>C.P.S. 144</t>
  </si>
  <si>
    <t>C.P.S. 148</t>
  </si>
  <si>
    <t>C.P.S. 147</t>
  </si>
  <si>
    <t>C.P.S. 152</t>
  </si>
  <si>
    <t>C.P.S. 153</t>
  </si>
  <si>
    <t>C.P.S. 167</t>
  </si>
  <si>
    <t>C.P.S. 676-16</t>
  </si>
  <si>
    <t>C.P.S. 909-16</t>
  </si>
  <si>
    <t>APOYAR LA IMPLEMENTACIÓN DEL PLAN ESTRATÉGICO DE COMUNICACIONES Y EL DESARROLLO DE LAS DIFERENTES CAMPAÑAS DE COMUNICACIÓN INTERNAS Y EXTERNAS DE LA SECRETARÍA DISTRITAL DE GOBIERNO</t>
  </si>
  <si>
    <t xml:space="preserve">IMPLEMENTACIÓN, DESARROLLO Y SOSTENIBILIDAD DEL SUBSISTEMA INTERNO DE GESTIÓN DOCUMENTAL-SIGA </t>
  </si>
  <si>
    <t>ADICION Y PRORROGA NO. 1 AL C.P.S. 676 DE 2016</t>
  </si>
  <si>
    <t xml:space="preserve"> IMPLEMENTACIÓN DE LAS HERRAMIENTAS QUE SOPORTAN LA PLANEACIÓN, EJECUCIÓN Y SEGUIMIENTO DE LOS PROYECTOS DE INVERSIÓN DE LA SECRETARÍA DISTRITAL DE GOBIERNO</t>
  </si>
  <si>
    <t>ADICION Y PRORROGA C.P.S.  NO. 909 DE 2016</t>
  </si>
  <si>
    <t>JUAN CAMILO RAMIREZ JARAMILLO</t>
  </si>
  <si>
    <t>ANDRES OCTAVIO RODRIGUEZ REYES</t>
  </si>
  <si>
    <t>PAOLA  OSPINA CASTAÑEDA</t>
  </si>
  <si>
    <t>LLOYD EMMANUEL VALENCIA CAPACHO</t>
  </si>
  <si>
    <t>GHEINER SAUL CARDENAS MANZANARES</t>
  </si>
  <si>
    <t>CLAUDIA VIVIANA VILLALOBOS FAGUA</t>
  </si>
  <si>
    <t>JUAN CAMILO GALVIS VILLALBA</t>
  </si>
  <si>
    <t>MARTHA PATRICIA VARGAS MORENO</t>
  </si>
  <si>
    <t>VICTOR ALFONSO GARRIDO VELILLA</t>
  </si>
  <si>
    <t>IVAN JAVIER GOMEZ MANCERA</t>
  </si>
  <si>
    <t>ASTRID DALILA CAMARGO VARGAS</t>
  </si>
  <si>
    <t>JEIMMY CAROLINA CIFUENTES GARCIA</t>
  </si>
  <si>
    <t>C.P.S. 149</t>
  </si>
  <si>
    <t>C.P.S. 158</t>
  </si>
  <si>
    <t>C.P.S. 159</t>
  </si>
  <si>
    <t>C.P.S. 160</t>
  </si>
  <si>
    <t>C.P.S. 161</t>
  </si>
  <si>
    <t>C.P.S. 162</t>
  </si>
  <si>
    <t>C.P.S. 164</t>
  </si>
  <si>
    <t>C.P.S. 163</t>
  </si>
  <si>
    <t>C.P.S. 172</t>
  </si>
  <si>
    <t>C.P.S. 175</t>
  </si>
  <si>
    <t>CLAUDIA GISELA TORRADO CALDERON</t>
  </si>
  <si>
    <t>SANDRA MARY PEREIRA LIZCANO</t>
  </si>
  <si>
    <t>ROCIO MARIA ALTURO GONZALEZ</t>
  </si>
  <si>
    <t>JUAN CARLOS BEJARANO BAYONA</t>
  </si>
  <si>
    <t>JUAN CARLOS RIVEROS MORALES</t>
  </si>
  <si>
    <t>JAIRO HERNANDO PUENTES FERNANDEZ</t>
  </si>
  <si>
    <t>ASTRID CAROLINA HERRERA DIAZ</t>
  </si>
  <si>
    <t>ROCIO DEL PILAR BEJARANO BOGOTA</t>
  </si>
  <si>
    <t>ISIS CATALINA BERNAL CEPEDA</t>
  </si>
  <si>
    <t>FABIAN MAURICIO LOSADA FLOREZ</t>
  </si>
  <si>
    <t xml:space="preserve">PRESTAR LOS SERVICIOS DE APOYO A LA GESTIÓN PARA EL SOPORTE TÉCNICO, ACTUALIZACIÓN, ACOMPAÑAMIENTO Y ENTRENAMIENTO DE LA PLATAFORMA DE LOS SITIOS WEB </t>
  </si>
  <si>
    <t>ELABORACIÓN Y EJECUCIÓN DE PLANES DE PRUEBAS, ENTRENAMIENTO, SOPORTE DE LOS APLICATIVOS Y SERVICIOS</t>
  </si>
  <si>
    <t>APOYAR LA IMPLEMENTACIÓN DEL SISTEMA DE INFORMACIÓN GEOGRÁFICA Y LA GESTIÓN DE LA INFORMACIÓN ESPACIAL</t>
  </si>
  <si>
    <t>CONSTRUCCIÓN, SOPORTE Y MANTENIMIENTO DE LAS APLICACIONES REQUERIDAS</t>
  </si>
  <si>
    <t>C.P.S. 156</t>
  </si>
  <si>
    <t>C.P.S. 166</t>
  </si>
  <si>
    <t>C.P.S. 168</t>
  </si>
  <si>
    <t>C.P.S. 169</t>
  </si>
  <si>
    <t>C.P.S. 170</t>
  </si>
  <si>
    <t>C.P.S. 171</t>
  </si>
  <si>
    <t>C.P.S. 174</t>
  </si>
  <si>
    <t>FORTALECIMIENTO DE LA CAPACIDAD INSTITUCIONAL EN LAS ALCALDÍAS LOCALES</t>
  </si>
  <si>
    <t>APOYAR JURÍDICAMENTE LA DIRECCIÓN PARA LA GESTIÓN DEL DESARROLLO LOCAL</t>
  </si>
  <si>
    <t>GESTIÓN LOCAL EN TEMAS JURÍDICOS</t>
  </si>
  <si>
    <t xml:space="preserve">APOYAR LA DEPURACIÓN DE LAS FUNCIONES Y COMPETENCIAS DE LOS ALCALDES LOCALES Y ALCALDÍAS LOCALES </t>
  </si>
  <si>
    <t>PRESTAR LOS SERVICIOS PROFESIONALES EN LOS TEMAS DE CARÁCTER JURÍDICO R</t>
  </si>
  <si>
    <t>IMPLEMENTACIÓN, ACOMPAÑAMIENTO Y SEGUIMIENTO DE LAS POLÍTICAS, PLANES Y PROYECTOS FORMULADOS POR LA ADMINISTRACIÓN DISTRITAL</t>
  </si>
  <si>
    <t>JORGE GERMAN ESTACIO RODRIGUEZ</t>
  </si>
  <si>
    <t>TOMAS  FERNANDEZ GUTIERREZ DE PIÑERES</t>
  </si>
  <si>
    <t>NELSON JAIR PEÑA GAMA</t>
  </si>
  <si>
    <t>CAROLINA DEL PILAR TORRES MONTAÑA</t>
  </si>
  <si>
    <t>LUISA FERNANDA LOPEZ GUEVARA</t>
  </si>
  <si>
    <t>DAVID  JARAMILLO BOTERO</t>
  </si>
  <si>
    <t>DAVID EDUARDO ARANA GALVIS</t>
  </si>
  <si>
    <t>C.P.S. 151</t>
  </si>
  <si>
    <t>C.P.S. 154</t>
  </si>
  <si>
    <t>C.P.S. 157</t>
  </si>
  <si>
    <t>C.P.S. 165</t>
  </si>
  <si>
    <t>IVONNE ASTRID RAVE</t>
  </si>
  <si>
    <t>PAOLA ANDREA CAMACHO VANEGAS</t>
  </si>
  <si>
    <t>BEATRIZ ELENA OCAMPO CASTRO</t>
  </si>
  <si>
    <t>OSCAR DAVID PULECIO DIAZ</t>
  </si>
  <si>
    <t>CARLOS ALIRIO BALLEN PAVA</t>
  </si>
  <si>
    <t>CRISTHIAN CAMILO GORDILLO SAAVEDRA</t>
  </si>
  <si>
    <t>ANDRES CAMILO REYNOSA CARRERO</t>
  </si>
  <si>
    <t>LIZETH FERNANDA ACELAS PRADA</t>
  </si>
  <si>
    <t>ORLANDO  NUMPAQUE GAMBASICA</t>
  </si>
  <si>
    <t xml:space="preserve">APOYAR LA COORDINACIÓN DE LOS PROCESOS DE FORMULACIÓN E IMPLEMENTACIÓN DE LA MESA Y EL PLAN DISTRITAL DE PREVENCIÓN Y PROTECCIÓN DE LOS DERECHOS A LÍDERES(AS), </t>
  </si>
  <si>
    <t>DESARROLLAR ACTIVIDADES OPERATIVAS O ADMINISTRATIVAS RELACIONADAS CON LA TERRITORIALIZACIÓN DE LAS ACCIONES A CARGO DE LA DIRECCIÓN,</t>
  </si>
  <si>
    <t>APOYAR TÉCNICAMENTE LOS  TRÁMITES DE ORGANIZACIÓN, CLASIFICACIÓN Y SEGUIMIENTO DE LOS EXPEDIENTES Y DEMÁS ASUNTOS PROPIOS  DE LA DEPENDENCIA</t>
  </si>
  <si>
    <t>REALIZAR LAS ACTIVIDADES DE GESTIÓN, SEGUIMIENTO, DESARROLLO, SOPORTE, MANTENIMIENTO Y VERSIONAMIENTO DE LOS PROYECTOS DE SISTEMAS DE INFORMACIÓN</t>
  </si>
  <si>
    <t xml:space="preserve">RESTACIÓN DE SERVICIOS PROFESIONALES EN LAS ACTIVIDADES DE SOPORTE Y MONITOREO DE LA INFRAESTRUCTURA TECNOLÓGICA </t>
  </si>
  <si>
    <t xml:space="preserve"> IMPLEMENTACIÓN, ACOMPAÑAMIENTO Y SEGUIMIENTO DE LAS POLÍTICAS, PLANES Y PROYECTOS FORMULADOS POR LA ADMINISTRACIÓN DISTRITAL</t>
  </si>
  <si>
    <t xml:space="preserve">APOYAR TÉCNICAMENTE LA GESTIÓN POLICIVA LOCAL EN MATERIA DE AMBIENTE, RECURSOS NATURALES Y PROTECCIÓN ANIMAL </t>
  </si>
  <si>
    <t xml:space="preserve">FORTALECIMIENTO DE LAS RELACIONES CON LAS VEINTE (20) JUNTAS ADMINISTRADORAS LOCALES DEL DISTRITO CAPITAL </t>
  </si>
  <si>
    <t>ERICKC DAVID RUIZ ACOSTA</t>
  </si>
  <si>
    <t>CARLOS ANDRES GARCIA ROJAS</t>
  </si>
  <si>
    <t>EMPRESA DE TELECOMUNICACIONES DE BOGOTA SA ESP</t>
  </si>
  <si>
    <t>CESAR ISAAC WEINSTEIN NISENBON</t>
  </si>
  <si>
    <t>C.P.S. 182</t>
  </si>
  <si>
    <t>C.P.S. 186</t>
  </si>
  <si>
    <t>Factura 233624643</t>
  </si>
  <si>
    <t>C.P.S. 193</t>
  </si>
  <si>
    <t>ACOMPAÑAR EL PROCESO DE DEPURACIÓN DE DATOS, Y FORMULACIÓN E IMPLEMENTACIÓN DE LA SISTEMATIZACIÓN DE INFORMACIÓN DE LAS RUTAS DE ATENCIÓN PERTENECIENTE AL COMPONENTE DE PREVENCIÓN Y PROTECCIÓN DE VIOLENCIAS Y VULNERACIÓN DE DERECHOS HUMANOS.</t>
  </si>
  <si>
    <t xml:space="preserve"> APOYAR EL PROCESO DE IMPLEMENTACIÓN DE LA POLÍTICA PÚBLICA Y EL SISTEMA DISTRITAL DE DERECHOS HUMANOS.</t>
  </si>
  <si>
    <t xml:space="preserve">SERVICIO PUBLICO DE TELEFONO </t>
  </si>
  <si>
    <t>C.P.S. 185</t>
  </si>
  <si>
    <t>C.P.S. 190</t>
  </si>
  <si>
    <t>C.P.S. 188</t>
  </si>
  <si>
    <t>C.P.S. 195</t>
  </si>
  <si>
    <t>C.P.S. 200</t>
  </si>
  <si>
    <t xml:space="preserve">CONDUCTOR </t>
  </si>
  <si>
    <t>YOVANNY  BUITRAGO CACERES</t>
  </si>
  <si>
    <t>JEISSON FERNEY ZUBIETA DIAZ</t>
  </si>
  <si>
    <t>MIGUEL ANGEL VARGAS MEDINA</t>
  </si>
  <si>
    <t>HECTOR GUILLERMO GRANDE REINA</t>
  </si>
  <si>
    <t>ANGELA VIVIANA CASTILLO ALARCON</t>
  </si>
  <si>
    <t xml:space="preserve">ATENCIÓN A LA CIUDADANÍA </t>
  </si>
  <si>
    <t>IMPLEMENTACIÓN DE LOS PROCESOS DE CLASIFICACIÓN, ORDENACIÓN, SELECCIÓN NATURAL, FOLIACIÓN, IDENTIFICACIÓN, LEVANTAMIENTO DE INVENTARIOS</t>
  </si>
  <si>
    <t>C.P.S. 176</t>
  </si>
  <si>
    <t>C.P.S. 183</t>
  </si>
  <si>
    <t>C.P.S. 196</t>
  </si>
  <si>
    <t>C.P.S. 199</t>
  </si>
  <si>
    <t>MABEL ROCIO BRAVO LEON</t>
  </si>
  <si>
    <t>RICARDO  CARMONA RODRIGUEZ</t>
  </si>
  <si>
    <t>LUCY LILIANA ARGOTY MORIANO</t>
  </si>
  <si>
    <t>ANA MERCEDES ORJUELA RODRIGUEZ</t>
  </si>
  <si>
    <t xml:space="preserve">APOYAR  EN LAS ACTIVIDADES DE LEVANTAMIENTO Y ANÁLISIS DE REQUERIMIENTOS, ELABORACIÓN DE CASOS DE USO, ELABORACIÓN Y EJECUCIÓN DE PLANES DE PRUEBAS, ENTRENAMIENTO Y SOPORTE, EN LOS APLICATIVOS </t>
  </si>
  <si>
    <t>REALIZAR LAS ACTIVIDADES DE DESARROLLO, SOPORTE Y MANTENIMIENTO DE NUEVAS FUNCIONALIDADES PARA EL MÓDULO LIMAY DE SI CAPITAL</t>
  </si>
  <si>
    <t xml:space="preserve">REALIZAR LAS ACTIVIDADES DE SOPORTE, MANTENIMIENTO Y DESARROLLO DE NUEVAS FUNCIONALIDADES PARA EL SISTEMA DE INFORMACIÓN DE ADMINISTRACIÓN DE PERSONAL - SIAP, </t>
  </si>
  <si>
    <t>C.P.S. 177</t>
  </si>
  <si>
    <t>C.P.S. 178</t>
  </si>
  <si>
    <t>C.P.S. 179</t>
  </si>
  <si>
    <t>C.P.S. 181</t>
  </si>
  <si>
    <t>C.P.S. 184</t>
  </si>
  <si>
    <t>C.P.S. 187</t>
  </si>
  <si>
    <t>C.P.S. 189</t>
  </si>
  <si>
    <t>C.P.S. 191</t>
  </si>
  <si>
    <t>C.P.S. 192</t>
  </si>
  <si>
    <t>C.P.S. 194</t>
  </si>
  <si>
    <t>C.P.S. 197</t>
  </si>
  <si>
    <t>C.P.S. 198</t>
  </si>
  <si>
    <t>C.P.S. 201</t>
  </si>
  <si>
    <t>CARLOS ANDRES GARZON PRIETO</t>
  </si>
  <si>
    <t>NADIA PIEDAD IBARGUEN MOSQUERA</t>
  </si>
  <si>
    <t>DANIEL HERNANDO ORTIZ QUINTERO</t>
  </si>
  <si>
    <t>DIEGO HERNAN DAZA HURTADO</t>
  </si>
  <si>
    <t>JENNIFER  TORRES SANCHEZ</t>
  </si>
  <si>
    <t>MILTHON MAURICIO ROJAS MORA</t>
  </si>
  <si>
    <t>EDWARD ALEXANDER BERMUDEZ MARTINEZ</t>
  </si>
  <si>
    <t>MONICA ALEJANDRA BELTRAN RODRIGUEZ</t>
  </si>
  <si>
    <t>ADALGIZA MARIA VILLAZON JULIO</t>
  </si>
  <si>
    <t>MAURICIO ANDRES ROJAS PAVA</t>
  </si>
  <si>
    <t>ANDRES GUILLERMO MAESTRE ARAUJO</t>
  </si>
  <si>
    <t>ANIBAL ANDRES ARAGONES ARROYAVE</t>
  </si>
  <si>
    <t>LUZ AMPARO SIERRA ROJAS</t>
  </si>
  <si>
    <t>APOYAR EN EL MODELO DE CONTRATACIÓN BASADOS EN RESULTADOS PARA LAS FONDOS DE DESARROLLO - ALCALDÍAS LOCALES</t>
  </si>
  <si>
    <t>APOYAR TÉCNICAMENTE LA GESTIÓN POLICIVA LOCAL EN MATERIA DE AMBIENTE, RECURSOS NATURALES Y PROTECCIÓN ANIMAL A CARGO DE LA SECRETARÍA DISTRITAL DE GOBIERNO.</t>
  </si>
  <si>
    <t>BRINDAR ASISTENCIA TÉCNICA Y SEGUIMIENTO A LOS PROYECTOS DE INVERSIÓN DE LOS PLANES DE DESARROLLO LOCAL</t>
  </si>
  <si>
    <t>FORTALECIMIENTO DE LA GESTIÓN POLICIVA EN MATERIA DE URBANISMO, ESPACIO PÚBLICO Y ACTIVIDAD ECONÓMICA.</t>
  </si>
  <si>
    <t>BRINDAR ASISTENCIA TÉCNICA A LA GESTIÓN Y SEGUIMIENTO AL CUMPLIMIENTO DE LAS OBLIGACIONES POR PAGAR DE LOS FONDOS DE DESARROLLO LOCAL</t>
  </si>
  <si>
    <t>C.P.S 203</t>
  </si>
  <si>
    <t>APOYAR EL FORTALECIMIENTO E IMPLEMENTACIÓN DEL MODELO DE SEGUIMIENTO MONITOREO Y EVALUACIÓN DE LAS FUNCIONRES DE LOS ALCALDES LOCALES</t>
  </si>
  <si>
    <t>NICOLAS AUGUSTO CANON</t>
  </si>
  <si>
    <t>C.P.S. 180</t>
  </si>
  <si>
    <t>JHON JAIRO ACUÑA PEREZ</t>
  </si>
  <si>
    <t>APOYO JURIDICO</t>
  </si>
  <si>
    <t>APOYO DE INVENTARIOS</t>
  </si>
  <si>
    <t>APOYO EN INVENTARIOS</t>
  </si>
  <si>
    <t>GESTIONAR EN EL DISTRITO LA PROMOCIÓN DE LA CONVIVIENCIA Y LA  GARANTÍA DE DERECHOS</t>
  </si>
  <si>
    <t>GESTIONAR EN EL DISTRITO LA PROMOCIÓN DE LA CONVIVIENCIA Y LA  GARANTÍA DE DERECHOS,</t>
  </si>
  <si>
    <t>GENERAR UN AMBIENTE DE CONVIVENCIA PACÍFICA Y DE GOBERNABILIDAD,  EN EL MARCO DEL ACOMPAÑAMIENTO Y MONITOREO DE LAS AGLOMERACIONES DE PÚBLICO QUE SUCEDEN EN EL DISTRITO CAPITAL</t>
  </si>
  <si>
    <t xml:space="preserve">APOYAR LA FORMULACIÓN E IMPLEMENTACIÓN DE ESTRATEGIAS PARA LA TERRITORIALIZACIÓN DE LAS ACCIONES </t>
  </si>
  <si>
    <t xml:space="preserve">APOYAR EL PROCESO DE FORMULACIÓN E IMPLEMENTACIÓN DE LAS ESTRATEGIAS DE TERRITORIALIZACIÓN DE ACCIONES </t>
  </si>
  <si>
    <t>ACOMPAÑAR LOS ASPECTOS TÉCNICOS DE FORMULACIÓN E IMPLEMENTACIÓN DE LAS RUTAS DE ATENCIÓN DEL COMPONENTE DE PREVENCIÓN Y PROTECCIÓN DE VIOLENCIAS Y VULNERACIÓN DE DERECHOS HUMANOS</t>
  </si>
  <si>
    <t>APOYAR LA GESTIÓN ADMINISTRATIVA DE LOS ESPACIOS DE ATENCIÓN CON ENFOQUE DIFERENCIAL PARA GRUPOS ÉTNICOS</t>
  </si>
  <si>
    <t>SALDO</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</si>
  <si>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</si>
  <si>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PRESTAR LOS SERVICIOS PROFESIONALES COMO ABOGADO EN LA DIRECCIÓN JURÍDICA DE LA SECRETARÍA DISTRITAL DE GOBIERNO, PARA REPRESENTAR JUDICIAL Y EXTRAJUDICIALMENTE A LA ENTIDAD, EN LOS PROCESOS QUE LE SEAN ASIGNADOS, ASÍ COMO EN LAS DEMÁS ACTUACIONES ADMINISTRATIVAS QUE SE REQUIERAN</t>
  </si>
  <si>
    <t xml:space="preserve">REALIZANDO LAS ACTIVIDADES DE DESARROLLO, SOPORTE Y MANTENIMIENTO DE NUEVAS FUNCIONALIDADES DE LOS MÓDULOS SAE Y SAI DE SI CAPITAL </t>
  </si>
  <si>
    <t>SOPORTE Y MONITOREO DE LA INFRAESTRUCTURA TECNOLÓGICA EN LA SECRETARIA DISTRITAL DE GOBIERNO</t>
  </si>
  <si>
    <t>C.P.S. 204</t>
  </si>
  <si>
    <t>C.P.S. 205</t>
  </si>
  <si>
    <t>C.P.S. 209</t>
  </si>
  <si>
    <t>C.P.S. 212</t>
  </si>
  <si>
    <t>C.P.S. 216</t>
  </si>
  <si>
    <t>C.P.S. 217</t>
  </si>
  <si>
    <t>C.P.S. 235</t>
  </si>
  <si>
    <t>C.P.S. 202</t>
  </si>
  <si>
    <t>C.P.S. 211</t>
  </si>
  <si>
    <t>C.P.S. 210</t>
  </si>
  <si>
    <t>C.P.S. 220</t>
  </si>
  <si>
    <t>C.P.S. 218</t>
  </si>
  <si>
    <t>C.P.S. 221</t>
  </si>
  <si>
    <t>C.P.S 223</t>
  </si>
  <si>
    <t>C.P.S. 229</t>
  </si>
  <si>
    <t>C.P.S. 234</t>
  </si>
  <si>
    <t xml:space="preserve"> APOYO A LA GESTIÓN Y SEGUIMIENTO DE LOS APLICATIVOS TECNOLÓGICOS DE LA DIRECCIÓN JURÍDICA DE LA SECRETARÍA DISTRITAL DE GOBIERNO</t>
  </si>
  <si>
    <t>IRENE SALOME BURBANO DELGADILLO</t>
  </si>
  <si>
    <t>CRISTIAN FRANCISCO PULIDO ACUÑA</t>
  </si>
  <si>
    <t>HECTOR WILMAR OLARTE CANCINO</t>
  </si>
  <si>
    <t>JUDITH  VALENCIA APARICIO</t>
  </si>
  <si>
    <t>JORGE ENRIQUE GROSSO PEREZ</t>
  </si>
  <si>
    <t>JOSE ERNESTO ARIZA FERNANDEZ</t>
  </si>
  <si>
    <t>MAYOLI  SUAREZ HERNANDEZ</t>
  </si>
  <si>
    <t>DANIEL ROLANDO COSSIO DIAZ</t>
  </si>
  <si>
    <t>CRISTIAN DAVID PARDO MARTINEZ</t>
  </si>
  <si>
    <t>ANDRES FELIPE LOPEZ REYES</t>
  </si>
  <si>
    <t>JENNY CAROLINA LEON DIAZ</t>
  </si>
  <si>
    <t>MYRIAM MARLENE CHAPARRO LOPEZ</t>
  </si>
  <si>
    <t>LEONEL HERNANDO NIETO BERNAL</t>
  </si>
  <si>
    <t>ANA MARIA RODRIGUEZ COMAS</t>
  </si>
  <si>
    <t>DICCI JASVEIDI MARTINEZ VELASCO</t>
  </si>
  <si>
    <t>SANDRA MILENA GONZALEZ FORERO</t>
  </si>
  <si>
    <t>C.P.S. 213</t>
  </si>
  <si>
    <t>C.P.S. 222</t>
  </si>
  <si>
    <t>C.P.S. 233</t>
  </si>
  <si>
    <t>LILIAN ROCIO ORJUELA DAZA</t>
  </si>
  <si>
    <t>EDGAR ALBERTO LEON MEDINA</t>
  </si>
  <si>
    <t>ENRIQUE  CALDERON PAVA</t>
  </si>
  <si>
    <t>C.P.S. 206</t>
  </si>
  <si>
    <t>C.P.S. 214</t>
  </si>
  <si>
    <t>C.P.S. 215</t>
  </si>
  <si>
    <t>C.P.S. 224</t>
  </si>
  <si>
    <t>C.P.S. 225</t>
  </si>
  <si>
    <t>C.P.S. 226</t>
  </si>
  <si>
    <t>C.P.S. 227</t>
  </si>
  <si>
    <t>C.P.S. 230</t>
  </si>
  <si>
    <t>C.P.S. 231</t>
  </si>
  <si>
    <t>C.P.S. 232</t>
  </si>
  <si>
    <t>C.P.S. 236</t>
  </si>
  <si>
    <t>APOYO Y FORTALECIMIENTO INSTITUCIONAL DE LAS ACCIONES DESARROLLADAS POR LA DIRECCIÓN</t>
  </si>
  <si>
    <t>C.P.S. 241</t>
  </si>
  <si>
    <t>ALEJANDRO ZAPATA VILLALOBOS</t>
  </si>
  <si>
    <t>APOYAR JURÍDICAMENTE A LA DIRECCIÓN PARA LA GESTIÓN DEL DESARROLLO LOCAL</t>
  </si>
  <si>
    <t>APOYO PROCESO DOCUMENTAL</t>
  </si>
  <si>
    <t>FORTALECER INSTANCIAS Y MECANISMOS DE COORDINACIÓN Y PARTICIPACIÓN LOCAL</t>
  </si>
  <si>
    <t xml:space="preserve">APOYO JURÍDICO A LA DIRECCIÓN PARA LA GESTIÓN POLICIVA EN LOS TRÁMITES DE APLICACIÓN, REVISIÓN, NORMATIVIDAD, Y SANCIÓN POR COMPARENDOS AMBIENTALES </t>
  </si>
  <si>
    <t>APOYO JURÍDICO EN LOS  COMPARENDO AMBIENTAL Y TEMAS CONEXOS</t>
  </si>
  <si>
    <t>LA GESTIÓN POLICIVA PRINCIPALMENTE EN TEMAS AMBIENTALES</t>
  </si>
  <si>
    <t>MANUEL JOSE MEDINA MENDOZA</t>
  </si>
  <si>
    <t>INGRID LILIANA GOMEZ CALDAS</t>
  </si>
  <si>
    <t>CARLOS ARTURO LOPEZ OSPINA</t>
  </si>
  <si>
    <t>NATHALI  RODRIGUEZ ORDUZ</t>
  </si>
  <si>
    <t>ANGIE PAOLA TORRES SERRATO</t>
  </si>
  <si>
    <t>MARIA ALEJANDRA BERMUDEZ RODRIGUEZ</t>
  </si>
  <si>
    <t>RICHARD ALEXANDER DUQUE CASTRO</t>
  </si>
  <si>
    <t>JOSE JULIAN VANEGAS VARGAS</t>
  </si>
  <si>
    <t>JOSE RICARDO TAUTIVA GARZON</t>
  </si>
  <si>
    <t>HERNAN  QUIÑONEZ PINZON</t>
  </si>
  <si>
    <t>ALFONSO  MORENO BUITRAGO</t>
  </si>
  <si>
    <t>SERGIO STEVEN GARZON SANABRIA</t>
  </si>
  <si>
    <t>ROCIO DEL PILAR AVENDAÑO PABON</t>
  </si>
  <si>
    <t>SEBASTIAN  OSORIO JIMENEZ</t>
  </si>
  <si>
    <t>ADRIANA PATRICIA DE LA TORRE TRUJILLO</t>
  </si>
  <si>
    <t>MARYSOL  GUEVARA ROMERO</t>
  </si>
  <si>
    <t>WILLIAM ERLANDI ROMERO ARBOLEDA</t>
  </si>
  <si>
    <t>C.P.S. 237</t>
  </si>
  <si>
    <t>C.P.S. 238</t>
  </si>
  <si>
    <t>C.P.S. 239</t>
  </si>
  <si>
    <t>C.P.S. 240</t>
  </si>
  <si>
    <t>C.P.S. 242</t>
  </si>
  <si>
    <t>C.P.S. 243</t>
  </si>
  <si>
    <t>APOYO A LA GESTIÓN EN EL CONSEJO DE JUSTICIA PARA LA DISMINUCIÓN DE LOS TIEMPOS DE EVACUACIÓN DE EXPEDIENTES DE LOS PROCESOS DE POLICIA DE SU CONOCIMIENTO Y COMPETENCIA</t>
  </si>
  <si>
    <t>APOYAR JURÍDICAMENTE EL FORTALECIMIENTO DE LA GESTIÓN POLICIVA EN MATERIA DE URBANISMO, ESPACIO PÚBLICO Y ACTIVIDAD ECONÓMICA</t>
  </si>
  <si>
    <t>APOYAR TÉCNICAMENTE LA DIRECCIÓN PARA LA GESTIÓN DEL DESARROLLO LOCAL EN EL MARCO DEL MODELO DE CONTRATACIÓN BASADO EN RESULTADOS PARA LOS FONDOS DE DESARROLLO LOCAL - ALCALDÍAS LOCALES</t>
  </si>
  <si>
    <t>C.P.S. 244</t>
  </si>
  <si>
    <t>C.P.S. 245</t>
  </si>
  <si>
    <t>C.P.S. 247</t>
  </si>
  <si>
    <t>C.P.S. 248</t>
  </si>
  <si>
    <t xml:space="preserve"> APOYAR  EN LOS ASUNTOS JURÍDICOS Y ADMINISTRATIVOS DE SU COMPETENCIA</t>
  </si>
  <si>
    <t xml:space="preserve">APOYAR  EN LA GESTIÓN DE SEGUIMIENTO Y CONTROL DE LAS ACTIVIDADES RELACIONADAS CON LA PRESTACIÓN DE LOS SERVICIOS ADMINISTRATIVOS Y EL PAGO DE LOS CONTRATOS </t>
  </si>
  <si>
    <t>ADRIANA MARCELA FLOREZ SUAREZ</t>
  </si>
  <si>
    <t>HELMER WILLIAM GALEANO VILLABON</t>
  </si>
  <si>
    <t>NOHEMI LUCIA BETANCOURT APONTE</t>
  </si>
  <si>
    <t>C.P.S. 246</t>
  </si>
  <si>
    <t>APOYO A LA GESTIÓN PARA EL DESARROLLO DEL PROCESO DE VERIFICACIÓN DE LA INFORMACIÓN DOCUMENTAL</t>
  </si>
  <si>
    <t>JOSE GREGORIO MOLINARES ESTRADA</t>
  </si>
  <si>
    <t>C.P.S. 207</t>
  </si>
  <si>
    <t>C.P.S. 208</t>
  </si>
  <si>
    <t>C.P.S. 2219</t>
  </si>
  <si>
    <t>C.P.S. 228</t>
  </si>
  <si>
    <t>ACOMPAÑAMIENTO A LAS AGENDAS DE CONCERTACIÓN CON ACTORES POLÍTICOS, ECONÓMICOS Y SOCIALES</t>
  </si>
  <si>
    <t>APOYO A LA GESTIÓN PARA LA CONSOLIDACIÓN DE LAS AGENDAS, MESAS DE TRABAJO Y REUNIONES QUE SE CONVOQUEN</t>
  </si>
  <si>
    <t>ACOMPAÑAMIENTO A LAS AGENDAS DE CONCERTACIÓN CON ACTORES POLÍTICOS RELACIONADAS EL CONCEJO DE BOGOTÁ</t>
  </si>
  <si>
    <t>JOAN MANUEL ANGULO OLIVEROS</t>
  </si>
  <si>
    <t>LEYLA ANDREA GOMEZ ALARCON</t>
  </si>
  <si>
    <t>JULIAN ANDRES MEDINA BRAVO</t>
  </si>
  <si>
    <t>CESAR JULIO GORDILLO NUÑEZ</t>
  </si>
  <si>
    <t xml:space="preserve">PRESTAR LOS SERVICIOS PROFESIONALES APOYANDO EN LA GESTIÓN JURÍDICA, SEGUIMIENTO, CONTROL Y REVISIÓN NECESARIA PARA DEFINIR LA SITUACIÓN DISCIPLINARIA DE LOS SERVIDORES PÚBLICOS </t>
  </si>
  <si>
    <t>APOYO EN LOS PROCESOS DE CLASIFICACIÓN, ORDENACIÓN, SELECCIÓN NATURAL, FOLIACIÓN, IDENTIFICACIÓN, LEVANTAMIENTO DE INVENTARIOS</t>
  </si>
  <si>
    <t>ORGANIZACIÓN DEL INVENTARIO DE BIENES DE PROPIEDAD DE LA ENTIDAD</t>
  </si>
  <si>
    <t>LEVANTAMIENTO DE INFORMACIÓN CUALITATIVA Y CUANTITATIVA COMO INSUMO PARA EL REDISEÑO DEL OBSERVATORIO DE DESCENTRALIZACIÓN Y PARTICIPACIÓN</t>
  </si>
  <si>
    <t>RESUMEN EJECUCION DE GASTOS DE INVERSION - VIGENCIA 2017</t>
  </si>
  <si>
    <t>Factura 4590497404</t>
  </si>
  <si>
    <t>Factura 3655463416</t>
  </si>
  <si>
    <t>C.P.S 259</t>
  </si>
  <si>
    <t>C.P.S. 669</t>
  </si>
  <si>
    <t>C.P.S. 283</t>
  </si>
  <si>
    <t>C.P.S. 289</t>
  </si>
  <si>
    <t>C.P.S. 292</t>
  </si>
  <si>
    <t>C.P.S. 297</t>
  </si>
  <si>
    <t>C.P.S. 299</t>
  </si>
  <si>
    <t>C.P.S. 300</t>
  </si>
  <si>
    <t>C.P.S. 301</t>
  </si>
  <si>
    <t>C.P.S. 304</t>
  </si>
  <si>
    <t>C.P.S. 306</t>
  </si>
  <si>
    <t>C.P.S. 296</t>
  </si>
  <si>
    <t>ADICION Y PRORROGA DEL CONTRATO DE ARRENDAMIENTO 669 DE 2016</t>
  </si>
  <si>
    <t>DELFA PAULINA MAJIN JIMENEZ</t>
  </si>
  <si>
    <t>NIDIA PATRICIA VARELA ARISMENDY</t>
  </si>
  <si>
    <t>MARIA ISABEL MANZANO OBANDO</t>
  </si>
  <si>
    <t>LAURA YADIRA ACEVEDO LOPEZ</t>
  </si>
  <si>
    <t>VICTOR ALFONSO ANGARITA</t>
  </si>
  <si>
    <t>SANTIAGO  SILVA SCHLESINGER</t>
  </si>
  <si>
    <t>YENIFER ANDREA CHIQUIZA NIVIA</t>
  </si>
  <si>
    <t>YISMAR  SALAS ARAUJO</t>
  </si>
  <si>
    <t>NELLY JOHANA RIVERA TAQUINAS</t>
  </si>
  <si>
    <t>BERNARDO ALFREDO PRIETO RUIZ</t>
  </si>
  <si>
    <t>ANA GABRIELA MOJICA LONDOÑO</t>
  </si>
  <si>
    <t>SERVICIO DE ENERGIA DE LA CASA DE PENSAMIENTO INDÍGENACL 9 N°. 4 - 60PERIODO FACTURADO DEL 23 DE ENERO AL 20 DE FEBRERO DE 2017</t>
  </si>
  <si>
    <t>SERVICIO DE ACUEDUCTO AGUA Y ALCANTARILLADO DEL CENTRO CONFIACL 9 N°. 4 - 70PERIODO FACTURADO DEL 22 DE OCTUBRE AL 21 DE DICIEMBRE DE 2016</t>
  </si>
  <si>
    <t>APOYO A LA GESTIÓN DE LA DIRECCIÓN DE CONVIVENCIA Y DIALOGO SOCIAL PARA CONTRIBUIR AL FORTALECIMIENTO DE LAS RELACIONES CON ORGANIZACIONES Y REDES DE LA SOCIEDAD CIVIL PARA LA CONVIVENCIA PACÍFICA</t>
  </si>
  <si>
    <t>CONTRIBUIR AL DESARROLLO DE LA ORGANIZACIÓN DOCUMENTAL Y SISTEMATIZACIÓN DE LA INFORMACIÓN DE LA FORMULACIÓN DEL SISTEMA Y LA POLÍTICA DISTRITAL DE DERECHOS HUMANOS</t>
  </si>
  <si>
    <t xml:space="preserve">APOYAR EL PROCESO DE FORMULACIÓN E IMPLEMENTACIÓN DE PLANES DE ACCIONES AFIRMATIVAS PARA GRUPOS ÉTNICOS, Y LA CONSTRUCCIÓN O SEGUIMIENTO DE POLÍTICAS PÚBLICAS </t>
  </si>
  <si>
    <t>APOYAR EL PROCESO DE FORMULACIÓN E IMPLEMENTACIÓN DE  PLANES DE ACCIONES AFIRMATIVAS PARA GRUPOS ÉTNICOS, Y LA CONSTRUCCIÓN O SEGUIMIENTO DE POLÍTICAS PÚBLICAS</t>
  </si>
  <si>
    <t>DESARROLLAR ACTIVIDADES ADMINISTRATIVAS REQUERIDAS PARA LA OPERACIÓN DE LOS ESPACIOS DE ATENCIÓN DIFERENCIAL PARA COMUNIDADES ÉTNICAS DEL DISTRITO.</t>
  </si>
  <si>
    <t>APOYAR LA FORMULACIÓN E IMPLEMENTACIÓN LOCAL Y POBLACIONAL DE LAS ACCIONES A CARGO DE LA SUBDIRECCIÓN DE ASUNTOS ÉTNICOS, EN CUMPLIMIENTO DE LAS METAS ASIGNADAS DEL PLAN DE DESARROLLO BOGOTÁ MEJOR PARA TODOS</t>
  </si>
  <si>
    <t>FORMULACIÓN E IMPLEMENTACIÓN DE LAS RUTAS DE ATENCIÓN EN ESPACIOS DE ATENCIÓN DIFERENCIADA GRUPOS ÉTNICOS DEL DISTRITO, CON ÉNFASIS ASPECTOS SOCIALES, FORTALECIMIENTO DE CAPACIDADES INDIVIDUALES Y COMUNITARIAS</t>
  </si>
  <si>
    <t>APOYAR LOS PROCESOS PSICOSOCIALES DE ATENCIÓN PARA LÍDERES(AS), DEFENSORES(AS) DE DERECHOS HUMANOS, POBLACIÓN LGBTI, Y VÍCTIMAS DE TRATA QUE DEMANDEN MEDIDAS DE PREVENCIÓN O PROTECCIÓN PARA GARANTIZAR SUS DERECHOS A LA VIDA, LIBERTAD, INTEGRIDAD Y SEGURIDAD</t>
  </si>
  <si>
    <t>C.P.S. 252</t>
  </si>
  <si>
    <t>C.P.S. 255</t>
  </si>
  <si>
    <t>C.P.S 253</t>
  </si>
  <si>
    <t>C.P.S 254</t>
  </si>
  <si>
    <t>C.P.S 256</t>
  </si>
  <si>
    <t>C.P.S 257</t>
  </si>
  <si>
    <t>C.P.S 260</t>
  </si>
  <si>
    <t>C.P.S 262</t>
  </si>
  <si>
    <t>C.P.S 264</t>
  </si>
  <si>
    <t>C.P.S 267</t>
  </si>
  <si>
    <t>C.P.S 271</t>
  </si>
  <si>
    <t>C.P.S 272</t>
  </si>
  <si>
    <t>C.P.S 273</t>
  </si>
  <si>
    <t>C.P.S 279</t>
  </si>
  <si>
    <t>C.P.S 282</t>
  </si>
  <si>
    <t>C.P.S 286</t>
  </si>
  <si>
    <t>C.P.S 293</t>
  </si>
  <si>
    <t>C.P.S 294</t>
  </si>
  <si>
    <t>C.P.S 295</t>
  </si>
  <si>
    <t>OLGA ELENA MENDOZA NAVARRO</t>
  </si>
  <si>
    <t>DAVID ARTURO PARRA VILLATE</t>
  </si>
  <si>
    <t>OSCAR GIOVANNY BALAGUERA MORA</t>
  </si>
  <si>
    <t>GINA MARCELA RUBIO RODRIGUEZ</t>
  </si>
  <si>
    <t>ALEJANDRO  CESPEDES AROCA</t>
  </si>
  <si>
    <t>JENNY CAROLINA HERRERA CAGUA</t>
  </si>
  <si>
    <t>PEDRO LUIS BEDOYA DUARTE</t>
  </si>
  <si>
    <t>LILIANA JEANNETH CAÑOLA TOVAR</t>
  </si>
  <si>
    <t>ROBINSON MAURICIO GIRALDO GIRALDO</t>
  </si>
  <si>
    <t>GERMAN ALONSO AMADO NIÑO</t>
  </si>
  <si>
    <t>HENRY  RODRIGUEZ PINZON</t>
  </si>
  <si>
    <t>LIZETH JAHIRA GONZALEZ VARGAS</t>
  </si>
  <si>
    <t>MARGARITA ROSA GUALTEROS RAMOS</t>
  </si>
  <si>
    <t>EDIEL  AGUIRRE HERRERA</t>
  </si>
  <si>
    <t>MARITZA  ORTEGA SANABRIA</t>
  </si>
  <si>
    <t>DAISSY TATIANA SANTOS YATE</t>
  </si>
  <si>
    <t>MARIBEL  PINZON RODRIGUEZ</t>
  </si>
  <si>
    <t>ARNULFO FERNANDO REYES BELTRAN</t>
  </si>
  <si>
    <t>MARIA VICTORIA BUITRAGO CEPEDA</t>
  </si>
  <si>
    <t xml:space="preserve">SEGUIMIENTO, CONTROL Y REVISIÓN NECESARIA PARA DEFINIR LA SITUACIÓN DISCIPLINARIA DE LOS SERVIDORES PÚBLICOS </t>
  </si>
  <si>
    <t>C.P.S. 310</t>
  </si>
  <si>
    <t>C.P.S. 313</t>
  </si>
  <si>
    <t>YURY MARCELA TAPIERO GARCIA</t>
  </si>
  <si>
    <t>FREDY DAVID MORILLO GUZMAN</t>
  </si>
  <si>
    <t>GESTIONAR EN EL DISTRITO LA PROMOCIÓN DE LA CONVIVENCIA Y LA GARANTÍA DE DERECHOS, EL FORTALECIMIENTO DEL DIÁLOGO SOCIAL Y LA PARTICIPACIÓN CIUDADANA</t>
  </si>
  <si>
    <t>C.P.S. 320</t>
  </si>
  <si>
    <t>C.P.S. 319</t>
  </si>
  <si>
    <t>JOSE RENE NEUTA ALONSO</t>
  </si>
  <si>
    <t>BLANCA YANETH URIBE NEUTA</t>
  </si>
  <si>
    <t>DESARROLLO DE ACTIVIDADES DE SOCIALIZACIÓN Y PARTICIPACIÓN DE LAS COSTUMBRES PROPIAS DE LA COMUNIDAD INDÍGENA EN EL MARCO DE PROCESOS DE CONSULTA PREVIA DESARROLLADOS EN EL DISTRITO DE BOGOTÁ</t>
  </si>
  <si>
    <t>C.P.S 315</t>
  </si>
  <si>
    <t>C.P.S 316</t>
  </si>
  <si>
    <t>C.P.S 317</t>
  </si>
  <si>
    <t>C.P.S 318</t>
  </si>
  <si>
    <t>C.P.S 321</t>
  </si>
  <si>
    <t>IMPLEMENTACIÓN DE LOS PROCESOS DE CLASIFICACIÓN, ORDENACIÓN, SELECCIÓN NATURAL, FOLIACIÓN, IDENTIFICACIÓN, LEVANTAMIENTO DE INVENTARIOS, ALMACENAMIENTO Y APLICACIÓN DE PROTOCOLOS DE ELIMINACIÓN Y TRANSFERENCIAS DOCUMENTALES.</t>
  </si>
  <si>
    <t>ACOMPAÑAMIENTO A LAS ACTIVIDADES ASOCIADAS A LOS PROCESOS LIDERADOS POR LA DEPENDENCIA EN EL MARCO DEL MODELO DE PLANEACIÓN Y GESTIÓN INSTITUCIONAL.</t>
  </si>
  <si>
    <t xml:space="preserve">PROYECCIÓN DE LAS RESPUESTAS A LOS DERECHOS DE PETICIÓN, ACTOS ADMINISTRATIVOS, CONCEPTOS, CONSULTAS, SOLICITUDES DE VIABILIDAD, INCITATIVAS NORMATIVAS, REVISIÓN DE ACUERDOS LOCALES </t>
  </si>
  <si>
    <t>ACOMPAÑAR LAS DIFERENTES ETAPAS DE LOS PROCESOS CONTRACTUALES QUE ADELANTE LA SECRETARIA DISTRITAL DE GOBIERNO PARA EL CUMPLIMIENTO DE SU MISIÓN</t>
  </si>
  <si>
    <t>CONSTRUCCIÓN, IMPLEMENTACIÓN Y SEGUIMIENTO DEL MODELO DE PLANEACIÓN, GESTIÓN Y CONTROL INSTITUCIONAL EN LA OFICINA ASESORA DE PLANEACIÓN.</t>
  </si>
  <si>
    <t>IMPLEMENTACIÓN DE LOS PROCESOS DE CLASIFICACIÓN, ORDENACIÓN, SELECCIÓN NATURAL, FOLIACIÓN, IDENTIFICACIÓN, LEVANTAMIENTO DE INVENTARIOS, ALMACENAMIENTO Y APLICACIÓN DE PROTOCOLOS DE ELIMINACIÓN Y TRANSFERENCIAS DOCUMENTALES</t>
  </si>
  <si>
    <t>ASESORÍA JURÍDICA, CON PLENA AUTONOMÍA TÉCNICA Y ADMINISTRATIVA, EN TEMAS DE DERECHO ADMINISTRATIVO Y CONTRATACIÓN ESTATAL</t>
  </si>
  <si>
    <t>SEGUIMIENTO EN LOS DIFERENTES TRÁMITES ADMINISTRATIVOS QUE REQUIERA LA DIRECCIÓN DE CONTRATACIÓN DE LA SECRETARÍA DISTRITAL DE GOBIERNO</t>
  </si>
  <si>
    <t>APOYANDO EN LA GESTIÓN JURÍDICA, SEGUIMIENTO, CONTROL Y REVISIÓN NECESARIA PARA DEFINIR LA SITUACIÓN DISCIPLINARIA DE LOS SERVIDORES PÚBLICOS VINCULADOS EN LOS PROCESOS QUE SE ADELANTAN EN ESTA DEPENDENCIA</t>
  </si>
  <si>
    <t>C.P.S. 263</t>
  </si>
  <si>
    <t>C.P.S. 266</t>
  </si>
  <si>
    <t>C.P.S. 287</t>
  </si>
  <si>
    <t>C.P.S. 298</t>
  </si>
  <si>
    <t>IVONNE YENEIR BELTRAN BOHORQUEZ</t>
  </si>
  <si>
    <t>MARITZA DEL PILAR SANCHEZ RUBIANO</t>
  </si>
  <si>
    <t>JORGE LEONARDO ROBAYO RUIZ</t>
  </si>
  <si>
    <t>CAMILO ANDRES CARDENAS CRUZ</t>
  </si>
  <si>
    <t>C.P.S. 249</t>
  </si>
  <si>
    <t>C.P.S. 250</t>
  </si>
  <si>
    <t>C.P.S. 251</t>
  </si>
  <si>
    <t>C.P.S. 261</t>
  </si>
  <si>
    <t>C.P.S. 258</t>
  </si>
  <si>
    <t>C.P.S. 265</t>
  </si>
  <si>
    <t>C.P.S. 268</t>
  </si>
  <si>
    <t>C.P.S. 269</t>
  </si>
  <si>
    <t>C.P.S. 270</t>
  </si>
  <si>
    <t>C.P.S. 274</t>
  </si>
  <si>
    <t>C.P.S. 275</t>
  </si>
  <si>
    <t>C.P.S. 276</t>
  </si>
  <si>
    <t>C.P.S. 277</t>
  </si>
  <si>
    <t>C.P.S. 278</t>
  </si>
  <si>
    <t>C.P.S. 280</t>
  </si>
  <si>
    <t>C.P.S. 281</t>
  </si>
  <si>
    <t>C.P.S. 284</t>
  </si>
  <si>
    <t>C.P.S. 285</t>
  </si>
  <si>
    <t>C.P.S. 288</t>
  </si>
  <si>
    <t>C.P.S. 290</t>
  </si>
  <si>
    <t>C.P.S. 291</t>
  </si>
  <si>
    <t>C.P.S. 302</t>
  </si>
  <si>
    <t>C.P.S. 303</t>
  </si>
  <si>
    <t>C.P.S. 307</t>
  </si>
  <si>
    <t>C.P.S. 308</t>
  </si>
  <si>
    <t>C.P.S. 309</t>
  </si>
  <si>
    <t>C.P.S. 311</t>
  </si>
  <si>
    <t>C.P.S. 314</t>
  </si>
  <si>
    <t>C.P.S. 316</t>
  </si>
  <si>
    <t>CRISTIAN ALFONSO PEÑALOZA HERNANDEZ</t>
  </si>
  <si>
    <t>MARIA BEATRIZ ALVAREZ GUERRERO</t>
  </si>
  <si>
    <t>SERGIO  PELAEZ SIERRA</t>
  </si>
  <si>
    <t>JOHANNA CAROLINA CAÑAS LEAL</t>
  </si>
  <si>
    <t>KARLA TATHYANNA MARIN OSPINA</t>
  </si>
  <si>
    <t>EDGAR JAIME MARTINEZ RODRIGUEZ</t>
  </si>
  <si>
    <t>FRANCISCO ANTONIO CORONEL JULIO</t>
  </si>
  <si>
    <t>ANGELICA AMINTA LOPEZ MORENO</t>
  </si>
  <si>
    <t>DIEGO EDINSON ROLDAN SOLANO</t>
  </si>
  <si>
    <t>JUAN PABLO FULA SOTELO</t>
  </si>
  <si>
    <t>LINA ALEJANDRA BARCO MENDEZ</t>
  </si>
  <si>
    <t>CARLOS JOSE GONZALEZ BARCHA</t>
  </si>
  <si>
    <t>NANCY  ROLDAN CARDENAS</t>
  </si>
  <si>
    <t>JOSEPH FELIPE PULIDO</t>
  </si>
  <si>
    <t>CECILIA  DIAZ ESCANDON</t>
  </si>
  <si>
    <t>JUAN CARLOS GALVIS SANCHEZ</t>
  </si>
  <si>
    <t>EUSTORGIO  RODADO FUENTES</t>
  </si>
  <si>
    <t>ALVARO LEANDRO JIMENEZ TUNJANO</t>
  </si>
  <si>
    <t>HENRY OVIDIO FLOREZ MORA</t>
  </si>
  <si>
    <t>OSWALDO  GOMEZ VEGA</t>
  </si>
  <si>
    <t>GUIOMAR LUZETTE OLIVEROS RENGIFO</t>
  </si>
  <si>
    <t>JESUS FRANCISCO VASQUEZ ROJAS</t>
  </si>
  <si>
    <t>JENNY ANDREA LOPEZ GARZON</t>
  </si>
  <si>
    <t>RAUL GUSTAVO GONZALEZ OCHOA</t>
  </si>
  <si>
    <t>GERARDO  BERNAL GAMBOA</t>
  </si>
  <si>
    <t>DIANA ALEJANDRA MELO VANEGAS</t>
  </si>
  <si>
    <t>JACQUELINE  GOMEZ IBATA</t>
  </si>
  <si>
    <t>FRANCISCO JAVIER CAMARGO RAMOS</t>
  </si>
  <si>
    <t>MARTIN BERMUDEZ ASOCIADOS S A</t>
  </si>
  <si>
    <t>DISMINUCIÓN DE LOS TIEMPOS DE EVACUACIÓN DE EXPEDIENTES DE LOS PROCESOS DE POLICIA DE SU CONOCIMIENTO Y COMPETENCIA</t>
  </si>
  <si>
    <t>DESARROLLO DEL PROCESO DE VERIFICACIÓN DE LA INFORMACIÓN DOCUMENTA</t>
  </si>
  <si>
    <t xml:space="preserve">APOYANDO TÉCNICAMENTE EN LA CONSOLIDACIÓN DE ACCIONES, PLANES Y PROGRAMAS EN DESARROLLO DE LA GESTIÓN POLICIVA LOCAL EN MATERIA AMBIENTAL Y PROTECCIÓN DE RECURSOS NATURALES </t>
  </si>
  <si>
    <t>IMPLEMENTACIÓN, ACOMPAÑAMIENTO Y SEGUIMIENTO DE LAS POLÍTICAS, PLANES Y PROYECTOS FORMULADOS POR LA ADMINISTRACIÓN DISTRITAL PARA EL FORTALECIMIENTO DE LA CAPACIDAD INSTITUCIONAL EN LAS ALCALDÍAS LOCALES</t>
  </si>
  <si>
    <t>SEGUIMIENTO Y CUMPLIMIENTO DE SENTENCIAS JUDICIALES O SANCIONES ADMINISTRATIVAS IMPUESTAS A LA SECRETARIA DISTRITAL DE GOBIERNO O LAS ALCALDÍAS LOCALES</t>
  </si>
  <si>
    <t>APOYANDO EL SEGUIMIENTO, MONITOREO Y EVALUACIÓN DE LAS FUNCIONES DE LOS ALCALDES LOCALES Y DE LAS ALCALDÍAS LOCALES</t>
  </si>
  <si>
    <t>ACTIVIDADES ADMINISTRATIVAS Y OPERATIVAS RELACIONADAS CON EL COMPARENDO AMBIENTAL Y TEMAS CONEXOS ATENDIENDO LA NORMATIVA LEGAL VIGENTE</t>
  </si>
  <si>
    <t>DESARROLLO LOCAL EN EL MARCO DEL MODELO DE CONTRATACIÓN BASADOS EN RESULTADOS PARA LAS FONDOS DE DESARROLLO - ALCALDÍAS LOCALES</t>
  </si>
  <si>
    <t>SEGUIMIENTO, MONITOREO Y EVALUACIÓN DE LAS FUNCIONES DE LOS ALCALDES LOCALES Y DE LAS ALCALDÍAS LOCALES</t>
  </si>
  <si>
    <t>APOYANDO JURÍDICAMENTE LA DEPURACIÓN DE ACTUACIONES ADMINISTRATIVAS DE LAS ALCALDÍAS LOCALES</t>
  </si>
  <si>
    <t>FORTALECIMIENTO DE LA GESTIÓN POLICIVA EN MATERIA DE URBANISMO, ESPACIO PÚBLICO Y ACTIVIDAD ECONÓMICA</t>
  </si>
  <si>
    <t xml:space="preserve"> DESARROLLO DEL PROCESO DE VERIFICACIÓN DE LA INFORMACIÓN DOCUMENTAL, ASÍ COMO LAS ACTIVIDADES TENDIENTES A LA DESCONGESTIÓN DE LAS ACTUACIONES ADMINISTRATIVAS</t>
  </si>
  <si>
    <t>DESARROLLO DEL PROCESO DE VERIFICACIÓN DE LA INFORMACIÓN DOCUMENTAL, ASÍ COMO LAS ACTIVIDADES TENDIENTES A LA DESCONGESTIÓN DE LAS ACTUACIONES ADMINISTRATIVAS</t>
  </si>
  <si>
    <t>APOYAR JURÍDICAMENTE LA DEPURACIÓN DE ACTUACIONES ADMINISTRATIVAS DE LAS ALCALDÍAS LOCALES</t>
  </si>
  <si>
    <t>APOYAR JURÍDICAMENTE  TEMAS AMBIENTALES Y DE RECURSOS NATURALES</t>
  </si>
  <si>
    <t>DESARROLLO LOCAL EN EL MARCO DEL MODELO DE CONTRATACIÓN BASADO EN RESULTADOS PARA LOS FONDOS DE DESARROLLO LOCAL - ALCALDÍAS LOCALES</t>
  </si>
  <si>
    <t>ELABORACIÓN Y EJECUCIÓN DEL PLAN DE MODERNIZACIÓN DE LAS SEDES ADMINISTRATIVAS DE LAS ALCALDÍAS LOCALES</t>
  </si>
  <si>
    <t>MODELO DE CONTRATACIÓN BASADOS EN RESULTADOS PARA LAS FONDOS DE DESARROLLO - ALCALDÍAS LOCALES</t>
  </si>
  <si>
    <t>MARCO DEL MODELO DE CONTRATACIÓN BASADO EN RESULTADOS PARA LAS ALCALDIAS LOCALES - FONDOS DE DESARROLLO LOCAL</t>
  </si>
  <si>
    <t>GESTIÓN POLICIVA EN TEMAS DE URBANISMO, ESPACIO PÚBLICO Y ACTIVIDADES ECONÓMICAS.</t>
  </si>
  <si>
    <t>SEGUIMIENTO, FORTALECIMIENTO Y ACOMPAÑAMIENTO DE ACCIONES Y PROCESOS, EN TORNO A LAS LABORES DE INSPECCIÓN, VIGILANCIA Y CONTROL ASIGNADAS A LA DIRECCIÓN.</t>
  </si>
  <si>
    <t>APOYAR TÉCNICAMENTE  TEMAS AMBIENTALES Y RECURSOS NATURALES</t>
  </si>
  <si>
    <t>ACOMPAÑAMIENTO Y SEGUIMIENTO AL CUMPLIMIENTO DE LAS OBLIGACIONES POR PAGAR DE LOS FONDOS DE DESARROLLO LOCAL</t>
  </si>
  <si>
    <t>SEGUIMIENTO DE ACTIVIDADES DE CONTROL POLICIVO QUE REALIZA LA DIRECCIÓN PARA LA GESTIÓN POLICIVA EN TEMAS DE URBANISMO, ESPACIO PÚBLICO Y ACTIVIDADES ECONÓMICAS</t>
  </si>
  <si>
    <t>ASESORÍA JURÍDICA, CON PLENA AUTONOMÍA TÉCNICA Y ADMINISTRATIVA, EN TEMAS DE DERECHO ADMINISTRATIVO Y CONTRATACIÓN ESTATAL PARA LA SECRETARIA DISTRITAL DE GOBIERNO Y LAS ALCALDÍAS LOCALES FONDOS DE DESARROLLO LOCAL</t>
  </si>
  <si>
    <t>C.P.S. 305</t>
  </si>
  <si>
    <t>ATENCIÓN Y SEGUIMIENTO A LOS CONFLICTOS POLÍTICOS, ECONÓMICOS Y SOCIALES CON LOS ACTORES RELEVANTES</t>
  </si>
  <si>
    <t>ACOMPAÑAMIENTO A LAS AGENDAS DE CONCERTACIÓN CON ACTORES POLÍTICOS RELACIONADAS EN EL CONCEJO DE BOGOTÁ</t>
  </si>
  <si>
    <t>MARÍA HELENA HOYOS MEJÍA</t>
  </si>
  <si>
    <t>REALIZAR LOS PAGOS DE LOS SERVICIOS PÚBLICOS DE LOS CENTROS DE ATENCIÓN DE LOS GRUPOS ÉTNICOS QUE SE GENEREN DURANTE EL TIEMPO DE ARRENDAMIENTO DE LOS INMUEBLES A CARGO DE LA SUBDIRECCIÓN DE ASUNTOS ÉTNICOS.</t>
  </si>
  <si>
    <t xml:space="preserve">CONTRIBUIR A LA EJECUCIÓN DE LAS ESTRATEGIAS DE TERRITORIALIZACIÓN DE ASUNTOS ÉTNICOS, EN CUMPLIMIENTO DE LAS METAS ASIGNADAS DEL PLAN DE DESARROLLO BOGOTÁ MEJOR PARA TODOS </t>
  </si>
  <si>
    <t>COORDINACIÓN Y SEGUIMIENTO A LOS ASUNTOS ESTRATÉGICOS Y MISIONALES A CARGO DE LA SUBDIRECCIÓN</t>
  </si>
  <si>
    <t>COORDINACIÓN DEL PROCESO DE FORMULACIÓN E IMPLEMENTACIÓN DE LAS ESTRATEGIAS DE TERRITORIALIZACIÓN DE LAS ACCIONES AFIRMATIVAS PARA GRUPOS ÉTNICOS DEL DISTRITO</t>
  </si>
  <si>
    <t>REPRESENTAR JUDICIAL Y EXTRAJUDICIALMENTE A LA ENTIDAD, EN LOS PROCESOS QUE LE SEAN ASIGNADOS</t>
  </si>
  <si>
    <t>APOYAR EN LA GESTIÓN JURÍDICA, SEGUIMIENTO, CONTROL Y REVISIÓN NECESARIA PARA DEFINIR LA SITUACIÓN DISCIPLINARIA DE LOS SERVIDORES PÚBLICOS VINCULADOS EN LOS PROCESOS QUE SE ADELANTAN EN ESTA DEPENDENCIA</t>
  </si>
  <si>
    <t>APOYAR LA GESTIÓN Y SEGUIMIENTO A LOS PROCESOS, PROCEDIMIENTOS, Y DEMÁS ASUNTOS TRANSVERSALES</t>
  </si>
  <si>
    <t>C.P.S. 322</t>
  </si>
  <si>
    <t>MARIA ANGELICA ORJUELA BARON</t>
  </si>
  <si>
    <t>APOYAR LA IMPLEMENTACIÓN Y SEGUIMIENTO DE ACTIVIDADES A CARGO DE LA SUBDIRECCIÓN EN TEMAS DE RECONOCIMIENTO Y PROTECCIÓN DEL DERECHO A LA LIBERTAD DE CONCIENCIA Y CULTO EN EL DISTRITO CAPITAL.</t>
  </si>
  <si>
    <t>ATENDER Y BRINDAR RESPUESTA EFECTIVA Y OPORTUNA A LOS REQUERIMIENTOS, DERECHOS DE PETICIÓN Y SOLICITUDES DE INFORMACIÓN, DE COMPETENCIA DE LA DIRECCIÓN ADMINISTRATIVA</t>
  </si>
  <si>
    <t>APOYAR JURÍDICAMENTE LA DEPURACIÓN DE ACTUACIONES ADMINISTRATIVAS DE LAS ALCALDÍAS LOCALES.</t>
  </si>
  <si>
    <t>DESARROLLO DEL PROCESO DE VERIFICACIÓN DE LA INFORMACIÓN DOCUMENTAL, ASÍ COMO LAS ACTIVIDADES TENDIENTES A LA DESCONGESTIÓN DE LAS ACTUACIONES ADMINISTRATIVAS.</t>
  </si>
  <si>
    <t>DESARROLLO, VERIFICACIÓN, SOPORTE Y ACOMPAÑAMIENTO DEL PROCESO DOCUMENTAL DE LAS ACTUACIONES ADMINISTRATIVAS EXISTENTES EN LAS ALCALDÍAS LOCALES</t>
  </si>
  <si>
    <t>C.P.S. 328</t>
  </si>
  <si>
    <t>C.P.S. 330</t>
  </si>
  <si>
    <t>C.P.S. 336</t>
  </si>
  <si>
    <t>C.P.S. 331</t>
  </si>
  <si>
    <t>C.P.S. 344</t>
  </si>
  <si>
    <t>C.P.S. 351</t>
  </si>
  <si>
    <t>Factura 4624863306</t>
  </si>
  <si>
    <t>Factura 5054002117</t>
  </si>
  <si>
    <t>Factura 235038618</t>
  </si>
  <si>
    <t>YIMMY ALBERTO CORREDOR CHIGUASUQUE</t>
  </si>
  <si>
    <t>LUZ HEIDI QUIROGA GARCIA</t>
  </si>
  <si>
    <t>ANGELA MARIA MOYA CUESTA</t>
  </si>
  <si>
    <t>NUR FANNERY VALENCIA MOSQUERA</t>
  </si>
  <si>
    <t>ORLANDO ANTONIO CHINGATE CABRERA</t>
  </si>
  <si>
    <t>ANA DALILA GOMEZ BAOS</t>
  </si>
  <si>
    <t xml:space="preserve">DESARROLLO DE ACTIVIDADES DE SOCIALIZACIÓN Y PARTICIPACIÓN DE LAS COSTUMBRES PROPIAS DE LA COMUNIDAD INDÍGENA </t>
  </si>
  <si>
    <t>IMPLEMENTACIÓN DE LAS ESTRATEGIAS DE PROMOCIÓN Y GARANTÍA DE DERECHOS EN LOS TERRITORIOS DEFINIDOS POR LA DIRECCIÓN.</t>
  </si>
  <si>
    <t>PROMOCIÓN DE LA CONVIVENCIA Y LA GARANTÍA DE DERECHOS, EL FORTALECIMIENTO DEL DIALOGO SOCIAL Y LA PARTICIPACIÓN CIUDADANA</t>
  </si>
  <si>
    <t>FORMULACIÓN E IMPLEMENTACIÓN LOCAL Y POBLACIONAL DE LAS ACCIONES A CARGO DE LA SUBDIRECCIÓN DE ASUNTOS ÉTNICOS, EN CUMPLIMIENTO DE LAS METAS ASIGNADAS DEL PLAN DE DESARROLLO BOGOTÁ MEJOR PARA TODOS</t>
  </si>
  <si>
    <t>C.P.S. 323</t>
  </si>
  <si>
    <t>C.P.S. 324</t>
  </si>
  <si>
    <t>C.P.S. 326</t>
  </si>
  <si>
    <t>C.P.S. 327</t>
  </si>
  <si>
    <t>C.P.S. 335</t>
  </si>
  <si>
    <t>C.P.S. 339</t>
  </si>
  <si>
    <t>C.P.S. 346</t>
  </si>
  <si>
    <t>C.P.S. 349</t>
  </si>
  <si>
    <t>C.P.S. 350</t>
  </si>
  <si>
    <t>MAURICIO ANTONIO PAVA LINARES</t>
  </si>
  <si>
    <t>ARIEL RAMIRO POLANIA MEDINA</t>
  </si>
  <si>
    <t>OMAR ARTURO CALDERON ZAQUE</t>
  </si>
  <si>
    <t>ADRIANA MARIA GUERRERO TOVAR</t>
  </si>
  <si>
    <t>LEONARDO JOSE MEZA ROMERO</t>
  </si>
  <si>
    <t>GLORIA YANETH TARAPUES MONTENEGRO</t>
  </si>
  <si>
    <t>GLORIA STELLA OSPINA RONDON</t>
  </si>
  <si>
    <t>RAFAEL RICARDO BELTRAN GUERRERO</t>
  </si>
  <si>
    <t>FABIAN  LOPEZ UMAÑA</t>
  </si>
  <si>
    <t>APOYO A LA DIRECCIÓN ADMINISTRATIVA EN EN LOS DIFERENTES TRÁMITES ADMINISTRATIVOS Y DE GESTIÓN QUE SE REQUIERAN</t>
  </si>
  <si>
    <t>PRESTAR EN LOS ASUNTOS JURÍDICOS Y LEGALES QUE REQUIERAN LOS PROCESOS MISIONALES Y ADMINISTRATIVOS QUE SE ADELANTAN EN LA DIRECCIÓN</t>
  </si>
  <si>
    <t>LEVANTAMIENTO DE LA VERIFICACIÓN FÍSICA DE INVENTARIOS DE LOS BIENES DE LA SECRETARIA DISTRITAL DE GOBIERNO QUE SE ENCUENTRA EN LAS ALCALDÍAS LOCALES DEL DISTRITO CAPITAL  Y EN EL NIVEL CENTRAL</t>
  </si>
  <si>
    <t xml:space="preserve">ANÁLISIS, VERIFICACIÓN Y EVALUACIÓN DE LA EFICIENCIA, EFICACIA Y EFECTIVIDAD DEL  SISTEMA DE CONTROL INTERNO Y DE LAS ACTIVIDADES RELACIONADAS CON AUDITORÍAS INTERNAS DE LAS DEPENDENCIAS </t>
  </si>
  <si>
    <t>TRÁMITE Y PROYECCIÓN DE LAS CONTESTACIONES DE DERECHOS DE PETICIÓN, TUTELAS Y ACTOS ADMINISTRATIVOS QUE SE ENCUENTREN DENTRO DEL MARCO DE COMPETENCIA DE LA DIRECCIÓN JURÍDICA</t>
  </si>
  <si>
    <t>GESTIÓN OPERATIVA DE ORDEN TÉCNICO A LA DIRECCIÓN ADMINISTRATIVA DE LA SECRETARÍA DISTRITAL DE GOBIERNO Y AL LÍDER DE GESTIÓN DOCUMENTAL PARA EL DESARROLLO DE PLANES, PROYECTOS EN CUANTO ASEGURAMIENTO DE LA CALIDAD</t>
  </si>
  <si>
    <t>C.P.S. 325</t>
  </si>
  <si>
    <t>C.P.S. 329</t>
  </si>
  <si>
    <t>C.P.S. 332</t>
  </si>
  <si>
    <t>C.P.S. 333</t>
  </si>
  <si>
    <t>C.P.S. 334</t>
  </si>
  <si>
    <t>C.P.S. 337</t>
  </si>
  <si>
    <t>C.P.S. 338</t>
  </si>
  <si>
    <t>C.P.S. 340</t>
  </si>
  <si>
    <t>C.P.S. 341</t>
  </si>
  <si>
    <t>C.P.S. 343</t>
  </si>
  <si>
    <t>C.P.S. 342</t>
  </si>
  <si>
    <t>C.P.S. 345</t>
  </si>
  <si>
    <t>C.P.S. 347</t>
  </si>
  <si>
    <t>C.P.S. 348</t>
  </si>
  <si>
    <t>C.P.S. 352</t>
  </si>
  <si>
    <t>RUBEN DARIO CARRILLO CAICEDO</t>
  </si>
  <si>
    <t>RUBY MABEL GARCIA CUEVAS</t>
  </si>
  <si>
    <t>ANDREA MARCELA RODRIGUEZ ARANGO</t>
  </si>
  <si>
    <t>MARIA DEL PILAR QUINCHE RIOS</t>
  </si>
  <si>
    <t>KAREN VANESSA CASTRO ZULUAGA</t>
  </si>
  <si>
    <t>RAUL EDUARDO ROMERO TOLOZA</t>
  </si>
  <si>
    <t>HERMIDES RAQUEL GONZALEZ MERCADO</t>
  </si>
  <si>
    <t>MARLY YECENIA MARTINEZ MORENO</t>
  </si>
  <si>
    <t>JOHANNA PAOLA AVENDAÑO GARCIA</t>
  </si>
  <si>
    <t>HECTOR FERNANDO LEMUS DURAN</t>
  </si>
  <si>
    <t>SERGIO ALBERTO CARRILLO LOPEZ</t>
  </si>
  <si>
    <t>OSCAR JULIAN DUARTE CUBILLOS</t>
  </si>
  <si>
    <t>JOHN FREDY SILVA TENORIO</t>
  </si>
  <si>
    <t>CLAUDIA IOMARA AYALA BELTRAN</t>
  </si>
  <si>
    <t>MATILDE MARIA DAZA DE OROZCO</t>
  </si>
  <si>
    <t>CONTRATACIÓN EN LOS DIFERENTES ASUNTOS JURÍDICOS EN LAS DIFERENTES ETAPAS DE LOS PROCESOS CONTRACTUALES QUE ADELANTEN LAS SECRETARIA DISTRITAL DE GOBIERNO Y LOS FONDO DE DESARROLLO LOCAL</t>
  </si>
  <si>
    <t>APOYAR TÉCNICAMENTE LAS ACCIONES POLICIVAS QUE SON ACOMPAÑADAS POR LA DIRECCIÓN PARA LA GESTIÓN POLICIVA PRINCIPALMENTE EN TEMAS AMBIENTALES</t>
  </si>
  <si>
    <t>FORTALECER LAS RELACIONES INTERINSTITUCIONALES, EN EL MARCO DEL DISEÑO E IMPLEMENTACIÓN DEL MODELO DE GESTIÓN PARA LAS ALCALDÍAS LOCALES QUE PROFUNDIZA EL ESQUEMA DE DESCONCENTRACIÓN</t>
  </si>
  <si>
    <t>MARCO DEL MODELO DE CONTRATACIÓN BASADOS EN RESULTADOS PARA LAS ALCALDÍAS LOCALES - FONDOS DE DESARROLLO LOCAL</t>
  </si>
  <si>
    <t>ENTREGAR A TÍTULO DE ARRENDAMIENTO A LA SECRETARÍA DISTRITAL DE GOBIERNO, EL USO Y GOCE DEL INMUEBLE UBICADO EN LA CALLE 9 N° 9-60 DE LA LOCALIDAD DE LA CANDELARIA - BOGOTÁ D.C. IDENTIFICADO CON EL FOLIO DE MATRÍCULA INMOBILIARIA NO. 50C-1502436</t>
  </si>
  <si>
    <t>C.P.S. 353</t>
  </si>
  <si>
    <t>LUIS CARLOS PARRA GOMEZ</t>
  </si>
  <si>
    <t>C.A. 370</t>
  </si>
  <si>
    <t>C.P.S 357</t>
  </si>
  <si>
    <t>C.P.S. 358</t>
  </si>
  <si>
    <t>C.P.S. 356</t>
  </si>
  <si>
    <t>C.P.S. 361</t>
  </si>
  <si>
    <t>C.P.S. 362</t>
  </si>
  <si>
    <t>C.P.S. 367</t>
  </si>
  <si>
    <t>C.P.S. 375</t>
  </si>
  <si>
    <t>C.P.S. 378</t>
  </si>
  <si>
    <t>C.P.S. 380</t>
  </si>
  <si>
    <t>C.P.S. 381</t>
  </si>
  <si>
    <t>C.P.S. 388</t>
  </si>
  <si>
    <t>C.P.S. 386</t>
  </si>
  <si>
    <t>C.P.S. 389</t>
  </si>
  <si>
    <t>C.P.S. 391</t>
  </si>
  <si>
    <t>C.P.S. 392</t>
  </si>
  <si>
    <t>C.P.S. 395</t>
  </si>
  <si>
    <t>C.P.S. 397</t>
  </si>
  <si>
    <t>C.P.S. 402</t>
  </si>
  <si>
    <t>C.P.S. 404</t>
  </si>
  <si>
    <t>JOSE VIRGILIO MENA MENA</t>
  </si>
  <si>
    <t>CARLOS YESID GORDILLO PITRE</t>
  </si>
  <si>
    <t>MARIA RUVIELA AGUIRRE CIFUENTES</t>
  </si>
  <si>
    <t>EDNA LIZBETH BATTA MORENO</t>
  </si>
  <si>
    <t>AIMER ANDRES MORENO RAMIREZ</t>
  </si>
  <si>
    <t>PAULA ANDREA BELTRAN RODRIGUEZ</t>
  </si>
  <si>
    <t>MIGUEL BERNARDO VELOZ CABRERA</t>
  </si>
  <si>
    <t>JUAN FELIPE RODRIGUEZ MAURY</t>
  </si>
  <si>
    <t>NELSON GILBERTO TUNTAQUIMBA QUINCHE</t>
  </si>
  <si>
    <t>ANGELA PATRICIA CRUZ VARGAS</t>
  </si>
  <si>
    <t>ALCIRA LEONOR HERRERA GUALTEROS</t>
  </si>
  <si>
    <t>EDWIN  CAICEDO MARINEZ</t>
  </si>
  <si>
    <t>MARIA CARMENZA USSA TUNUBALA</t>
  </si>
  <si>
    <t>VICTOR RAFAEL MENDOZA ZARATE</t>
  </si>
  <si>
    <t>SEGURIDAD NUEVA ERA LTDA</t>
  </si>
  <si>
    <t>ZASHA XIOMARA MEDINA GOMEZ</t>
  </si>
  <si>
    <t>JAILDER  CESPEDES RUIZ</t>
  </si>
  <si>
    <t>LAURA ESTEFANIA MEDINA RUIZ</t>
  </si>
  <si>
    <t>DORA EMILIA PARRA ROBLEDO</t>
  </si>
  <si>
    <t>SERVICIO DE ENERGIA DE LA CASA DE PENSAMIENTO INDIGENA  CALLE 9 NO. 9-60PERIODO FACTURADO 20 DE FEBRERO AL 21 DE MARZO DE 2017</t>
  </si>
  <si>
    <t>SERVICIO DEA CUEDUCTO Y ALCANTARILLADO Y ASEO DE LA CASA DE PENSAMIENTO INDIGENA CALLE 9 NO. 9-60PERIODO FACTURADO 20 DE DICIEMBRE AL 17 DE FEBRERO DE 2017</t>
  </si>
  <si>
    <t>SERVICIO DE TELEFONIA FIJA DE LA CASA DE PENSAMIENTO INDIGENA  CALLE 9 NO. 9-60PERIODO FACTURADO FEBRERO 1 AL 28 DE 2017</t>
  </si>
  <si>
    <t xml:space="preserve">APOYAR EL PROCESO DE IMPLEMENTACIÓN DE LAS ESTRATEGIAS DE TERRITORIALIZACIÓN DE ASUNTOS ÉTNICOS, EN CUMPLIMIENTO DE LAS METAS ASIGNADAS DEL PLAN DE DESARROLLO BOGOTÁ MEJOR PARA TODOS </t>
  </si>
  <si>
    <t>APOYAR LA FORMULACIÓN E IMPLEMENTACIÓN DE ESTRATEGIAS PARA LA TERRITORIALIZACIÓN DE LAS ACCIONES A CARGO DE LA DIRECCIÓN DE DERECHOS HUMANOS, CON ÉNFASIS EN EL PROGRAMA DISTRITAL DE EDUCACIÓN EN DERECHOS HUMANOS PARA LA PAZ Y LA RECONCILIACIÓN.</t>
  </si>
  <si>
    <t>LIBERTAD RELIGIOSA Y DE CONCIENCIA, CON EL FIN DE APOYAR LAS ETAPAS DE FORMULACIÓN, IMPLEMENTACIÓN Y SEGUIMIENTO DE LA POLÍTICA PÚBLICA DISTRITAL DE LIBERTADES FUNDAMENTALES DE RELIGIÓN, CULTO Y CONCIENCIA, DEL SECTOR RELIGIOSO.</t>
  </si>
  <si>
    <t>APOYAR EL PROCESO DE FORMULACIÓN E IMPLEMENTACIÓN DE PLANES DE ACCIONES AFIRMATIVAS PARA GRUPOS ÉTNICOS</t>
  </si>
  <si>
    <t>APOYAR EL PROCESO DE FORMULACIÓN E IMPLEMENTACIÓN DE  PLANES DE ACCIONES AFIRMATIVAS PARA GRUPOS ÉTNICOS, Y LA CONSTRUCCIÓN O SEGUIMIENTO DE POLÍTICAS PÚBLICAS O ESTRATEGIAS DISTRITALES RELACIONADAS CON ASUNTOS ÉTNICOS</t>
  </si>
  <si>
    <t>APOYAR LA COORDINACIÓN DE LOS PROCESOS DE FORMULACIÓN E IMPLEMENTACIÓN DE PLANES DE ACCIONES AFIRMATIVAS PARA GRUPOS ÉTNICOS, Y EL SEGUIMIENTO DE LAS POLÍTICAS PÚBLICAS O ESTRATEGIAS DISTRITALES RELACIONADAS CON ASUNTOS ÉTNICOS</t>
  </si>
  <si>
    <t>APOYAR EL PROCESO DE IMPLEMENTACIÓN DE LAS ESTRATEGIAS DE TERRITORIALIZACIÓN DE ASUNTOS ÉTNICOS, EN CUMPLIMIENTO DE LAS METAS ASIGNADAS DEL PLAN DE DESARROLLO BOGOTÁ MEJOR PARA TODOS</t>
  </si>
  <si>
    <t>SERVICIO DE VIGILANCIA Y SEGURIDAD PRIVADA EN LAS MODALIDADES DE VIGILANCIA FIJA Y MÓVIL CON Y SIN ARMAS Y MEDIOS TECNOLÓGICOS EN LAS DIFERENTES DEPENDENCIAS DE LA SECRETARÍA DISTRITAL DE GOBIERNO DE BOGOTÁ,</t>
  </si>
  <si>
    <t>APOYAR LOS ASPECTOS PSICOSOCIALES DE LA FORMULACIÓN E IMPLEMENTACIÓN DE LAS RUTAS DE ATENCIÓN EN ESPACIOS DE ATENCIÓN DIFERENCIADA GRUPOS ÉTNICOS DEL DISTRITO</t>
  </si>
  <si>
    <t>C.P.S. 359</t>
  </si>
  <si>
    <t>C.P.S. 360</t>
  </si>
  <si>
    <t>C.P.S. 363</t>
  </si>
  <si>
    <t>C.P.S. 369</t>
  </si>
  <si>
    <t>C.P.S. 368</t>
  </si>
  <si>
    <t>C.P.S. 374</t>
  </si>
  <si>
    <t>C.P.S. 377</t>
  </si>
  <si>
    <t>C.P.S. 379</t>
  </si>
  <si>
    <t>C.P.S. 382</t>
  </si>
  <si>
    <t>C.P.S. 387</t>
  </si>
  <si>
    <t>C.P.S. 390</t>
  </si>
  <si>
    <t>C.P.S. 393</t>
  </si>
  <si>
    <t>C.P.S. 394</t>
  </si>
  <si>
    <t>C.P.S. 400</t>
  </si>
  <si>
    <t>C.P.S. 401</t>
  </si>
  <si>
    <t>A.D. C.P.S. 185</t>
  </si>
  <si>
    <t>YENNY ANDREA PENAGOS CELY</t>
  </si>
  <si>
    <t>HIMELDA VIVIANA CAMACHO BUITRAGO</t>
  </si>
  <si>
    <t>ROSA ENRIQUELINA GOMEZ CORREDOR</t>
  </si>
  <si>
    <t>FRANCISCO ORLANDO HERRERA TORRES</t>
  </si>
  <si>
    <t>LAURA ANYULIET CEPEDA MATIZ</t>
  </si>
  <si>
    <t>MABEL GERALDINE HERRERA MANCILLA</t>
  </si>
  <si>
    <t>DIANA MARIA BOTIA MOSQUERA</t>
  </si>
  <si>
    <t>SANDRA CAROLINA MORENO SALGADO</t>
  </si>
  <si>
    <t>GINA PAOLA BENAVIDES GALINDO</t>
  </si>
  <si>
    <t>GUSTAVO ADOLFO FORERO CARRILLO</t>
  </si>
  <si>
    <t>JHON FREDY BOYACA ROMERO</t>
  </si>
  <si>
    <t>DILIA AMPARO OLIVEROS GOMEZ</t>
  </si>
  <si>
    <t>DANIELA  RODRIGUEZ MEJIA</t>
  </si>
  <si>
    <t>PROYECTOS SEMANA SA</t>
  </si>
  <si>
    <t>APOYAR PROFESIONALMENTE A LA DIRECCIÓN ADMINISTRATIVA EN LA ORGANIZACIÓN Y SEGUIMIENTO DE LAS ACTIVIDADES RELACIONADAS CON EL MANEJO Y CONTROL DE LOS INVENTARIOS, DE PROPIEDAD DE LA SECRETARIA DISTRITAL DE GOBIERNO</t>
  </si>
  <si>
    <t>REALIZAR UN FORO PEDAGOGÍCO PARA LA IMPLEMENTACIÓN DEL CÓDIGO NACIONAL DE POLICÍA Y CONVIVENCIA PARA BOGOTÁ.</t>
  </si>
  <si>
    <t>ADICION Y PRORROGA CONTRATO  DE PRESTACION DE  SERVICIOS DE APOYO A LA GESTION NO.185 DE 2017</t>
  </si>
  <si>
    <t>DIAGNÓSTICO,  APOYO TÉCNICO Y ADMINISTRATIVO EN LO RELACIONADO AL MANTENIMIENTO Y BUEN FUNCIONAMIENTO DE LA INFRAESTRUCTURA DE LOS PREDIOS DE PROPIEDAD DE LA ENTIDAD.</t>
  </si>
  <si>
    <t>DESARROLLAR ACTIVIDADES ARCHIVÍSTICAS Y DE GESTIÓN DOCUMENTAL ENFOCADAS A LA ELABORACIÓN DE INDICADORES DE GESTIÓN, SEGUIMIENTO Y CONTROL DE LINEAMIENTOS ARCHIVÍSTICOS EN LAS LOCALIDADES DE BOGOTÁ, ATENDIENDO LAS NORMAS LEGALES Y DIRECTRICES DEL ARCHIVO DE BOGOTÁ.</t>
  </si>
  <si>
    <t>DESARROLLO DE PLANES, PROYECTOS EN CUANTO ASEGURAMIENTO DE LA CALIDAD</t>
  </si>
  <si>
    <t>APOYAR EL PROCESO DE VALORACIÓN DOCUMENTAL ,  ELABORACIÓN  Y APROBACIÓN DE LAS TABLAS DE VALORACIÓN DOCUMENTAL POR EL COMITÉ INTERNO DE ARCHIVO, EN EL MARCO DE LA ORGANIZACIÓN DOCUMENTAL DE LA SECRETARÍA DISTRITAL DE GOBIERNO</t>
  </si>
  <si>
    <t>PRESTAR EN LOS DIFERENTES TRÁMITES ADMINISTRATIVOS Y DE GESTIÓN QUE SE REQUIERAN</t>
  </si>
  <si>
    <t>PRESTAR EN LAS ACTIVIDADES RELACIONADAS AL MANTENIMIENTO Y BUEN FUNCIONAMIENTO DE LA INFRAESTRUCTURA DE LOS PREDIOS DE PROPIEDAD DE LA ENTIDAD</t>
  </si>
  <si>
    <t>COORDINACIÓN, ORGANIZACIÓN Y PLANEACIÓN DE EVENTOS PROTOCOLARIOS DE LA ENTIDAD, A TRAVÉS DE LA OFICINA ASESORA DE COMUNICACIONES, CON EL FIN DE FORTALECER LA IMAGEN INSTITUCIONAL DE LA SECRETARIA DISTRITAL DE GOBIERNO</t>
  </si>
  <si>
    <t>C.P.S. 354</t>
  </si>
  <si>
    <t>C.P.S. 355</t>
  </si>
  <si>
    <t>C.P.S. 364</t>
  </si>
  <si>
    <t>C.P.S. 366</t>
  </si>
  <si>
    <t>C.P.S. 373</t>
  </si>
  <si>
    <t>C.P.S. 365</t>
  </si>
  <si>
    <t>C.P.S. 372</t>
  </si>
  <si>
    <t>C.P.S. 371</t>
  </si>
  <si>
    <t>C.P.S. 376</t>
  </si>
  <si>
    <t>C.P.S. 383</t>
  </si>
  <si>
    <t>C.P.S. 384</t>
  </si>
  <si>
    <t>C.P.S. 385</t>
  </si>
  <si>
    <t>C.P.S. 396</t>
  </si>
  <si>
    <t>C.P.S. 398</t>
  </si>
  <si>
    <t>C.P.S. 399</t>
  </si>
  <si>
    <t>C.P.S. 403</t>
  </si>
  <si>
    <t>C.P.S. 405</t>
  </si>
  <si>
    <t>ANGELICA MARIA MUJICA OSPINA</t>
  </si>
  <si>
    <t>TATIANA  GACHA GONZALEZ</t>
  </si>
  <si>
    <t>MARIA JULIANA BUSTOS OROZCO</t>
  </si>
  <si>
    <t>YULLY PAOLA PINZON ORTIZ</t>
  </si>
  <si>
    <t>XIMENA DEL PILAR SALAMANCA MESA</t>
  </si>
  <si>
    <t>JOHN WILSON CANO AVILA</t>
  </si>
  <si>
    <t>DIANA MILENA MENDIVELSO GARCIA</t>
  </si>
  <si>
    <t>ADRIANA MARIA UMBARILA CASTILLO</t>
  </si>
  <si>
    <t>GIOVANNI  HUERFANO RODRIGUEZ</t>
  </si>
  <si>
    <t>ANA OMAIRA TARAZONA RIVEROS</t>
  </si>
  <si>
    <t>VICTORIA HELENA DURAN RIVERA</t>
  </si>
  <si>
    <t>SONIA ESPERANZA TORRES RODRIGUEZ</t>
  </si>
  <si>
    <t>PAOLA  GUTIERREZ VALENCIA</t>
  </si>
  <si>
    <t>LAURA CAROLINA OROZCO RODRIGUEZ</t>
  </si>
  <si>
    <t>LUZ MILA FLOREZ DE VARGAS</t>
  </si>
  <si>
    <t>HAROLD YEZID RODRIGUEZ HERRERA</t>
  </si>
  <si>
    <t>EDGARDO JESUS DONADO MEZA</t>
  </si>
  <si>
    <t>APOYAR LA ELABORACIÓN Y EJECUCIÓN DEL PLAN DE MODERNIZACIÓN DE LAS SEDES ADMINISTRATIVAS DE LAS ALCALDÍAS LOCALES</t>
  </si>
  <si>
    <t>APOYAR EL FORTALECIMIENTO E IMPLEMENTACIÓN DEL MODELO DE SEGUIMIENTO, MONITOREO Y EVALUACIÓN DE LAS ALCALDÍAS LOCALES, EN LO RELACIONADO CON LAS COMPETENCIAS DE INFRAESTRUCTURA VIAL Y MANTENIMIENTO ADECUACIÓN Y DOTACIÓN DE PARQUE VECINALES Y/O DE BOLSILLO</t>
  </si>
  <si>
    <t>C.P.S. 2359825</t>
  </si>
  <si>
    <t>FACTURA DE SERVICIOS PUBLICOS DE EAB ESP  N°. 000235982590SERVICIO DE ACUEDUCTO Y ASEO DE LA CASA DE PENSAMIENTO INDIGENACL 9 N°. 9 - 60PERIODO FACTURADO DEL 01  AL 31 DE MARZO DE 2017</t>
  </si>
  <si>
    <t>C.P.S. 406</t>
  </si>
  <si>
    <t>EJECUCIÓN DE UNA ESTRATEGIA INTEGRAL DE INVOLUCRAMIENTO CON GRUPOS DE INTERÉS, QUE PERMITA FACILITAR EL PROCESO DE CAMBIO TRAS EL REDISEÑO INSTITUCIONAL, ARTICULADO A SU MISIONALIDAD Y VALORES ÉTICOS</t>
  </si>
  <si>
    <t>2WAYCOMM SAS</t>
  </si>
  <si>
    <t>C.P.S. 407</t>
  </si>
  <si>
    <t>C.P.S. 408</t>
  </si>
  <si>
    <t>C.P.S. 409</t>
  </si>
  <si>
    <t>C.P.S. 410</t>
  </si>
  <si>
    <t>C.P.S. 412</t>
  </si>
  <si>
    <t>C.P.S. 411</t>
  </si>
  <si>
    <t>C.P.S. 413</t>
  </si>
  <si>
    <t>APOYO EN LOS TRÁMITES QUE SE REQUIERAN PARA EL DESARROLLO DE LOS PROCESOS ADMINISTRATIVOS, OPERATIVOS Y DOCUMENTALES ASIGNADOS</t>
  </si>
  <si>
    <t>APOYAR TÉCNICAMENTE EN EL MARCO DEL MODELO DE CONTRATACIÓN BASADOS EN RESULTADOS PARA LAS ALCALDÍAS LOCALES - FONDOS DE DESARROLLO LOCAL</t>
  </si>
  <si>
    <t>APOYAR LA IMPLEMENTACIÓN DEL MODELO DE SEGUIMIENTO, MONITOREO Y EVALUACIÓN DE LAS FUNCIONES DE LOS ALCALDES LOCALES Y DE LAS ALCALDÍAS LOCALES</t>
  </si>
  <si>
    <t>APOYAR JURÍDICAMENTE LAS ACCIONES POLICIVAS QUE SON ACOMPAÑADAS POR LA DIRECCIÓN PARA LA GESTIÓN POLICIVA, ESPECIALMENTE FRENTE A LO RELACIONADO CON INSPECCIONES DE POLICÍA</t>
  </si>
  <si>
    <t>APOYO  DE LAS ACCIONES POLICIVAS QUE SON ACOMPAÑADAS POR LA DIRECCIÓN PARA LA GESTIÓN POLICIVA PRINCIPALMENTE EN TEMAS AMBIENTALES</t>
  </si>
  <si>
    <t>APOYO EN EL DESARROLLO DEL PROCESO DE VERIFICACIÓN DE LA INFORMACIÓN DOCUMENTAL, ASÍ COMO LAS ACTIVIDADES TENDIENTES A LA DESCONGESTIÓN DE LAS ACTUACIONES ADMINISTRATIVAS</t>
  </si>
  <si>
    <t>APOYO EN EL DESARROLLO DEL PROCESO DE VERIFICACIÓN DE LA INFORMACIÓN DOCUMENTAL, ASÍ COMO LAS ACTIVIDADES TENDIENTES A LA DESCONGESTIÓN DE LAS ACTUACIONES ADMINISTRATIVAS.</t>
  </si>
  <si>
    <t>C.P.S. 415</t>
  </si>
  <si>
    <t>C.P.S. 416</t>
  </si>
  <si>
    <t>C.P.S. 417</t>
  </si>
  <si>
    <t>C.P.S. 419</t>
  </si>
  <si>
    <t>C.P.S. 420</t>
  </si>
  <si>
    <t>C.P.S. 418</t>
  </si>
  <si>
    <t>DIANA MARITZA QUITIAN CUBIDES</t>
  </si>
  <si>
    <t>YULY PAOLA LEGUIZAMON PIÑEROS</t>
  </si>
  <si>
    <t>JAIRO ANTONIO QUIROZ HURTADO</t>
  </si>
  <si>
    <t>WILSON ALFONSO RAMIREZ MORALES</t>
  </si>
  <si>
    <t>GEOVANNA  PARRA MELO</t>
  </si>
  <si>
    <t>BERTHA LILIANA CHARRY DIAZ</t>
  </si>
  <si>
    <t>JORGE  HERRERA PINILLA</t>
  </si>
  <si>
    <t>ANA DOLORES CASTRO VASQUEZ</t>
  </si>
  <si>
    <t>CRISTIAN ANDRES ALBARRACIN MARQUEZ</t>
  </si>
  <si>
    <t>SANDRA MILENA GARZON PEÑA</t>
  </si>
  <si>
    <t>RAFAEL ANTONIO MURILLO GOMEZ</t>
  </si>
  <si>
    <t>NANCY BRIGITTE RUIZ BUITRAGO</t>
  </si>
  <si>
    <t>ALISSON DANIELA CAICEDO SERNA</t>
  </si>
  <si>
    <t>PAGO PASIVO EXIGIBLE POR VALOR DE $11.186.963  DEL CONTRATO DE DE 922 DE 2012</t>
  </si>
  <si>
    <t>C. INTER 922-12</t>
  </si>
  <si>
    <t>C. ASO 1688-13</t>
  </si>
  <si>
    <t xml:space="preserve">PAGO PASIVO EXIGIBLE DEL CONTRATO DE 1688 DE 2013 </t>
  </si>
  <si>
    <t>C.P.S. 421</t>
  </si>
  <si>
    <t>C.P.S. 422</t>
  </si>
  <si>
    <t>C.P.S. 423</t>
  </si>
  <si>
    <t>C.P.S. 424</t>
  </si>
  <si>
    <t>C.P.S. 425</t>
  </si>
  <si>
    <t>C.P.S. 428</t>
  </si>
  <si>
    <t>C.P.S. 429</t>
  </si>
  <si>
    <t>ALI  SERRANO CERVANTES</t>
  </si>
  <si>
    <t>ELIANA DEL PILAR GONZALEZ DAGUA</t>
  </si>
  <si>
    <t>CP.S. 426</t>
  </si>
  <si>
    <t>C.P.S. 976-16</t>
  </si>
  <si>
    <t>ADICION Y PRORROGA DEL CONTRATO 976 DE 2016</t>
  </si>
  <si>
    <t>APOYO EN EL  PROCESOS DE CLASIFICACIÓN, ORDENACIÓN, SELECCIÓN NATURAL, FOLIACIÓN, IDENTIFICACIÓN, LEVANTAMIENTO DE INVENTARIOS, ALMACENAMIENTO Y APLICACIÓN DE PROTOCOLOS DE ELIMINACIÓN Y TRANSFERENCIAS DOCUMENTALES</t>
  </si>
  <si>
    <t>MARIA DELPILAR CRUZ PINZON</t>
  </si>
  <si>
    <t>PEDRO ALFONSO HERNANDEZ ABOGADOS CONSULTORES SAS</t>
  </si>
  <si>
    <t>C.P.S. 427</t>
  </si>
  <si>
    <t>CLAUDIA PATRICIA LORENZO MEJIA</t>
  </si>
  <si>
    <t>MICHAELL ALEXANDER BARRETO CASTAÑEDA</t>
  </si>
  <si>
    <t>BERENICE  VARGAS NIEVES</t>
  </si>
  <si>
    <t>MONICA PAOLA NOVOA ACEVEDO</t>
  </si>
  <si>
    <t>JORGE ALFREDO VERGARA BRITO</t>
  </si>
  <si>
    <t>JORDAN LEANDRO DIAZ SOTO</t>
  </si>
  <si>
    <t>REALIZAR LA ADQUISICIÓN, INSTALACIÓN Y PUESTA EN SERVICIO DE LICENCIAS DE SOFTWARE CELLCRYPT PARA CIFRAR LA VOZ, CHAT Y ARCHIVOS EN CELULARES SMARTPHONE DE LA SECRETARÍA DISTRITAL DE GOBIERNO</t>
  </si>
  <si>
    <t>ADQUIRIR DOS (2) LICENCIAS DEL TOAD  ORACLE PROFESSIONAL EDITION PARA LA SECRETARÍA DISTRITAL DE GOBIERNO</t>
  </si>
  <si>
    <t>ACOMPAÑAMIENTO Y APOYO PARA EL DESARROLLO, IMPLEMENTACIÓN Y PUESTA EN PRODUCCIÓN DEL SISTEMAS PARA EL CÓDIGO NACIONAL DE POLICÍA Y CONVIVENCIA, ASÍ COMO EL SEGUIMIENTO A LA DEPURACIÓN DEL SI ACTUA ACTUAL</t>
  </si>
  <si>
    <t>SEGUIMIENTO, FORTALECIMIENTO Y ACOMPAÑAMIENTO DE ACCIONES PARA FORTALECER LAS FUNCIONES DE INSPECCIÓN, VIGILANCIA Y CONTROL</t>
  </si>
  <si>
    <t>C.P.S. 440</t>
  </si>
  <si>
    <t>C.P.S. 441</t>
  </si>
  <si>
    <t>JUAN FERNANDO QUEJADA SANCHEZ</t>
  </si>
  <si>
    <t>ELIANA LUCIA OLIVARES SUAREZ</t>
  </si>
  <si>
    <t>APOYAR LA COORDINACIÓN DE LA FORMULACIÓN E IMPLEMENTACIÓN DE LOS ESPACIOS DE ATENCIÓN DIFERENCIADA PARA LAS COMUNIDADES ÉTNICAS DE LA CIUDAD</t>
  </si>
  <si>
    <t>PROCESO DE IMPLEMENTACIÓN DE LAS ESTRATEGIAS DE TERRITORIALIZACIÓN DE ACCIONES A CARGO DE LA DIRECCIÓN DE DERECHOS HUMANOS, EN CUMPLIMIENTO DE LAS METAS ASIGNADAS DEL PLAN DE DESARROLLO BOGOTÁ MEJOR PARA TODOS</t>
  </si>
  <si>
    <t>C.P.S. 438</t>
  </si>
  <si>
    <t>C.P.S. 436</t>
  </si>
  <si>
    <t>C.P.S. 445</t>
  </si>
  <si>
    <t>OLGA LUCIA ARANGO RODRIGUEZ</t>
  </si>
  <si>
    <t>MARIA ALEJANDRA ZARTA DE LISA</t>
  </si>
  <si>
    <t>IMPLEMENTACIÓN DE LA ESTRATEGIA DE COMUNICACIÓN INTERNA Y EXTERNA DE LA ENTIDAD, CON EL FIN DE FORTALECER LA PROMOCIÓN Y DIVULGACIÓN DE LA GESTIÓN DE LA SECRETARIA DISTRITAL DE GOBIERNO</t>
  </si>
  <si>
    <t>ORIENTAR LA IMPLEMENTACIÓN DEL MARCO NORMATIVO DE LAS NIC-SP</t>
  </si>
  <si>
    <t>C.P.S. 433</t>
  </si>
  <si>
    <t>C.P.S. 437</t>
  </si>
  <si>
    <t>C.P.S. 442</t>
  </si>
  <si>
    <t>ROSA GHINNETH SANDOVAL ROJAS</t>
  </si>
  <si>
    <t>NAVGIS CORPORATION S A S</t>
  </si>
  <si>
    <t>MARY LUZ RODRIGUEZ CALDERON</t>
  </si>
  <si>
    <t>ORGANIZACIÓN Y SEGUIMIENTO ESTRATÉGICO DEL DESARROLLO DE LA METODOLOGÍA DE MEJORES PRÁCTICAS EN GESTIÓN DE SERVICIOS (ITIL) EN LA DIRECCIÓN DE TECNOLOGÍAS E INFORMACIÓN</t>
  </si>
  <si>
    <t>IMPLEMENTACIÓN DEL SISTEMA DE INFORMACIÓN GEOGRÁFICA Y LA GESTIÓN DE LA INFORMACIÓN ESPACIAL DE LA SECRETARÍA DISTRITAL DE GOBIERNO</t>
  </si>
  <si>
    <t>REALIZANDO LAS ACTIVIDADES DE DESARROLLO, SOPORTE Y MANTENIMIENTO DE NUEVAS FUNCIONALIDADES DEL SISTEMA DE INFORMACIÓN SI CAPITAL</t>
  </si>
  <si>
    <t>APOYO EN LAS ACTIVIDADES DE SOPORTE A LA INFRAESTRUCTURA TECNOLÓGICA EN EL CONSEJO DE JUSTICIA</t>
  </si>
  <si>
    <t>REALIZAR LAS ACTIVIDADES DE LEVANTAMIENTO Y CONSOLIDACIÓN DE INFORMACIÓN ENFOCADOS A LA DEFINICIÓN DE UNA ESTRATEGIA DE INTELIGENCIA DE NEGOCIOS EN LA SECRETARÍA DISTRITAL DE GOBIERNO</t>
  </si>
  <si>
    <t>C.P.S. 432</t>
  </si>
  <si>
    <t>C.P.S. 434</t>
  </si>
  <si>
    <t>C.P.S. 439</t>
  </si>
  <si>
    <t>C.P.S. 435</t>
  </si>
  <si>
    <t>C.P.S. 443</t>
  </si>
  <si>
    <t>C.P.S. 444</t>
  </si>
  <si>
    <t>PRESTAR LOS SERVICIOS TÉCNICOS EN EL DESARROLLO, VERIFICACIÓN, SOPORTE Y ACOMPAÑAMIENTO DEL PROCESO DOCUMENTAL DE LAS ACTUACIONES ADMINISTRATIVAS EXISTENTES EN LAS ALCALDÍAS LOCALES</t>
  </si>
  <si>
    <t>CARLOS ALBERTO OSORIO CIFUENTES</t>
  </si>
  <si>
    <t>FERNANDO  LOPEZ GUTIERREZ</t>
  </si>
  <si>
    <t>SAMUEL  MOLANO</t>
  </si>
  <si>
    <t>MARIA JACINTA LIZARAZO VELANDIA</t>
  </si>
  <si>
    <t>MARIA LUZ ANGELA AMADO RIVERA</t>
  </si>
  <si>
    <t>CARLOS EDUARDO CASTILLO VANEGAS</t>
  </si>
  <si>
    <t>APOYAR EN LOS ASUNTOS JURÍDICOS EN LAS DIFERENTES ETAPAS DE LOS PROCESOS CONTRACTUALES QUE ADELANTEN LAS SECRETARIA DISTRITAL DE GOBIERNO Y LOS FONDO DE DESARROLLO LOCAL</t>
  </si>
  <si>
    <t>COORDINACIÓN DE LA AGENDA DE LA PRESIDENCIA DEL CONSEJO DE JUSTICIA EN LAS RELACIONES INTERINSTITUCIONALES EN SUS DISTINTOS NIVELES, ASÍ COMO EN LA PRODUCCIÓN Y EDICIÓN DE CONTENIDOS, INFORMES Y MENSAJES COMUNICATIVOS ORIENTADOS AL SEGUIMIENTO ESTRATÉGICO DE LA EVACUACIÓN DE EXPEDIENTES DEL CONSEJO DE JUSTICIA</t>
  </si>
  <si>
    <t>FACTURA 4658630202</t>
  </si>
  <si>
    <t>DIEZ (10) FACTURAS DE SERVICIOS PUBLICOS DE CODENSA ESP  INICIA CON N°. 4658630202SERVICIO DE ENERGIA DE LA CASA DE PENSAMIENTO INDIGENACL 9 N°. 9 - 60PERIODO FACTURADO DEL 21 DE MARZO AL 21 DE ABRIL DE 2017</t>
  </si>
  <si>
    <t>C.P.S. 446</t>
  </si>
  <si>
    <t>WILLIAM JAVIER AMOROCHO GARCIA</t>
  </si>
  <si>
    <t>GARANTIZAR LA INTEGRIDAD Y VERACIDAD DEL PROCESO DE LIQUIDACIÓN DE NOMINA Y APORTES PATRONALES DE LA ENTIDAD</t>
  </si>
  <si>
    <t>C.P.S. 451</t>
  </si>
  <si>
    <t>C.P.S. 458</t>
  </si>
  <si>
    <t>C.P.S. 461</t>
  </si>
  <si>
    <t xml:space="preserve">APOYAR LOS ASPECTOS JURÍDICOS Y CONTRACTUALES RELACIONADOS CON LA RED DISTRITAL DE DERECHOS HUMANOS Y LA IMPLEMENTACIÓN DE INICIATIVAS FORMULADAS POR GRUPOS SOCIALES </t>
  </si>
  <si>
    <t xml:space="preserve">APOYAR LOS PROCESOS PSICOSOCIALES EN EL MARCO DE LA FORMULACIÓN E IMPLEMENTACIÓN DEL PROTOCOLO DE ATENCIÓN PARA LÍDERES(AS), DEFENSORES(AS) DE DERECHOS HUMANOS, POBLACIÓN LGBTI, Y VÍCTIMAS DE TRATA QUE DEMANDEN MEDIDAS DE PREVENCIÓN O PROTECCIÓN </t>
  </si>
  <si>
    <t xml:space="preserve">APOYAR LOS ASPECTOS JURÍDICOS Y ADMINISTRATIVOS DE LA FORMULACIÓN E IMPLEMENTACIÓN DE LAS RUTAS DE ATENCIÓN PARA VÍCTIMAS DEL DELITO DE TRATA DE PERSONAS Y LÍDERES(AS) DEFENSORES DE DERECHOS HUMANOS </t>
  </si>
  <si>
    <t>YUVI ALEJANDRA VELANDIA HIDALGO</t>
  </si>
  <si>
    <t>MARIA ANGELICA RAMIREZ CELIS</t>
  </si>
  <si>
    <t>SANDRA LUCIA ROJAS GARZON</t>
  </si>
  <si>
    <t>C.P.S. 452</t>
  </si>
  <si>
    <t>C.P.S. 457</t>
  </si>
  <si>
    <t>C.P.S. 455</t>
  </si>
  <si>
    <t>C.P.S 456</t>
  </si>
  <si>
    <t>C.P.S. 464</t>
  </si>
  <si>
    <t>ORLANDO HUMBERTO SIERRA ORDOÑEZ</t>
  </si>
  <si>
    <t>RITA  GOMEZ RAMIREZ</t>
  </si>
  <si>
    <t>ANGIE JOHANNA GRANADA CASTRO</t>
  </si>
  <si>
    <t>LINA MARCELA HERNANDEZ VALENCIA</t>
  </si>
  <si>
    <t>GUILLERMO  HERNANDEZ QUINTERO</t>
  </si>
  <si>
    <t xml:space="preserve">APOYAR  EN MATERIA DISCIPLINARIA Y EN GENERAL EN TODOS LOS ASUNTOS QUE TENGA QUE VER CON EL MANEJO LEGAL </t>
  </si>
  <si>
    <t>APOYO EN LA IMPLEMENTACIÓN DE LA ESTRATEGIA DE COMUNICACIÓN DIGITAL PARA PUBLICAR LOS CONTENIDOS ESCRITOS Y DE MULTIMEDIA EN LA PÁGINA DE LA SECRETARÍA DISTRITAL DE GOBIERNO</t>
  </si>
  <si>
    <t>APOYAR LA DIVULGACION DE LOS PLANES Y PROGRAMAS PREVISTOS EN LA ESTRATEGIA DE COMUNICACIONES DE LA SECRETARIA DISTRITAL DE GOBIERNO</t>
  </si>
  <si>
    <t>APOYO EN LA IMPLEMENTACIÓN DE LOS PROCESOS DE CLASIFICACIÓN, ORDENACIÓN, SELECCIÓN NATURAL, FOLIACIÓN, IDENTIFICACIÓN, LEVANTAMIENTO DE INVENTARIOS, ALMACENAMIENTO Y APLICACIÓN DE PROTOCOLOS DE ELIMINACIÓN Y TRANSFERENCIAS DOCUMENTALES</t>
  </si>
  <si>
    <t>C.P.S.449</t>
  </si>
  <si>
    <t>C.P.S. 447</t>
  </si>
  <si>
    <t>C.P.S. 448</t>
  </si>
  <si>
    <t>C.P.S. 450</t>
  </si>
  <si>
    <t>C.P.S. 453</t>
  </si>
  <si>
    <t>C.P.S. 454</t>
  </si>
  <si>
    <t>C.P.S. 460</t>
  </si>
  <si>
    <t>C.P.S. 459</t>
  </si>
  <si>
    <t>C.P.S. 462</t>
  </si>
  <si>
    <t>C.P.S. 465</t>
  </si>
  <si>
    <t>C.P.S. 466</t>
  </si>
  <si>
    <t>C.P.S. 463</t>
  </si>
  <si>
    <t>ADRIANA  ALVAREZ HERNANDEZ</t>
  </si>
  <si>
    <t>NAYARA  TORRES RANGEL</t>
  </si>
  <si>
    <t>LIDA PIEDAD VARGAS SALAMANCA</t>
  </si>
  <si>
    <t>ANGIE CAROLINA VALENCIA AYALA</t>
  </si>
  <si>
    <t>NORIDA TATIANA NAVARRETE SOLER</t>
  </si>
  <si>
    <t>JULIAN DAVID RONCANCIO AGUIRRE</t>
  </si>
  <si>
    <t>NESTOR  VARGAS LOZANO</t>
  </si>
  <si>
    <t>CHRISTIAN FERNADO CARO BENITEZ</t>
  </si>
  <si>
    <t>NADYA CATALINA SANCHEZ CARDOZO</t>
  </si>
  <si>
    <t>EDNA MATILDE PABON PARDO</t>
  </si>
  <si>
    <t>SERGIO STIVEN VARGAS CASTELLANOS</t>
  </si>
  <si>
    <t>ALBERTO LEON BERNAL VILLA</t>
  </si>
  <si>
    <t>APOYAR LOS ASPECTOS JURÍDICOS DE LA FORMULACIÓN E IMPLEMENTACIÓN DE LAS RUTAS DE ATENCIÓN EN ESPACIOS DE ATENCIÓN DIFERENCIADA GRUPOS ÉTNICOS DEL DISTRITO</t>
  </si>
  <si>
    <t>DESARROLLAR ACTIVIDADES ARCHIVISTICAS Y DE GESTIÓN DOCUMENTAL</t>
  </si>
  <si>
    <t>ADQUIRIR, INSTALAR E IMPLEMENTAR EL SOFTWARE DE GESTIÓN DE SERVICIOS ARANDA EN LA SECRETARÍA DISTRITAL DE GOBIERNO</t>
  </si>
  <si>
    <t>ADQUISICIÓN, INSTALACIÓN Y PUESTA EN PRODUCCIÓN DE UNA PLATAFORMA TECNOLÓGICA BASADA EN BPM Y DESARROLLO DE LA 1RA FASE DEL SISTEMA DE INFORMACIÓN PARA LAS INSPECCIONES DE POLICÍA DE BOGOTA</t>
  </si>
  <si>
    <t>C.P.S. 474</t>
  </si>
  <si>
    <t>FACTURA 6455657517</t>
  </si>
  <si>
    <t>FACTURA 237445698</t>
  </si>
  <si>
    <t>SERVICIO DE ACUEDUCTO Y ASEO DE LA CASA DE PENSAMIENTO INDIGENACL 9 N°. 9 - 60PERIODO FACTURADO DEL 18 DE FEBRERO AL 18 DE ABRIL DE 2017</t>
  </si>
  <si>
    <t>SERVICIO DE ACUEDUCTO Y ASEO DE LA CASA DE PENSAMIENTO INDIGENACL 9 N°. 9 - 60PERIODO FACTURADO DEL 01  AL 30 DE ABRIL  DE 2017</t>
  </si>
  <si>
    <t>BETHSY  HINESTROZA MOSQUERA</t>
  </si>
  <si>
    <t>C.P.S. 469</t>
  </si>
  <si>
    <t>C.P.S. 472</t>
  </si>
  <si>
    <t>DESARROLLO DE PIEZAS GRÁFICAS Y CONTENIDOS AUDIOVISUALES PARA LAS CAMPAÑAS REALIZADAS EN LA SECRETARÍA DISTRITAL DE GOBIERNO</t>
  </si>
  <si>
    <t>DEISY MAYERLY BRAVO ZAPATA</t>
  </si>
  <si>
    <t>JUAN CARLOS CALLEJAS GOMEZ</t>
  </si>
  <si>
    <t>C.P.S. 481</t>
  </si>
  <si>
    <t>NEPHIX SOLUCIONES INTEGRALES S A S</t>
  </si>
  <si>
    <t>C.P.S. 467</t>
  </si>
  <si>
    <t>C.P.S. 468</t>
  </si>
  <si>
    <t>C.P.S. 471</t>
  </si>
  <si>
    <t>C.P.S. 473</t>
  </si>
  <si>
    <t>C.P.S. 470</t>
  </si>
  <si>
    <t>C.P.S. 475</t>
  </si>
  <si>
    <t>C.P.S. 476</t>
  </si>
  <si>
    <t>C.P.S. 478</t>
  </si>
  <si>
    <t>C.P.S. 479</t>
  </si>
  <si>
    <t>C.P.S. 480</t>
  </si>
  <si>
    <t>C.P.S. 482</t>
  </si>
  <si>
    <t>C.P.S. 483</t>
  </si>
  <si>
    <t>C.P.S. 477</t>
  </si>
  <si>
    <t>C.P.S. 484</t>
  </si>
  <si>
    <t>ABDON  CELY ANGEL</t>
  </si>
  <si>
    <t>JIMMY ALEJANDRO BELLO ACERO</t>
  </si>
  <si>
    <t>SANDRA PATRICIA PEÑA ARCINIEGAS</t>
  </si>
  <si>
    <t>GLORIA ESPERANZA SIERRA JIMENEZ</t>
  </si>
  <si>
    <t>CARLOS CAMILO HERNANDEZ BRITO</t>
  </si>
  <si>
    <t>KARINE  PUENTES CEDEÑO</t>
  </si>
  <si>
    <t>JOSE LUIS PEÑUELA FRANCO</t>
  </si>
  <si>
    <t>DIANA PAOLA MATIZ CASTILLO</t>
  </si>
  <si>
    <t>ELBA BRIDGETH PEREZ CUBILLOS</t>
  </si>
  <si>
    <t>GERMAN DAVID SUAREZ CANTILLO</t>
  </si>
  <si>
    <t>GUILLERMO  RUIZ TRUJILLO</t>
  </si>
  <si>
    <t>GLORIA  ACONCHA GARCIA</t>
  </si>
  <si>
    <t>IGNACIO ANDRES VALENCIA CARVAJAL</t>
  </si>
  <si>
    <t>KAREM ANDREA GAMEZ UMBACIA</t>
  </si>
  <si>
    <t>APOYAR LA FORMULACIÓN E IMPLEMENTACIÓN LOCAL Y POBLACIONAL DE LAS ACCIONES A CARGO DE LA SUBDIRECCIÓN DE ASUNTOS ÉTNICOS, EN CUMPLIMIENTO DE LAS METAS ASIGNADAS DEL PLAN DE DESARROLLO BOGOTÁ MEJOR PARA TODOS, CON ÉNFASIS EN LOS PLANES DE ACCIONES AFIRMATIVAS.</t>
  </si>
  <si>
    <t>APOYAR LA FORMULACIÓN O IMPLEMENTACIÓN DE LA POLÍTICA PÚBLICA DE RELIGIÓN, CULTO Y CONCIENCIA Y DE LA PLATAFORMA INTERRELIGIOSA.</t>
  </si>
  <si>
    <t>C.P.S. 490</t>
  </si>
  <si>
    <t>C.P.S. 492</t>
  </si>
  <si>
    <t>YHASER SADAT YURGAQUI POSSO</t>
  </si>
  <si>
    <t>SANDRA XIMENA ORTIZ MUÑOZ</t>
  </si>
  <si>
    <t>PRESTAR SERVICIOS DE APOYO A LA GESTIÓN COMO CONDUCTOR DEL VEHÍCULO QUE LE SEA ASIGNADO, PARA EL DESPLAZAMIENTO DE DIFERENTES FUNCIONARIOS DE LA SECRETARÍA DISTRITAL DE GOBIERNO</t>
  </si>
  <si>
    <t>C.P.S. 489</t>
  </si>
  <si>
    <t>C.P.S. 487</t>
  </si>
  <si>
    <t>C.P.S. 488</t>
  </si>
  <si>
    <t>APOYO EN  LA MESA DE SERVICIOS</t>
  </si>
  <si>
    <t>YENNY ESMERALDA TORRES RUBIO</t>
  </si>
  <si>
    <t>ARANDA SOFTWARE ANDINA S A S</t>
  </si>
  <si>
    <t>ANÁLISIS, SEGUIMIENTO Y GENERACIÓN DE ESTADISTICAS FRENTE A LOS PROCESOS ADMINISTRATIVOS Y CONTRACTUALES A CARGO DE LA DIRECCION</t>
  </si>
  <si>
    <t>APOYAR EN LA UNIFICACIÓN DE CRITERIOS JURIDICOS DE LAS DECISIONES DE SEGUNDA INSTANCIA ADOPTADAS POR EL CONSEJO DE JUSTICIA</t>
  </si>
  <si>
    <t>SEGUIMIENTO AL CUMPLIMIENTO DE LOS FALLOS JUDICIALES Y ADMINSITRATIVOS QUE SEAN PRIORIZADOS CON EL FIN DE FORTALECER LAS FUNCIONES DE INSPECCIÓN, VIGILANCIA Y CONTROL</t>
  </si>
  <si>
    <t>DESARROLLO DE LOS PROCESOS ADMINISTRATIVOS, OPERATIVOS Y DOCUMENTALES RELACIONADAS CON EL FORTALECIMIENTO DE LAS FUNCIONES DE INSPECCIÓN, VIGILANCIA Y CONTROL</t>
  </si>
  <si>
    <t>APOYO Y DESARROLLO DE ACTIVIDADES DE CARÁCTER AMBIENTAL, ADELANTADAS POR LAS ALCALDÍAS LOCALES</t>
  </si>
  <si>
    <t>APOYAR Y CONSOLIDANDO ACCIONES EFECTIVAS, PLANES Y PROGRAMAS ADELANTADOS POR LAS INSPECCIONES DE POLICÍA PARA SU FORTALECIMIENTO INSTITUCIONAL</t>
  </si>
  <si>
    <t>TRÁMITES OPERATIVOS Y ADMINISTRATIVOS DE APLICACIÓN POR SANCIÓN DEL COMPARENDO AMBIENTAL Y TEMAS CONEXOS, ATENDIENDO LA NORMATIVA LEGAL VIGENTE APLICABLES EN LA MATERIA</t>
  </si>
  <si>
    <t>APOYAR EL SEGUIMIENTO DEL PROCESO DE DEPURACIÓN E IMPULSO PROCESAL DE ACTUACIONES ADMINISTRATIVAS QUE SE EFECTÚAN EN LAS ALCALDÍAS LOCALES.</t>
  </si>
  <si>
    <t>APOYAR LOS TRÁMITES Y SERVICIOS A CARGO DE LA DIRECCIÓN PARA LA GESTIÓN POLICIVA DE LA SECRETARÍA DISTRITAL DE GOBIERNO</t>
  </si>
  <si>
    <t>APOYAR JURÍDICAMENTE EN LA ELABORACIÓN Y EJECUCIÓN DEL PLAN DE MODERNIZACIÓN DE LAS SEDES ADMINISTRATIVAS DE LAS ALCALDÍAS LOCALES</t>
  </si>
  <si>
    <t>APOYAR JURÍDICAMENTE LOS TRÁMITES Y SERVICIOS A CARGO DE LA DIRECCIÓN PARA LA GESTIÓN POLICIVA</t>
  </si>
  <si>
    <t>TEMAS DE CARÁCTER JURÍDICO RELACIONADOS CON LA IMPLEMENTACIÓN DEL MODELO DE GESTIÓN PARA LAS ALCALDÍAS LOCALES</t>
  </si>
  <si>
    <t>CARLOS ALBERTO HERRERA JIMENEZ</t>
  </si>
  <si>
    <t>APOYAR LA COORDINACIÓN DE LOS PROCESOS DE FORMULACIÓN E IMPLEMENTACIÓN DE LA MESA Y EL PLAN DISTRITAL DE PREVENCIÓN Y PROTECCIÓN, ASÍ COMO LAS ACCIONES DE ASISTENCIA PARA PREVENCIÓN Y PROTECCIÓN DE VULNERACIÓN DE LOS DERECHOS A LÍDERES(AS), DEFENSORES(AS) DE DERECHOS HUMANOS, POBLACIÓN LGBTI, Y VICTIMAS DE TRATA</t>
  </si>
  <si>
    <t>C.P.S. 491</t>
  </si>
  <si>
    <t>SANDRA HELEANNE RIASCOS RIVAS</t>
  </si>
  <si>
    <t>C.P.S. 493</t>
  </si>
  <si>
    <t xml:space="preserve">CONSTRUCCION, SEGUIMIENTO Y CONTROL DE PROCESOS DE INFRAESTRUCTURA </t>
  </si>
  <si>
    <t>CARLOS ANDRES RIVILLAS RAMOS</t>
  </si>
  <si>
    <t>C.P.S. 486</t>
  </si>
  <si>
    <t>C.P.S. 496</t>
  </si>
  <si>
    <t>PRESTAR LOS SERVICIOS PROFESIONALES PARA APOYAR TÉCNICAMENTE LA DIRECCIÓN PARA LA GESTIÓN DEL DESARROLLO LOCAL EN EL MARCO DEL MODELO DE CONTRATACIÓN BASADO EN RESULTADOS PARA LAS ALCALDÍAS LOCALES - FONDOS DE DESARROLLO LOCAL</t>
  </si>
  <si>
    <t>GEOLANDER MAURICIO RODRIGUEZ AMAYA</t>
  </si>
  <si>
    <t>C.P.S. 495</t>
  </si>
  <si>
    <t>PRESTAR SERVICIOS PROFESIONALES EN LA SUBDIRECCIÓN DE ASUNTOS ÉTNICOS PARA APOYAR LOS ASPECTOS JURÍDICOS DE LA FORMULACIÓN E IMPLEMENTACIÓN DE LAS RUTAS DE ATENCIÓN EN ESPACIOS DE ATENCIÓN DIFERENCIADA GRUPOS ÉTNICOS DEL DISTRITO.</t>
  </si>
  <si>
    <t>CARLOS ARIEL VALENCIA MOSQUERA</t>
  </si>
  <si>
    <t>C.P.S. 497</t>
  </si>
  <si>
    <t>ALBERTO ANDRES GOMEZ AMIN</t>
  </si>
  <si>
    <t>PRESTAR LOS SERVICIOS PROFESIONALES PARA REALIZAR UN ESTUDIO Y ANÁLISIS JURÍDICO DEL PROCESO DE DEFENSA JUDICIAL CUYA ACCIONADA ES LA SECRETARIA DISTRITAL DE GOBIERNO</t>
  </si>
  <si>
    <t>C.P.S. 494</t>
  </si>
  <si>
    <t>MARIA PAULA ESPITIA TORRES</t>
  </si>
  <si>
    <t>C.P.S. 500</t>
  </si>
  <si>
    <t>C.P.S. 502</t>
  </si>
  <si>
    <t>C.P.S. 503</t>
  </si>
  <si>
    <t>C.P.S. 504</t>
  </si>
  <si>
    <t>CP.S. 507</t>
  </si>
  <si>
    <t>C.P.S 509</t>
  </si>
  <si>
    <t>C.P.S 512</t>
  </si>
  <si>
    <t>FACTURA 4692478196</t>
  </si>
  <si>
    <t>REALIZAR ADICION, PRORROGA Y OTRO SI DEL CONVENIO DE ASOCIACION NO. 961 DE 2016</t>
  </si>
  <si>
    <t>OCHO (8} FACTURAS DE SERVICIOS PUBLICOS DE CODENSA S.A.  ESP  INICIA CON N° 469247819-6SERVICIO DE ENERGIA DE LA CASA DE PENSAMIENTO INDIGENACL 9 N°. 9 - 60PERIODO FACTURADO DEL 21 DE ABRIL AL 22 DE MAYO DE 2017TOTAL A PAGAR $170.150</t>
  </si>
  <si>
    <t xml:space="preserve">APOYAR LOS ASPECTOS JURÍDICOS Y ADMINISTRATIVOS DE LA FORMULACIÓN E IMPLEMENTACIÓN CON ENFOQUE DIFERENCIAL DE LA RUTA DE ATENCIÓN PARA LÍDERES, LIDERESAS, DEFENSORES(AS) DE DERECHOS HUMANOS, POBLACIÓN LGBTI </t>
  </si>
  <si>
    <t>IMPLEMENTACIÓN DEL SISTEMA DISTRITAL DE PARTICIPACIÓN Y LA DEFINICIÓN DE LINEAMIENTOS PARA LA FORMULACIÓN DE LA POLÍTICA PÚBLICA DE PARTICIPACIÓN, EN EL MARCO DEL SISTEMA DISTRITAL DE PARTICIPACIÓN.</t>
  </si>
  <si>
    <t>APOYAR LOS PROCESOS Y ACCIONES ORIENTADAS AL FORTALECIMIENTO DE LOS PLANES, PROGRAMAS Y PROYECTOS A SU CARGO Y EL DE SUS DEPENDENCIAS.</t>
  </si>
  <si>
    <t>APOYAR LA COORDINACIÓN DE LOS PROCESOS ESTRATÉGICOS A CARGO DE LA SUBSECRETARÍA Y SUS DEPENDENCIAS ADSCRITAS, EN EL MARCO DE LAS METAS PLAN DE DESARROLLO DISTRITAL ¿BOGOTÁ MEJOR PARA TODOS.</t>
  </si>
  <si>
    <t>APOYAR LOS ASPECTOS PSICOSOCIALES DE LA FORMULACIÓN E IMPLEMENTACIÓN DE LAS RUTAS DE ATENCIÓN EN ESPACIOS DE ATENCIÓN DIFERENCIADA GRUPOS ÉTNICOS DEL DISTRITO.</t>
  </si>
  <si>
    <t>APOYAR LAS ETAPAS DE FORMULACIÓN, CREACIÓN E IMPLEMENTACIÓN, EVALUACIÓN Y SEGUIMIENTO DE LA POLÍTICA PÚBLICA DISTRITAL DE LIBERTADES FUNDAMENTALES DE RELIGIÓN, CULTO Y CONCIENCIA, DEL SECTOR RELIGIOSO PARA EL DISTRITO CAPITAL.</t>
  </si>
  <si>
    <t>MARIA DEL ROSARIO PEREA GARCES</t>
  </si>
  <si>
    <t>VIVIANA  MANRIQUE ZULUAGA</t>
  </si>
  <si>
    <t>YIRA ALEXANDRA MORANTE GOMEZ</t>
  </si>
  <si>
    <t>CLAUDIA CATALINA MONTAÑEZ RUIZ</t>
  </si>
  <si>
    <t>JACKELINE  ROSERO LOPEZ</t>
  </si>
  <si>
    <t>LIZETH CATALINA CAICEDO SERNA</t>
  </si>
  <si>
    <t>C.P.S. 506</t>
  </si>
  <si>
    <t>ELABORACIÓN Y EJECUCIÓN DE METODOLOGÍAS Y HERRAMIENTAS DE SEGUIMIENTO A LA EJECUCIÓN DE LA PLANEACIÓN DE PROYECTOS DE INVERSIÓN COMO SOPORTE DE LA GESTIÓN INSTITUCIONAL</t>
  </si>
  <si>
    <t>SANTIAGO  PARDO MORA</t>
  </si>
  <si>
    <t>CON. ASO . 961-16</t>
  </si>
  <si>
    <t>C.P.S. 498</t>
  </si>
  <si>
    <t>C.P.S. 499</t>
  </si>
  <si>
    <t>C.P.S. 501</t>
  </si>
  <si>
    <t>C.P.S. 508</t>
  </si>
  <si>
    <t>C.P.S. 510</t>
  </si>
  <si>
    <t>C.P.S. 511</t>
  </si>
  <si>
    <t>PRESTAR LOS SERVICIOS PROFESIONALES PARA LA IMPLEMENTACIÓN, ACOMPAÑAMIENTO Y SEGUIMIENTO DE LAS POLÍTICAS, PLANES Y PROYECTOS FORMULADOS POR LA ADMINISTRACIÓN DISTRITAL PARA EL FORTALECIMIENTO DE LA CAPACIDAD INSTITUCIONAL EN LAS ALCALDÍAS LOCALES</t>
  </si>
  <si>
    <t>APOYAR EN TEMAS DE CARÁCTER JURÍDICO RELACIONADOS CON LA IMPLEMENTACIÓN DEL MODELO DE GESTIÓN PARA LAS ALCALDÍAS LOCALES</t>
  </si>
  <si>
    <t>APOYO EN LAS ACTIVIDADES ADMINISTRATIVAS Y OPERATIVAS RELACIONADAS CON EL FORTALECIMIENTO DE LA CAPACIDAD INSTITUCIONAL DE LAS INSPECCIONES DE POLICÍA EN EL MARCO DE SUS COMPETENCIAS</t>
  </si>
  <si>
    <t>PRESTAR ASESORÍA  EN MATERIA URBANÍSTICA DENTRO DEL MARCO DE LA IMPLEMENTACIÓN DEL MODELO DE GESTIÓN PARA LAS ALCALDÍAS LOCALES</t>
  </si>
  <si>
    <t>PRODUCCIÓN Y DIAGRAMACIÓN DE CONTENIDOS EDITORIALES E IMPRESOS Y LA REALIZACIÓN DE PIEZAS GRAFICAS SOBRE LA GESTIÓN DE LA SECRETARIA DISTRITAL DE GOBIERNO Y DEMÁS DEPENDENCIAS DE LA ENTIDAD</t>
  </si>
  <si>
    <t>CONTRATAR LICENCIAMIENTO EN LA NUBE DE UNA HERRAMIENTA DE ADMINISTRACIÓN BASADA EN LA RELACIÓN CON LOS CLIENTES - CRM (CUSTOMER RELATIONSHIP MANAGEMENT) CON LOS SERVICIOS DE INSTALACIÓN, IMPLEMENTACIÓN, OPERACIÓN, SOPORTE, MANTENIMIENTO Y TRANSFERENCIA DE CONOCIMIENTOS, A TRAVÉS DEL ACUERDO MARCO DE PRECIOS  NO. CCE-260-1-AMP-2015</t>
  </si>
  <si>
    <t>REALIZAR UN PROCESO DE SELECCIÓN MÉRITOCRATICO, CON EL FIN DE LOGRAR LA INTEGRACIÓN DE TERNA PARA LA DESIGNACIÓN DE ALCALDES(AS) DE LAS LOCALIDADES DEL DISTRITO CAPITAL</t>
  </si>
  <si>
    <t>APOYAR EL FUNCIONAMIENTO DEL MODELO DE GESTIÓN DIRIGIDO A LAS ALCALDÍAS LOCALES EN LO RELACIONADO CON COMPETENCIAS ADMINISTRATIVAS ENTRE AUTORIDADES LOCALES Y DISTRITALES</t>
  </si>
  <si>
    <t>C.P.S. 514</t>
  </si>
  <si>
    <t>DILIA MELISSA MUÑOZ RODRIGUEZ</t>
  </si>
  <si>
    <t>C.P.S. 516</t>
  </si>
  <si>
    <t>C.P.S. 517</t>
  </si>
  <si>
    <t>GERMAN ANDRES CARO LAGOS</t>
  </si>
  <si>
    <t>DIEGO MAURICIO REY JIMENEZ</t>
  </si>
  <si>
    <t>C.P.S. 513</t>
  </si>
  <si>
    <t>C.P.S. 515</t>
  </si>
  <si>
    <t>C.P.S. 518</t>
  </si>
  <si>
    <t>C.P.S. 520</t>
  </si>
  <si>
    <t>IMPLEMENTACIÓN DEL MODELO DE SEGUIMIENTO, MONITOREO Y EVALUACIÓN DE LAS FUNCIONES DE LOS ALCALDES LOCALES Y DE LAS ALCALDÍAS LOCALES</t>
  </si>
  <si>
    <t>ELABORACIÓN DE PROCESOS Y PROCEDIMIENTOS REQUERIDOS EN EL MARCO DEL MODELO DE GESTIÓN ACTUAL DE LAS ALCALDÍAS LOCALES</t>
  </si>
  <si>
    <t>TEMAS DE CARÁCTER JURÍDICO RELACIONADOS CON EL MODELO DE GESTIÓN PARA LAS ALCALDÍAS LOCALES</t>
  </si>
  <si>
    <t>C.P.S. 165-16</t>
  </si>
  <si>
    <t xml:space="preserve">ADICIÓN Y PRORROGA DEL CONTRATO NO. 165 DE 2017 </t>
  </si>
  <si>
    <t>C.P.S. 522</t>
  </si>
  <si>
    <t>C.PS. 523</t>
  </si>
  <si>
    <t>APOYAR LA FORMULACIÓN, IMPLEMENTACIÓN, EJECUCIÓN Y SEGUIMIENTO DE LAS ACCIONES A CARGO DE LA DEPENDENCIA, QUE CONTRIBUYAN A LA PROMOCIÓN, RECONOCIMIENTO, GARANTÍA Y PROTECCIÓN DE LAS LIBERTADES FUNDAMENTALES DE RELIGIÓN, CULTO Y CONCIENCIA EN EL DISTRITO CAPITAL.</t>
  </si>
  <si>
    <t>PRESTAR LOS SERVICIOS PROFESIONALES EN LA GESTIÓN JURÍDICA ASOCIADA A LAS METAS A CARGO DE LA DIRECCIÓN Y SUS DEPENDENCIAS ADSCRITAS, EN EL MARCO DEL PLAN DE DESARROLLO DISTRITAL BOGOTÁ MEJOR PARA TODOS</t>
  </si>
  <si>
    <t>ADRIANA MARIA DEL CASTILLO CABEZAS</t>
  </si>
  <si>
    <t>LAURA  PAMPLONA SALAZAR</t>
  </si>
  <si>
    <t>C.P.S. 519</t>
  </si>
  <si>
    <t>C.P.S. 521</t>
  </si>
  <si>
    <t>OSCAR ALEJANDRO MONSALVE MARQUEZ</t>
  </si>
  <si>
    <t>RUBBY MARKLEY DUARTE TARQUINO</t>
  </si>
  <si>
    <t>INGRID KARINA BETANCOURT ARIAS</t>
  </si>
  <si>
    <t>ACOSTA IRREÑO &amp; ASOCIADOS S A S</t>
  </si>
  <si>
    <t>JENNY MIREYA CHAPARRO ORTIZ</t>
  </si>
  <si>
    <t>NICOLAS  PELAEZ MARIN</t>
  </si>
  <si>
    <t>ANDRES  SALAMANCA PRIETO</t>
  </si>
  <si>
    <t>VALERIA  MUÑETON TAMAYO</t>
  </si>
  <si>
    <t>JEISON ANDRES PLAZAS ROMERO</t>
  </si>
  <si>
    <t>DARIO  MARTINEZ RENDON</t>
  </si>
  <si>
    <t>UNIVERSIDAD NACIONAL DE COLOMBIA</t>
  </si>
  <si>
    <t>JAIRO ALFONSO MORALES GALINDO</t>
  </si>
  <si>
    <t>SEGUIMIENTO DEL MODELO DE GESTIÓN DIRIGIDO A LAS ALCALDÍAS LOCALES</t>
  </si>
  <si>
    <t>FACTURA 470568509</t>
  </si>
  <si>
    <t>PREDIO CON NOMENCLATURA KR 3 NO. 30 A SUR 06, "ESPACIO DE ATENCION DIFERENCIADA CONFIA"PERIODO FACTURADO 4 DE MAYO A 6 DE JUNIO DE 2017</t>
  </si>
  <si>
    <t>C.P.S. 525</t>
  </si>
  <si>
    <t>C.P.S. 527</t>
  </si>
  <si>
    <t>APOYO COMO CAMARÓGRAFO, PARA LA REALIZACIÓN, PRODUCCIÓN Y POSTPRODUCCIÓN DE CONTENIDOS AUDIOVISUALES Y SISTEMATIZACIÓN DE ARCHIVO DE PIEZAS AUDIOVISUALES QUE SE REQUIERAN EN LA SECRETARIA DISTRITAL DE GOBIERNO</t>
  </si>
  <si>
    <t>COORDINACIÓN DE LOS CENTROS DE DOCUMENTACIÓN E INFORMACIÓN DE LA SECRETARIA DISTRITAL DE GOBIERNO</t>
  </si>
  <si>
    <t xml:space="preserve">SERVICIO INTEGRAL DE COMUNICACIÓN Y MEDIOS </t>
  </si>
  <si>
    <t>DORYS  VALERO OLAYA</t>
  </si>
  <si>
    <t>CENTURY MEDIA S A S</t>
  </si>
  <si>
    <t>C.P.S. 528</t>
  </si>
  <si>
    <t>C.P.S. 529</t>
  </si>
  <si>
    <t>SERVICIOS JURÍDICO RELACIONADOS CON EL MODELO DE GESTIÓN PARA LAS ALCALDÍAS LOCALES</t>
  </si>
  <si>
    <t>ACOMPAÑAMIENTO A LOS ENLACES LOCALES CON EL FIN DE FORTALECER LA CAPACIDAD INSTITUCIONAL DE LAS ALCALDÍAS LOCALES</t>
  </si>
  <si>
    <t>ALBA FABIOLA MARCELO PARRA</t>
  </si>
  <si>
    <t>JAVIER  PRIETO TRISTANCHO</t>
  </si>
  <si>
    <t>DESARROLLO DE ACTIVIDADES DE CARÁCTER AMBIENTAL, ADELANTADAS POR LAS ALCALDÍAS LOCALES EN EL MARCO DEL CUMPLIMIENTO DE LOS FALLOS DEL RÍO BOGOTÁ Y LOS CERROS ORIENTALES</t>
  </si>
  <si>
    <t>FUNDACION TERRE DES HOMMES (TIERRA DE HOMBRES)</t>
  </si>
  <si>
    <t>C.P.S. 531</t>
  </si>
  <si>
    <t>C.P.S. 530</t>
  </si>
  <si>
    <t>ANGIE STEFANN PEREZ BARBOSA</t>
  </si>
  <si>
    <t>LINA INES RICARDO MARRIAGA</t>
  </si>
  <si>
    <t>APOYAR TEMAS DE CARÁCTER JURÍDICO RELACIONADOS CON EL MODELO DE GESTIÓN PARA LAS ALCALDÍAS LOCALES</t>
  </si>
  <si>
    <t>FACTURAS 4724853659</t>
  </si>
  <si>
    <t>PREDIO CALLE 9  9-60 CASA DE PENSAMIENTO INDIGENA.PERIODO FACTURADO   22 DE MAYO AL 22 DE JUNIO DE 2017</t>
  </si>
  <si>
    <t>O.C 534</t>
  </si>
  <si>
    <t>CONTROLES EMPRESARIALES LTDA</t>
  </si>
  <si>
    <t>ADQUIRIR LOS SERVICIOS DE SOPORTE PREMIER DE MICROSOFT PARA SOPORTAR LA PLATAFORMA TECNOLOGICA DE LA SECRETARÍA DISTRITAL DE GOBIERNO</t>
  </si>
  <si>
    <t>C.P.S. 532</t>
  </si>
  <si>
    <t>DESARROLLO LOCAL EN EL MARCO DEL MODELO DE CONTRATACIÓN BASADOS EN RESULTADOS PARA LAS ALCALDÍAS LOCALES</t>
  </si>
  <si>
    <t>RAÚL ENRIQUE DANGOND CONTRERAS</t>
  </si>
  <si>
    <t>C.P.S 543</t>
  </si>
  <si>
    <t>C.P.S. 546</t>
  </si>
  <si>
    <t>FORMULACIÓN E IMPLEMENTACIÓN LOCAL Y POBLACIONAL DE LAS ACCIONES A CARGO DE LA SUBDIRECCIÓN DE ASUNTOS ÉTNICOS, EN CUMPLIMIENTO DE LAS METAS ASIGNADAS DEL PLAN DE DESARROLLO BOGOTÁ MEJOR PARA TODOS, CON ÉNFASIS EN LOS PLANES DE ACCIONES AFIRMATIVAS.</t>
  </si>
  <si>
    <t>APOYAR LA FORMULACIÓN DE LAS POLÍTICAS Y ESTRATEGIAS PREVISTAS EN EL PLAN DE DESARROLLO BOGOTÁ MEJOR PARA TODOS.</t>
  </si>
  <si>
    <t>MARCUS ANTONY HOOKER MARTINEZ</t>
  </si>
  <si>
    <t>JULIETH PAOLA MATEUS MENDOZA</t>
  </si>
  <si>
    <t>C.P.S. 545</t>
  </si>
  <si>
    <t>C.P.S. 549</t>
  </si>
  <si>
    <t>C.P.S. 114-17</t>
  </si>
  <si>
    <t>C. CV. 659-16</t>
  </si>
  <si>
    <t>ADICION 1 Y PRORROGA 4  A LA CARTA DE ACEPTACION DE OFERTA CONTRATO DE COMPRAVENTA  NO.  659 DE 216</t>
  </si>
  <si>
    <t>ADICIÓN Y PRÓRROGA NO. 1 DEL CONTRATO DE PRESTACION DE SERVICIOS PROFESIONALES NO. 114 DE 2017</t>
  </si>
  <si>
    <t>GALIA LENA ALVAREZ HERNANDEZ</t>
  </si>
  <si>
    <t>INVERSIONES GUERFOR S.A.</t>
  </si>
  <si>
    <t xml:space="preserve">ANÁLISIS, VERIFICACIÓN Y EVALUACIÓN DE LA EFICIENCIA, EFICACIA Y EFECTIVIDAD DEL  SISTEMA DE CONTROL INTERNO Y DE LAS ACTIVIDADES RELACIONADAS CON AUDITORÍAS INTERNAS </t>
  </si>
  <si>
    <t>APOYAR LAS ACTIVIDADES RELACIONADAS CON EL SISTEMA INTEGRADO DE GESTIÓN, COBRO PERSUASIVO, PRÉSTAMO DEL USO DE PLAZA DE BOLÍVAR Y PERMISO UNIFICADO PARA FILMACIONES AUDIOVISUALES PUFA.</t>
  </si>
  <si>
    <t>O.C. 540</t>
  </si>
  <si>
    <t>C.P.S. 810-16</t>
  </si>
  <si>
    <t xml:space="preserve">ADQUISICIÓN DE LICENCIAMIENTO DE SHAREPOINT Y UNA SUSCRIPCIÓN DE AZURE </t>
  </si>
  <si>
    <t xml:space="preserve">ADICIÓN NO. 2  Y PRORROGA NO. 2 DEL CONTRATO DE PRESTACION DE SERVICIOS  NO. 810 DE 2016 </t>
  </si>
  <si>
    <t>UNION TEMPORAL SOFTWARE Y SERVICIOS EFICIENTES</t>
  </si>
  <si>
    <t>SOFTMANAGEMENT S A</t>
  </si>
  <si>
    <t>C.P.S. 541</t>
  </si>
  <si>
    <t>C.P.S. 542</t>
  </si>
  <si>
    <t>C.P.S. 544</t>
  </si>
  <si>
    <t>C.P.S. 552</t>
  </si>
  <si>
    <t>DIANA CRISTINA HIGINIO CUELLAR</t>
  </si>
  <si>
    <t>MARIA INES FORERO HURTADO</t>
  </si>
  <si>
    <t>ADRIANA MARGARITA PAYARES NAVARRO</t>
  </si>
  <si>
    <t>CARLOS JAVIER SANTAMARIA OVALLE</t>
  </si>
  <si>
    <t>APOYAR JURÍDICAMENTE LAS ACCIONES POLICIVAS  ESPECIALMENTE FRENTE A LO RELACIONADO CON INSPECCIONES DE POLICÍA</t>
  </si>
  <si>
    <t>C.P.S. 550</t>
  </si>
  <si>
    <t>C.P.S. 551</t>
  </si>
  <si>
    <t>C.P.S. 553</t>
  </si>
  <si>
    <t>HERNAN FELIPE ARAUJO ARIZA</t>
  </si>
  <si>
    <t>MARIO  SOLANO PUENTES</t>
  </si>
  <si>
    <t>FORMULACIÓN DE ESTRATEGIAS DE CONCERTACIÓN CON LOS TOMADORES DE DECISIONES EN EL MARCO DE LAS ASESORÍAS TÉCNICAS ESPECIALIZADAS POR LA DIRECCIÓN DE RELACIONES POLÍTICAS</t>
  </si>
  <si>
    <t>ACOMPAÑAMIENTO A LAS AGENDAS DE CONCERTACIÓN CON ACTORES POLÍTICOS (JAL) PARA ANÁLISIS Y TRANSFORMACIÓN DE PROBLEMA</t>
  </si>
  <si>
    <t>ACOMPAÑAMIENTO A LAS AGENDAS DE CONCERTACIÓN CON ACTORES POLÍTICOS, ECONÓMICOS Y SOCIALES PARA ANÁLISIS Y TRANSFORMACIÓN DE PROBLEMA, SEGÚN LOS LINEAMIENTOS DE LA DIRECCIÓN DE RELACIONES POLÍTICAS</t>
  </si>
  <si>
    <t>C.P.S. 554</t>
  </si>
  <si>
    <t>C.P.S. 555</t>
  </si>
  <si>
    <t>EL MANTENIMIENTO PREVENTIVO, CORRECTIVO, OBRAS DE MEJORA Y REPARACIONES LOCATIVAS QUE SE REQUIERAN EN LAS INSTALACIONES DE LAS DEPENDENCIAS DEL NIVEL CENTRAL DE LA SECRETARÍA DISTRITAL DE GOBIERNO Y POR LOS QUE SEA O LLEGARE A SER LEGALMENTE RESPONSABLE</t>
  </si>
  <si>
    <t>GUSTAVO ADOLFO TORRES DUARTE</t>
  </si>
  <si>
    <t>MARIA INES REINA</t>
  </si>
  <si>
    <t>APOYAR EL  PROCESO DE FORMULACIÓN E IMPLEMENTACIÓN DE LA POLÍTICA PÚBLICA Y EL SISTEMA DISTRITAL DE DERECHOS HUMANOS</t>
  </si>
  <si>
    <t>APOYAR LA FORMULACIÓN DE LA POLÍTICA PÚBLICA DE RELIGIÓN, CULTO Y CONCIENCIA Y DE LA PLATAFORMA INTERRELIGIOSA.</t>
  </si>
  <si>
    <t>MANTENIMIENTO PREVENTIVO, CORRECTIVO, OBRAS DE MEJORA Y REPARACIONES LOCATIVAS QUE SE REQUIERAN EN LAS INSTALACIONES DE LAS DEPENDENCIAS DEL NIVEL CENTRAL DE LA SECRETARÍA DISTRITAL DE GOBIERNO Y POR LOS QUE SEA O LLEGARE A SER LEGALMENTE RESPONSABLE</t>
  </si>
  <si>
    <t>PAGO DE PASIVO EXIGIBLE DE ACUERDO A LA RESOLUCIÓN 0167 DE 2017, POR LA CUAL SE RECONOCE EL PAGO DEL PASIVO EXIGIBLE A NOMBRE DE NADYA RESTREPO</t>
  </si>
  <si>
    <t>PAGO DE PASIVO EXIGIBLE DE ACUERDO A LA RESOLUCIÓN 0241 DE 2017, POR LA CUAL SE RECONOCE EL PAGO DEL PASIVO EXIGIBLE A NOMBRE DE LA UNIVERSIDAD PEDAGOGICA NACIONAL</t>
  </si>
  <si>
    <t>C.P.S. 558</t>
  </si>
  <si>
    <t>FACTURA 239733984</t>
  </si>
  <si>
    <t>FACTURA 7844508312</t>
  </si>
  <si>
    <t>CASA DE PENSAMIENTO INDIGENAPERIODO FACTURADO DEL 01 AL 30 DE JUNIO DE 2017TOTAL A PAGAR $96.020</t>
  </si>
  <si>
    <t>CASA DE PENSAMIENTO INDIGENAPERIODO FACTURADO DEL 19 DE ABRIL AL  16 DE JUNIO DE 2017TOTAL A PAGAR $321.450</t>
  </si>
  <si>
    <t>FREDDY OSWALDO VARGAS SANTANA</t>
  </si>
  <si>
    <t>CONV. INTER1462</t>
  </si>
  <si>
    <t>FACTURA 2728445091</t>
  </si>
  <si>
    <t>PREDIO UBICADO EN LA CL 9 N° 4 70 - CENTRO DE ORIENTACIÓN Y FORTALECIMIENTO INTEGRAL AFROBOGOTANO (CONFIA)PERIODO FACTURADO DEL 21 DE ABRIL AL  20 DE JUNIO DE 2017TOTAL A PAGAR $45.562</t>
  </si>
  <si>
    <t>C.P.S. 561</t>
  </si>
  <si>
    <t>COORDINACIÓN, REVISIÓN, NORMATIVIDAD, Y SANCIÓN POR COMPARENDOS AMBIENTALES Y TEMAS CONEXOS, ATENDIENDO LA NORMATIVA LEGAL VIGENTE APLICABLES EN LA MATERIA</t>
  </si>
  <si>
    <t>NADYA  RESTREPO SANCHEZ</t>
  </si>
  <si>
    <t>UNIVERSIDAD PEDAGOGICA NACIONAL</t>
  </si>
  <si>
    <t>APOYAR LAS ACTIVIDADES INTERINSTITUCIONALES CON LAS ALCALDÍAS LOCALES Y CON LOS DEMÁS ORGANISMOS Y ENTIDADES COMPETENTES PARA EL DESARROLLO DE ACCIONES Y ESTRATEGIAS DE EMBELLECIMIENTO, RECUPERACIÓN Y SOSTENIMIENTO DEL ESPACIO PÚBLICO</t>
  </si>
  <si>
    <t>C.P.S. 563</t>
  </si>
  <si>
    <t>FABIAN LEONARDO LUNA FILIZZOLA</t>
  </si>
  <si>
    <t>CONSTRUCCIÓN DE MECANISMOS PARA EL FORTALECIMIENTO DE LAS RELACIONES POLÍTICAS Y LA INTEGRACIÓN REGIONAL, RELACIONES CON LOS ACTORES ESTRATÉGICOS DE LA SOCIEDAD CIVIL, Y DE LA CIUDAD HACIA LO REGIONAL</t>
  </si>
  <si>
    <t>FACTURA 4757381136</t>
  </si>
  <si>
    <t>C.P.S. 566</t>
  </si>
  <si>
    <t>FACTURA 4760607490</t>
  </si>
  <si>
    <t>C.P.S. 573</t>
  </si>
  <si>
    <t>C.P.S. 571</t>
  </si>
  <si>
    <t>CL 9 N° 9 60 - CASA DE PENSAMIENTO INDIGENAPERIODO FACTURADO DEL 22 DE JUNIO AL 24 DE JULIO DE 2017TOTAL A PAGAR $137.240</t>
  </si>
  <si>
    <t>CL 9 N° 4-70 - CENTRO DE ORIENTACIÓN Y FORTALECIMIENTO INTEGRAL AFROBOGOTANOPERIODO FACTURADO DEL 24 DE JUNIO  DE  AL 26 DE JULIO DE 2017TOTAL A PAGAR $150.462</t>
  </si>
  <si>
    <t xml:space="preserve">SERVICIO DE TRANSPORTE PÚBLICO TERRESTRE AUTOMOTOR ESPECIAL </t>
  </si>
  <si>
    <t>PRAPOYAR LA IMPLEMENTACIÓN Y SEGUIMIENTO A LAS ACCIONES PARTICIPATIVAS DE LAS POLÍTICAS Y ESTRATEGIAS PREVISTAS EN EL PLAN DE DESARROLLO BOGOTÁ MEJOR PARA TODOS</t>
  </si>
  <si>
    <t>TRANSPORTES ESPECIALES F.S.G S.A.S</t>
  </si>
  <si>
    <t>MELISSA MARIA MOORE DIAZ</t>
  </si>
  <si>
    <t>C.P.S. 576</t>
  </si>
  <si>
    <t xml:space="preserve">TRANSPORTE PÚBLICO TERRESTRE AUTOMOTOR </t>
  </si>
  <si>
    <t xml:space="preserve">PLANEACIÓN, ORGANIZACIÓN Y SEGUIMIENTO DE  EVENTOS Y AGENDAS DESARROLLADAS EN EL ORDEN DISTRITAL, LOCAL Y/O LAS REALIZADAS EN CONJUNTO CON LA NACIÓN </t>
  </si>
  <si>
    <t>C.P.S. 574</t>
  </si>
  <si>
    <t>C.P.S. 577</t>
  </si>
  <si>
    <t>ATENDER LOS REQUERIMIENTOS DE LOS DIFERENTES SISTEMAS DE INFORMACION DE LA SECRETARIA DISTRITAL DE GOBIERNO</t>
  </si>
  <si>
    <t>ADOPTAR Y DESARROLLAR LA ESTRATEGIA DE GOBIERNO EN LÍNEA (GEL) EN LA SECRETARÍA DISTRITAL DE GOBIERNO</t>
  </si>
  <si>
    <t>JAVIER  BAUTISTA PERDOMO</t>
  </si>
  <si>
    <t>C.P.S. 564</t>
  </si>
  <si>
    <t>C.P.S. 565</t>
  </si>
  <si>
    <t>C.P.S. 570</t>
  </si>
  <si>
    <t>C.P.S. 960-17</t>
  </si>
  <si>
    <t>APOYAR JURÍDICAMENTE LA DIRECCIÓN PARA LA GESTIÓN DEL DESARROLLO LOCAL EN EL MARCO DEL MODELO DE CONTRATACIÓN BASADOS EN RESULTADOS PARA LAS ALCALDÍAS LOCALES</t>
  </si>
  <si>
    <t>SERVICIO DE TRANSPORTE PÚBLICO TERRESTRE AUTOMOTOR</t>
  </si>
  <si>
    <t>REALIZAR LA ADICIÓN Y PRORROGA AL CONTRATO NO. 960 DE 2016</t>
  </si>
  <si>
    <t>EDGAR HERNAN FUENTES CONTRERAS</t>
  </si>
  <si>
    <t>SAUDITH FARIBE LAVAO SANCHEZ</t>
  </si>
  <si>
    <t>MARIA FERNANDA HURTADO CAYCEDO</t>
  </si>
  <si>
    <t>LAURA PATRICIA ALDANA ALDANA</t>
  </si>
  <si>
    <t>C.P.S. 567</t>
  </si>
  <si>
    <t>LUIS ARMANDO BLANCO CRUZ</t>
  </si>
  <si>
    <t>FACTURA 1144324280</t>
  </si>
  <si>
    <t>FACTURA 4770475350</t>
  </si>
  <si>
    <t>ADICION Y PRORROGA AL C.P.S. NO. 182 DE 2017</t>
  </si>
  <si>
    <t>KR 3 NO. 30 A SUR 06.  CENTRO DE ORIENTACION Y FORTALECIMIENTO INTEGRAAL AFROBOGOTANO.PERIODO FACTURADO  MAYO 18 A JULIO 17 DE 2017FACTURA DE SERVICIOS PUBLICOS NO. 1144324280TOTAL A PAGAR $ 62030</t>
  </si>
  <si>
    <t>KR 3  NO. 30 A SUR 06.  CENTRO DE ORIENTACION Y FORTALECIMIENTO INTEGRAL AFROBOGOTANO.PERIODO FACTURADO 5 DE JULIO AL 03 DE AGOSTO DE 2017FACTURA DE SERVICIOS PUBLICOS  NO. 477047535-0TOTAL A PAGAR  $ 16.910</t>
  </si>
  <si>
    <t>C.P.S. 583</t>
  </si>
  <si>
    <t>C.P.S. 584</t>
  </si>
  <si>
    <t xml:space="preserve">ADQUISICIÓN, INSTALACIÓN, CONFIGURACIÓN Y PUESTA FUNCIONAMIENTO DE EQUIPOS TECNOLÓGICOS PARA LAS DIFERENTES DEPENDENCIAS DE LA SECRETARIA DISTRITAL DE GOBIERNO. </t>
  </si>
  <si>
    <t>C.P.S. 580</t>
  </si>
  <si>
    <t>C.P.S. 581</t>
  </si>
  <si>
    <t>VERIFICACIÓN DOCUMENTAL, SOPORTE Y ACOMPAÑAMIENTO EN EL DESARROLLO DE LAS ACTIVIDADES PROPIAS DEL TRÁMITE DE LOS PROCESOS Y DEPURACIÓN DE ACTUACIONES ADMINISTRATIVAS EXISTENTES EN LAS ALCALDÍAS LOCALES</t>
  </si>
  <si>
    <t>ADICIÓN Y PRORROGA DEL CONTRATO NO. 230 DE 2017 S</t>
  </si>
  <si>
    <t>SANDRA MILENA GOMEZ CANO</t>
  </si>
  <si>
    <t>LUZ MARY LOPEZ BERNAL</t>
  </si>
  <si>
    <t>OPEN GROUP SAS</t>
  </si>
  <si>
    <t xml:space="preserve">PAGO DE PASIVO EXIGIBLE POR VALOR DE $4.400.000 DE ACUERDO A LA RESOLUCIÓN 0309 DE 2017, </t>
  </si>
  <si>
    <t>PAGO DE PASIVO EXIGIBLE POR VALOR DE $956.333 DE ACUERDO A LA RESOLUCIÓN 0330 DE 2017</t>
  </si>
  <si>
    <t>MILENA  GAITAN USECHE</t>
  </si>
  <si>
    <t>EMIL  ALMANYA GANDUR</t>
  </si>
  <si>
    <t>29-Aug-17</t>
  </si>
  <si>
    <t>C. CV. 585</t>
  </si>
  <si>
    <t>BRANCH OF MICROSOFT COLOMBIA INC</t>
  </si>
  <si>
    <t>NEX COMPUTER S A</t>
  </si>
  <si>
    <t>C. CV. 586</t>
  </si>
  <si>
    <t>C. CONS. 587</t>
  </si>
  <si>
    <t>DIAGNOSTICO Y UNA PROPUESTA PARA REDISEÑAR EL ACTUAL MODELO DE GESTIÓN DE LAS ALCALDÍAS LOCALES, QUE CONTRIBUYA AL MEJORAMIENTO DE SU OPERACIÓN Y FUNCIONAMIENTO</t>
  </si>
  <si>
    <t>GATTACA OUTSOURCING S.A.S.</t>
  </si>
  <si>
    <t>ECONOMIA URBANA LIMITADA</t>
  </si>
  <si>
    <t>C.INTER. 593</t>
  </si>
  <si>
    <t>FACTURA 4789901225</t>
  </si>
  <si>
    <t>FACTURA 4793157998</t>
  </si>
  <si>
    <t>OCHO (8) FACTURAS DE SERVICIOS PUBLICOS DE CODENSA S.A. ESP.  INICIA CON  N°. 478990122-5PREDIO UBICADO EN LA CL 9 N° 9 60 - CASA DE PENSAMIENTO INDIGENAPERIODO FACTURADO DEL 24 DE JULIO  AL 23 DE AGOSTO DE 2017TOTAL A PAGAR $145.560</t>
  </si>
  <si>
    <t>BRINDAR ASISTENCIA TÉCNICA Y ACOMPAÑAMIENTO EN LA CREACIÓN E IMPLEMENTACION DE UNA PLATAFORMA INTERRELIGIOSA PARA LA ACCIÓN SOCIAL Y COMUNITARIA, ORIENTADA A LA ARTICULACIÓN Y CUALIFICACIÓN DE LOS ESFUERZOS QUE EN DICHO AMBITO, ADELANTAN LAS DIFERENTES ENTIDADES RELIGIOSAS DE LA CIUDAD DE BOGOTA</t>
  </si>
  <si>
    <t>FACTURA DE SERVICIOS PUBLICOS DE CODENSA S.A. ESP N°. 479315799-8PREDIO UBICADO EN LA CL 9 N° 9 70 - CENTRO DE ORIENTACIÓN Y FORTALECIMIENTO INTEGRAL AFROBOGOTANO (CONFIA)PERIODO FACTURADO DEL 26 DE JULIO  AL 25 DE AGOSTO DE 2017TOTAL A PAGAR $296.460</t>
  </si>
  <si>
    <t>ADICION NO. 1  Y PRORROGA NO. 1 AL CONTRATO DE PRESTACION DE SERVICIOS DE APOYO A LA GESTION 489 DE 2017</t>
  </si>
  <si>
    <t>C. CV. 592</t>
  </si>
  <si>
    <t>ADQUISICIÓN, INSTALACIÓN, CONFIGURACIÓN Y PUESTA FUNCIONAMIENTO DE EQUIPOS TECNOLÓGICOS PARA LAS DIFERENTES DEPENDENCIAS DE LA SECRETARIA DISTRITAL DE GOBIERNO.  ALCANCE DEL OBJETO:  EL PRESENTE CONTRATO SE SUSCRIBE CON EL FIN DE EJECUTAR EXCLUSIVAMENTE LO CORRESPONDIENTE AL LOTE 2 DEL PROCESO DE SELECCION ABREVIADA POR SUBASTA INVERSA ELECTRONICA NO.  SGSASI 007-2017</t>
  </si>
  <si>
    <t>UT COMPUGOBIERNO 2017</t>
  </si>
  <si>
    <t>FACTUTRA 7183795611</t>
  </si>
  <si>
    <t xml:space="preserve"> KR 3 N° 30A SUR 6 - CENTRO DE ORIENTACIÓN PARA EL FORTALECIMIENTO INTEGRAL DE LA POBLACIÓN AFROBOGOTANA (CONFIA ) DEL 20 DE JULIOPERIODO FACTURADO DEL 18 DE MAYO AL  17 DE JULIO DE 2017TOTAL A PAGAR $62.030</t>
  </si>
  <si>
    <t>C.P.S. 596</t>
  </si>
  <si>
    <t>ADICION NO. 1 Y PRORROGA NO. 1  DEL CONTRATO DE PRESTACION DE SERVICIOS DE APOYO A LA GESTION NO. 317 DE 2017</t>
  </si>
  <si>
    <t>ASESORAR Y APOYAR A LA SECRETARÍA DISTRITAL DE GOBIERNO DE BOGOTÁ EN LAS DIFERENTES ETAPAS DE LOS PROCESOS DE SELECCIÓN, PARA PROVEER EN PROVISIONALIDAD LOS EMPLEOS DE CARRERA QUE QUEDARON VACANTES LUEGO DEL PROCESO DE ENCARGOS Y LOS DE CARÁCTER TEMPORAL CREADOS PARA EL FORTALECIMIENTO DE LA GESTIÓN POLICIVA</t>
  </si>
  <si>
    <t>YUBER FERLEY ANDRADE CARDOBA</t>
  </si>
  <si>
    <t>FACTURA 4803412979</t>
  </si>
  <si>
    <t>ADICION Y PRORROGA DEL CONTRATO 344 DE 2017</t>
  </si>
  <si>
    <t>KR 3 30A SUR 06 -CENTRO DE ORIENTACION Y FORTALECIMIENTO INTEGRAL AFROBOGOTANO (CONFIA)PERIODO FACTURADO DEL 03 DE AGOSTO  AL 04 DE SEPTIEMBRE DE 2017TOTAL A PAGAR $26.860</t>
  </si>
  <si>
    <t xml:space="preserve">ADICION Y PRORROGA NO. 1 AL CONTRATO DE PRESTACION DE SERVICIOS PROFESIONALES NO. 313 DE 2017 </t>
  </si>
  <si>
    <t>ADICION Y PRORROGA CONTRATO 321 DE 2017 SUSCRITO ENTRE LA SECRETARIA DISTRITAL DE GOBIERNO Y LUZ ANGELA GOMEZ</t>
  </si>
  <si>
    <t>ADICION Y PRORROGA DEL CONTRATO N° 324 DE 2017</t>
  </si>
  <si>
    <t>ADICION Y PRORROGA DEL CONTRATO N° 326 DE 2017</t>
  </si>
  <si>
    <t>LUZ ANGELA GOMEZ GUERRERO</t>
  </si>
  <si>
    <t>C.P.S. 321-17</t>
  </si>
  <si>
    <t>C.P.S. 324-17</t>
  </si>
  <si>
    <t>C.P.S. 326-17</t>
  </si>
  <si>
    <t>C.P.S. 317-17</t>
  </si>
  <si>
    <t>C.P.S. 344-17</t>
  </si>
  <si>
    <t>C.P.S. 313-17</t>
  </si>
  <si>
    <t>C.P.S. 182-17</t>
  </si>
  <si>
    <t>C.P.S. 978-16</t>
  </si>
  <si>
    <t>C.P.S. 981-16</t>
  </si>
  <si>
    <t>C.P.S. 989-16</t>
  </si>
  <si>
    <t>C.P.S. 977-16</t>
  </si>
  <si>
    <t>REALIZAR LA ADICIÓN Y PRORROGA NO. 1 AL CONTRATO DE PRESTACION DE SERVICIOS PROFESIONALES  NO. 978 DE 2016</t>
  </si>
  <si>
    <t>ADICIÓN NO. 1 Y PRORROGA NO. 1  AL CONTRATO DE PRESTACION DE SERVICIOS PROFESIONALES  NO. 981 DE 2016</t>
  </si>
  <si>
    <t>ADICIÓN Y PRORROGA NO. 1 AL CONTRATO DE PRESTACION DE SERVICIOS PROFESIONALES NO. 989 DE 2016 SUSCRITO POR LA SECRETARÍA DISTRITAL DE GOBIERNO Y RENAN ROJAS ESGUERRA</t>
  </si>
  <si>
    <t>ADICIÓN Y PRORROGA NO. 1 AL CONTRATO  DE PRESTACION DE SERVICIOS PROFESIONALES NO. 977 DE 2016 SUSCRITO POR LA SECRETARÍA DISTRITAL DE GOBIERNO Y NASHLY PEINADO MALAGÓN</t>
  </si>
  <si>
    <t>GUSTAVO ALBERTO FORERO RAMIREZ</t>
  </si>
  <si>
    <t>JAVIER FERNANDO OSPINA ROJAS</t>
  </si>
  <si>
    <t>RENAN  ROJAS ESGUERRA</t>
  </si>
  <si>
    <t>NASHLY  PEINADO MALAGON</t>
  </si>
  <si>
    <t>C.P.S. 594</t>
  </si>
  <si>
    <t>C.P.S. 595</t>
  </si>
  <si>
    <t>GESTIÓN DEL CONTROL POLÍTICO, AUDIENCIAS PÚBLICAS Y ESTUDIOS DE PROYECTOS NORMATIVOS DE INTERÉS PARA EL DISTRITO, DE CONFORMIDAD CON LOS LINEAMIENTOS QUE SOBRE ESTA MATERIA ESTÉN REGLAMENTADOS EN LA SECRETARÍA DISTRITAL DE GOBIERNO.</t>
  </si>
  <si>
    <t>ORGANIZACIÓN DE DATOS ESTADÍSTICOS PRODUCIDA POR LA DIRECCIÓN DE RELACIONES POLÍTICAS, PERMITIENDO ASÍ LA ESTANDARIZACIÓN DE LA INFORMACIÓN PARA LOS ESTUDIOS, INVESTIGACIONES Y ANÁLISIS SOBRE EL PANORAMA POLÍTICO DE LA ADMINISTRACIÓN DISTRITAL</t>
  </si>
  <si>
    <t>INGRID STEFANIE SIERRA NIETO</t>
  </si>
  <si>
    <t>C.P.S. 335-17</t>
  </si>
  <si>
    <t>C.P.S. 79-17</t>
  </si>
  <si>
    <t>ADICION Y PRORROGA NO. 1 DEL CONTRATO DE PRESTACION DE SERVICIOS DE APOYO A LA GESTION  N° 335 DE 2017</t>
  </si>
  <si>
    <t>ADICION Y PRORROGA NO. 1 AL CONTRATO DE PRESTACION DE SERVICIOS DE APOYO A LA GESTION NO.  079 DE 2017</t>
  </si>
  <si>
    <t>ARGELIO RAMIRO PACHECO PEREZ</t>
  </si>
  <si>
    <t>FACTURA 2594847491</t>
  </si>
  <si>
    <t>FACTURA 242418671</t>
  </si>
  <si>
    <t>FACTURA 2729936501</t>
  </si>
  <si>
    <t>FACTURA 4823650829</t>
  </si>
  <si>
    <t>CASA DE PENSAMIENTO INDIGENA - CL 9 9 60PERIODO FACTURADO 17 DE JUNIO A 16 DE AGOSTO DE 2017TOTAL A PAGAR  $ 412.720</t>
  </si>
  <si>
    <t>CASA DE PENSAMIENTO INDIGENA - CL 9 9 60PERIODO FACTURADO 01 AL 31 DE  AGOSTO DE 2017TOTAL A PAGAR  $ 99.400</t>
  </si>
  <si>
    <t>CENTRO DE ORIENTACIÓN Y FORTALECIMIENTO INTEGRAL AFROBOGOTANO (CONFIA) - CL 9 4 70 PERIODO FACTURADO 21 DE JUNIO A 18 DE AGOSTO DE 2017 TOTAL A PAGAR  $ 206.170</t>
  </si>
  <si>
    <t>PREDIO UBICADO EN LA CL 9 - 9 60 CASA DE PENSAMIENTO INDIGENA . PERIODO FACTURADO DEL 23 DE AGOSTO  AL 20 DE SEPTIEMBRE DE 2017. TOTAL A PAGAR $139.320</t>
  </si>
  <si>
    <t>ADICION CONTRATO NO. 956 DE 2017</t>
  </si>
  <si>
    <t>C.P.S. 327-17</t>
  </si>
  <si>
    <t>C.P.S. 349-17</t>
  </si>
  <si>
    <t>C.P.S. 346-17</t>
  </si>
  <si>
    <t>ADICION Y PRORROGANO. 1 DEL CONTRATO DE PRESTACION DE SERVICIOS DE APOYO A LA GESTION  N°327 DE 2017 SUSCRITO ENTRE LA SECRETARIA DISTRITAL DE GOBIERNO Y ADRIANA MARIA GUERRERO</t>
  </si>
  <si>
    <t>ADICION Y PRORROGA DEL CONTRATO N° 349 DE 2017</t>
  </si>
  <si>
    <t>ADICION Y PRORROGA DEL CONTRATO 346 DE 2017</t>
  </si>
  <si>
    <t>C.P.S. 597</t>
  </si>
  <si>
    <t>C.CV 598</t>
  </si>
  <si>
    <t>ADQUIRIR, INSTALAR Y PONER EN PRODUCCIÓN UN SOFTWARE ESPECIALIZADO EN GESTIÓN DOCUMENTAL PARA LA SECRETARÍA DISTRITAL DE GOBIERNO</t>
  </si>
  <si>
    <t>IMPLEMENTACIÓN, CONFIGURACIÓN Y ADMINISTRACIÓN DE LA INFRAESTRUCTURA DE SERVIDORES Y SERVICIOS EN LOS DIFERENTES AMBIENTES DE LA SECRETARÍA DISTRITAL DE GOBIERNO</t>
  </si>
  <si>
    <t>JEYSON ANDRES GUZMAN BAHAMON</t>
  </si>
  <si>
    <t>PROJECT AND BUSINESS MANAGEMENT S.A.S.</t>
  </si>
  <si>
    <t>CONSTRUCCIÓN DEL PLAN ESTRATÉGICO DE TECNOLOGÍAS DE LA INFORMACIÓN Y COMUNICACIONES PARA LA ENTIDAD, ORIENTADO POR LOS LINEAMIENTOS DEL GOBIERNO NACIONAL EN EL USO DE TIC COMO HABILITADORES DE LA ESTRATEGIA EN LA SECRETARÍA DISTRITAL DE GOBIERNO</t>
  </si>
  <si>
    <t>C.P.S. 986</t>
  </si>
  <si>
    <t>C.P.S. 991</t>
  </si>
  <si>
    <t>C.P.S. 984</t>
  </si>
  <si>
    <t>C.P.S. 979</t>
  </si>
  <si>
    <t>CAROLINA  VELANDIA FLOREZ</t>
  </si>
  <si>
    <t>ANGELO GIOVANY GRAVIER SANTANA</t>
  </si>
  <si>
    <t>JUAN PABLO CELIS DUARTE</t>
  </si>
  <si>
    <t>EDGAR ANDRES GOMEZ PIÑEROS</t>
  </si>
  <si>
    <t>ADICIÓN Y PRORROGA DEL CONTRATO NO. 986 DE 2016</t>
  </si>
  <si>
    <t>ADICIÓN Y PRORROGA DEL CONTRATO NO. 991 DE 2016</t>
  </si>
  <si>
    <t>ADICIÓN Y PRORROGA DEL CONTRATO NO. 984 DE 2016 SUSCRITO ENTRE LA SECRETARÍA DISTRITAL DE GOBIERNO Y JUAN PABLO CELIS DUARTE</t>
  </si>
  <si>
    <t xml:space="preserve">ADICIÓN Y PRORROGA DEL CONTRATO NO. 979 DE 2016 </t>
  </si>
  <si>
    <t>ADICIÓN Y PRORROGA DEL CONTRATO NO. 987 DE 2016</t>
  </si>
  <si>
    <t>ADICIÓN Y PRORROGA DEL CONTRATO NO. 982 DE 2016</t>
  </si>
  <si>
    <t>ADICIÓN Y PRORROGA DEL CONTRATO NO. 985 DE 2016</t>
  </si>
  <si>
    <t>ADICIÓN Y PRORROGA DEL CONTRATO NO. 983 DE 2016</t>
  </si>
  <si>
    <t>ADICIÓN Y PRORROGA DEL CONTRATO NO. 465 DE 2017</t>
  </si>
  <si>
    <t>PROMOVER LA PARTICIPACIÓN DE LÍDERES Y LIDERESAS DE MINORÍAS ÉTNICAS ENTRE LOS 18 A 30 AÑOS DE EDAD DE LA CIUDAD DE BOGOTÁ EN LA CUMBRE ONE YOUNG WORLD BOGOTÁ 2017 PARA EMPODERARLOS COMO TRANSFORMADORES SOCIALES</t>
  </si>
  <si>
    <t>ADICIÓN Y PRORROGA DEL CONTRATO 382 DE 2017</t>
  </si>
  <si>
    <t>ADICIÓN Y PRORROGA DEL CONTRATO 379 DE 2017</t>
  </si>
  <si>
    <t>ADICIÓN N° 1 Y PRORROGA N° 1 AL CONTRATO DE PRESTACION DE SERVICIOS PROFESIONALES N° 980 DE 2016</t>
  </si>
  <si>
    <t>ADICIÓN 1 AL CONTRATO DE PRESTACION DE SERVICIOS N° 463 DE 2017</t>
  </si>
  <si>
    <t>C.P.S. 980-16</t>
  </si>
  <si>
    <t>CLAUDIA ROCIO ECHEVERRY BELTRAN</t>
  </si>
  <si>
    <t>C. APOYO 602</t>
  </si>
  <si>
    <t>FACTURA 4827096505</t>
  </si>
  <si>
    <t>C.P.S. 956</t>
  </si>
  <si>
    <t>CON ASO 607</t>
  </si>
  <si>
    <t>FACTURA DE SERVICIOS PUBLICOS DE CODENSA S.A. ESP N°. 482709650-5PREDIO UBICADO EN LA CL 9 N° 4 70 - CENTRO DE ORIENTACIÓN Y FORTALECIMIENTO INTEGRAL AFROBOGOTANOPERIODO FACTURADO DEL 25 DE AGOSTO AL 25 DE SEPTIEMBRE DE 2017TOTAL A PAGAR $269.370</t>
  </si>
  <si>
    <t>BRINDAR MEDIDAS DE ASISTENCIA CON ENFOQUE DIFERENCIAL A PERSONAS VÍCTIMAS DE AMENAZA O VULNERACIÓN DE SUS DERECHOS</t>
  </si>
  <si>
    <t>BOGOTA Y CUNDINAMARCA CONVENTION BUREAU</t>
  </si>
  <si>
    <t>INDUHOTEL SAS</t>
  </si>
  <si>
    <t>C.P.S. 321</t>
  </si>
  <si>
    <t>ADICIÓN Y PRORROGA DEL CONTRATO 359 DE 2017</t>
  </si>
  <si>
    <t>ADICIÓN Y PRORROGA DEL CONTRATO NO. 377 DE 2017</t>
  </si>
  <si>
    <t>ADICION Y PRORROGA DEL CONTRATO 147 DE 2017</t>
  </si>
  <si>
    <t>ADICION Y OTROSI AL CONTRATO 321 DE 217 SUSCRITO ENTRE LA SECRETARIA DISTRITAL DE GOBIERNO Y LUZ ANGELA GOMEZ GUERRERO</t>
  </si>
  <si>
    <t>ADICIÓN Y PRORROGA DEL CONTRATO 369 DE 2017</t>
  </si>
  <si>
    <t>ADICIÓN Y PRORROGA DEL CONTRATO 360 DE 2017</t>
  </si>
  <si>
    <t>ADICIÓN Y PRORROGA DEL CONTRATO 368 DE 2017</t>
  </si>
  <si>
    <t>C. INTER 601</t>
  </si>
  <si>
    <t>CORPORACION COLOMBIANA DIGITAL</t>
  </si>
  <si>
    <t>C.P.S. 603</t>
  </si>
  <si>
    <t>C.P.S. 985</t>
  </si>
  <si>
    <t>C.P.S. 982</t>
  </si>
  <si>
    <t>C.P.S. 987</t>
  </si>
  <si>
    <t>C.P.S. 983</t>
  </si>
  <si>
    <t>C.P.S. 606</t>
  </si>
  <si>
    <t>TEMAS DE CARÁCTER JURÍDICO EN EL MARCO DEL MODELO DE GESTIÓN ACTUAL PARA LAS ALCALDÍAS LOCALES.</t>
  </si>
  <si>
    <t>MAURICIO ORTIZ CORONADO</t>
  </si>
  <si>
    <t>ANGELICA MARIA BALLESTEROS SARAY</t>
  </si>
  <si>
    <t>LUZ YADIRA RIVERA CARO</t>
  </si>
  <si>
    <t>OCTAVIO JOSE FERREIRA TABARES</t>
  </si>
  <si>
    <t>INGRID ROCIO TORRES TRIANA</t>
  </si>
  <si>
    <t>LEIDY LILIANA OROZCO CETINA</t>
  </si>
  <si>
    <t>C.P.S. 604</t>
  </si>
  <si>
    <t>APOYO A LA GESTIÓN DOCUMENTAL QUE SE GENERE EN EL ACOMPAÑAMIENTO DE PROCESOS DE CONCERTACIÓN CON ACTORES POLÍTICOS, ECONÓMICOS Y SOCIALES PARA LA RESOLUCIÓN DE PROBLEMAS IDENTIFICADOS POR LA DIRECCIÓN DE RELACIONES POLÍTICAS</t>
  </si>
  <si>
    <t>EDWIN ORLANDO LEON MONTERO</t>
  </si>
  <si>
    <t>PRESTAR SERVICIOS PROFESIONALES EN LA DIRECCIÓN DE DERECHOS HUMANOS PARA APOYAR LA FORMULACIÓN E IMPLEMENTACIÓN LOCAL DE LAS ACCIONES A CARGO DE LA DIRECCIÓN DE DERECHOS HUMANOS, EN CUMPLIMIENTO DE LAS METAS ASIGNADAS DEL PLAN DE DESARROLLO BOGOTÁ MEJOR PARA TODOS, CON ÉNFASIS EN EL PROGRAMA DISTRITAL DE EDUCACIÓN EN DERECHOS HUMANOS PARA LA PAZ Y LA RECONCILIACIÓN</t>
  </si>
  <si>
    <t>MARIA CAMILA PARRA PATIÑO</t>
  </si>
  <si>
    <t>C.P.S.A.G. 148</t>
  </si>
  <si>
    <t>PRESTAR SERVICIOS DE APOYO A LA GESTIÓN EN LA DIRECCIÓN DE DERECHOS HUMANOS PARA BRINDAR ASISTENCIA EN CADA UNA DE LAS ETAPAS DEL PROCESO DE FORMULACION DE LA POLÍTICA PÚBLICA Y EL SISTEMA DISTRITAL DE DERECHOS HUMANOS.</t>
  </si>
  <si>
    <t>DEYSI MAYERLI TAVERA ACEVEDO</t>
  </si>
  <si>
    <t>FACTURAS 28</t>
  </si>
  <si>
    <t>FACTURA DE SERVICIOS PUBLICOS DE CODENSA S.A. ESP N°. 4839602284-4PREDIO UBICADO EN LA KR 3 N° 30 A  SUR 06 - CENTRO DE ORIENTACIÓN Y FORTALECIMIENTO INTEGRAL AFROBOGOTANO (CONFIA)PERIODO FACTURADO DEL 04 DE SEPTIEMBRE  AL 04 DE OCTUBRE DE 2017TOTAL A PAGAR $20.660.</t>
  </si>
  <si>
    <t>FACTURA 2065637418</t>
  </si>
  <si>
    <t>REALIZAR LOS PAGOS DE LOS SERVICIOS PÚBLICOS DE LOS CENTRO DE ORIENTACION Y FORTALECIMIENTO INTEGRAL AFOBOGOTANO (CONFIA)  KR 3 NO. 30 A SUR -06PERIODO FACTURADO JULIO 18 A SEPTIEMBRE 15 DE 2.017FACTURA DE SERVICIOS PUBLICOS NO. 32065637418TOTAL A PAGAR  $  40</t>
  </si>
  <si>
    <t>C. INTER 621</t>
  </si>
  <si>
    <t>CONSTITUIR Y REGULAR UN FONDO EN ADMINISTRACIÓN PARA LA PROFESIONALIZACIÓN DE LÍDERES Y LIDERESAS COMO DOCENTES DEL PROGRAMA DE EDUCACIÓN DISTRITAL EN DERECHOS HUMANOS PARA LA PAZ Y LA RECONCILIACIÓN -PEDHU-¿, EL CUAL SE DENOMINARÁ ¿FONDO PARA LA FORMACIÓN EN ESPACIOS FORMALES EN DERECHOS HUMANOS</t>
  </si>
  <si>
    <t>INSTITUTO COLOMBIANO DE CREDITO EDUCATIVO Y ESTUDIOS TECNICOS EN EL EXTERIOR MARIANO OSPINA PEREZ ICETEX</t>
  </si>
  <si>
    <t>SUBSECRETARIA PARA LA GOBERNABILIDAD</t>
  </si>
  <si>
    <t>PRESTAR SERVICIOS PROFESIONALES EN LA SUBDIRECCIÓN DE ASUNTOS ÉTNICOS PARA APOYAR LA FORMULACIÓN E IMPLEMENTACIÓN LOCAL Y POBLACIONAL DE LAS ACCIONES A CARGO DE LA SUBDIRECCIÓN DE ASUNTOS ÉTNICOS, EN CUMPLIMIENTO DE LAS METAS ASIGNADAS DEL PLAN DE DESARROLLO BOGOTÁ MEJOR PARA TODOS, CON ÉNFASIS EN LOS PLANES DE ACCIONES AFIRMATIVAS.</t>
  </si>
  <si>
    <t>AUNAR ESFUERZOS TÉCNICOS, ADMINISTRATIVOS Y FINANCIEROS PARA BRINDAR MEDIDAS DE ASISTENCIA CON ENFOQUE DIFERENCIAL A PERSONAS VÍCTIMAS DE AMENAZA O VULNERACIÓN DE SUS DERECHOS, E IMPLEMENTAR EL PROGRAMA DISTRITAL EN DERECHOS HUMANOS PARA LA PAZ Y RECONCILIACIÓN, QUE CONLLEVE A LA PROMOCIÓN Y EL DESARROLLO DE INICIATIVAS LOCALES, Y LA INTEGRACIÓN DE MOVIMIENTOS O GRUPOS SOCIALES A LA RED DISTRITAL DE DERECHOS HUMANOS, DIÁLOGO Y CONVIVENCIA</t>
  </si>
  <si>
    <t>DIRECCION DE COMUNICACIONES</t>
  </si>
  <si>
    <t>PRESTAR SERVICIOS DE ORGANIZACIÓN LOGÍSTICA DE EVENTOS INSTITUCIONALES DE LA SECRETARÍA DISTRITAL DE GOBIERNO</t>
  </si>
  <si>
    <t>C.P.S. 152-17</t>
  </si>
  <si>
    <t>ADICION Y PRORROGA DEL CONTRATO 152 DE 2017</t>
  </si>
  <si>
    <t>C.P.S. 464-17</t>
  </si>
  <si>
    <t>ADICION Y PRORROGA DEL CONTRATO 464 DE 2017</t>
  </si>
  <si>
    <t>ADICION Y PRORROGA N° 2 DEL CONTRATO 317 DE 2017</t>
  </si>
  <si>
    <t>C.P.S. 394-17</t>
  </si>
  <si>
    <t>ADICION Y PRORROGA DEL CONTRATO 394 DE  2017</t>
  </si>
  <si>
    <t>ADICION Y PRORROGA N° 2 DEL CONTRATO DE PRESTACION DE SERVICIOS DE APOYO A LA GESTION N° 349 DE 2017 SUSCRITO ENTRE LA SECRETARIA DISTRITAL DE GOBIERNO Y RAFAEL RICARDO BELTRAN</t>
  </si>
  <si>
    <t>ADICION Y PRORROGA N° 2 DEL CONTRATO DE PRESTACION DE SERVICIOS DE APOYO A LA GESTION N° 335 DE 2017 SUSCRITO ENTRE LA SECRETARIA DISTRITAL DE GOBIERNO Y LEONARDO JOSE MEZA</t>
  </si>
  <si>
    <t>ADICION Y PRORROGA N° 2 DEL CONTRATO  DE PRESTACION DE SERVICIOS PROFESIONALES N° 324 DE 2017 SUSCRITO ENTRE LA SECRETARIA DISTRITAL DE GOBIERNO Y ARIEL POLANIA</t>
  </si>
  <si>
    <t>ADICION Y PRORROGA N° 2 DEL CONTRATO  DE PRESTACION DE SERVICIOS DE APOYO A LA GESTION N° 327 DE 2017 SUSCRITO ENTRE LA SECRETARIA DISTRITAL DE GOBIERNO Y ADRIANA MARIA GUERRERO</t>
  </si>
  <si>
    <t>ADICION Y PRORROGA N° 2 DEL CONTRATO DE PRESTACION DE SERVICIOS PROFESIONALES  N° 326 DE 2017 SUSCRITO ENTRE LA SECRETARIA DISTRITAL DE GOBIERNO Y OMAR CALDERON</t>
  </si>
  <si>
    <t>ADICION Y PRORROGA N° 2 DEL CONTRATO DE PRESTACION DE SERVICIOS DE APOYO A LA GESTION N°321 DE 2017 SUSCRITO ENTRE LA SECRETARIA DISTRITAL DE GOBIERNO Y LUZ ANGELA GOMEZ</t>
  </si>
  <si>
    <t>C.P.S. 406-17</t>
  </si>
  <si>
    <t>ADICION Y PRORROGA DEL CONTRATO DE PRESTACION DE SERVICIOS PROFESIONALES  NO. 406 DE 2017 SUSCRITO ENTRE LA SECRETARIA DISTRITAL DE GOBIERNO Y 2WAYCOMM S.A.S</t>
  </si>
  <si>
    <t>ADICION Y PRORROGA N° 2 AL CONTRATO DE PRESTACION DE SERVICIOS DE APOYO A LA GESTION  N° 79 DE 2017 SUSCRITO ENTRE LA SECRETARIA DISTRITAL DE GOBIERNO Y EL SEÑOR ARGELIO RAMIRO PACHECO</t>
  </si>
  <si>
    <t>C.P.S. 426</t>
  </si>
  <si>
    <t>ADICION Y PRORROGA NO. 1 AL CONTRATO DE PRESTACION DE SERVICIOS DE APOYO A LA GESTION  NO. 426  DE 2017</t>
  </si>
  <si>
    <t>ADICION Y PRORROGA NO. 2 DEL CONTRATO  DE PRESTACION DE SERVICIOS DE  APOYO A LA  GESTION  NO.  360 DE 2017</t>
  </si>
  <si>
    <t>ADICION Y PRORROGA NO. 2 DEL CONTRATO DE PRESTACION DE SERVICIOS PROFESIONALES  NO. 346 DE 2017</t>
  </si>
  <si>
    <t>ADICION Y PRORROGA NO. 2 DEL CONTRATO  DER PRESTACION DE SERVICIOS PROFESIONALES  NO. 349 DE 2017</t>
  </si>
  <si>
    <t>ADICION Y PRORROGA N°2 DEL CONTRATO DE PRESTACION DE SERVICIOS DE APOYO A LA GESTION NO. 368 DE 2017 SUSCRITO ENTRE LA SECRETARIA DISTRITAL DE GOBIERNO Y LAURA ANYULIET CEPEDA</t>
  </si>
  <si>
    <t>ADICION Y PRORROGA NO. 2 AL CONTRATO  DE PRESTACION DE SERVICIOS PROFESIONALES NO. 359 DE 2017</t>
  </si>
  <si>
    <t>ADICION Y PRORROGA NO. 2  AL CONTRATO DE PRESTACION DE SERVICIOS DE APOYO A LA GESTION  NO. 369 DE 2017</t>
  </si>
  <si>
    <t>ADICION Y PRORROGA NO. 1  AL CONTRATO DE PRESTACION DE SERVICIOS PROFESIONALES  N° 469 DE 2017</t>
  </si>
  <si>
    <t>PRESTAR SERVICIOS PROFESIONALES EN LA PROYECCIÓN, SEGUIMIENTO Y EJECUCIÓN DE LOS PROCESOS, PROCEDIMIENTOS Y ACTIVIDADES PROPIAS DE LA DIRECCIÓN FINANCIERA</t>
  </si>
  <si>
    <t>PRESTAR  SERVICIOS PROFESIONALES PARA ASESORAR A LA DIRECCIÓN JURÍDICA DE LA SECRETARIA DISTRITAL DE GOBIERNO</t>
  </si>
  <si>
    <t>C.P.S. 172-17</t>
  </si>
  <si>
    <t>ADICIÓN Y PRORROGA AL CONTRATO NO. 172 DE 2017</t>
  </si>
  <si>
    <t>ADICIÓN Y PRORROGA NO. 1 AL CONTRATO DE PRESTACION DE SERVICIOS PROFESIONALES  NO. 266 DE 2017</t>
  </si>
  <si>
    <t>C.P.S. 615</t>
  </si>
  <si>
    <t>C.P.S. 616</t>
  </si>
  <si>
    <t>C.P.S. 617</t>
  </si>
  <si>
    <t>C.P.S. 618</t>
  </si>
  <si>
    <t>C.P.S. 619</t>
  </si>
  <si>
    <t>PRESTAR LOS SERVICIOS PROFESIONALES PARA APOYAR A LA SUBSECRETARIA DE GESTIÓN LOCAL EN EL ANÁLISIS Y PROCESAMIENTO DE LA INFORMACIÓN REPORTADA POR LAS ALCALDÍAS LOCALES EN EL MARCO DE LA IMPLEMENTACIÓN DEL MODELO DE GESTIÓN</t>
  </si>
  <si>
    <t>PRESTAR LOS SERVICIOS DE APOYO A LA GESTION EN LAS ACTIVIDADES DEL PROCESO DE RELATORIA DEL CONSEJO DE JUSTICIA DE ACUERDO A LAS REGLAS GENERALES PARA SU FUNCIONAMIENTO</t>
  </si>
  <si>
    <t>PRESTAR LOS SERVICIOS PROFESIONALES PARA LA EVACUACIÓN DE TRAMITES  EN EL CONSEJO DE JUSTICIA</t>
  </si>
  <si>
    <t>SANDRA MILENA MUÑOZ AREVALO</t>
  </si>
  <si>
    <t>LUZ STHEPHANIE DIAZ TRUJILLO</t>
  </si>
  <si>
    <t>LAURA VANESSA PATIÑO OCAMPO</t>
  </si>
  <si>
    <t>MARIA PAULA ORTIZ RAMIREZ</t>
  </si>
  <si>
    <t>LUZ MARINA HOYOS ALARCON</t>
  </si>
  <si>
    <t>PRESTAR LOS SERVICIOS PROFESIONALES A LA DIRECCIÓN PARA LA GESTIÓN DEL DESARROLLO LOCAL EN EL MARCO DEL MODELO DE CONTRATACIÓN BASADOS EN RESULTADOS PARA LAS ALCALDÍAS LOCALES</t>
  </si>
  <si>
    <t>PRESTAR LOS SERVICIOS PROFESIONALES A LA SUBSECRETARIA DE GESTIÓN LOCAL PARA ARTICULAR Y REALIZAR EL SEGUIMIENTO A LA GESTIÓN EN EL MARCO DEL ACTUAL MODELO DE LAS ALCALDÍAS LOCALES</t>
  </si>
  <si>
    <t>PRESTAR LOS SERVICIOS PROFESIONALES PARA APOYAR A LA SUBSECRETARÍA DE GESTIÓN LOCAL EN EL SEGUIMIENTO AL CUMPLIMIENTO DE LAS FUNCIONES Y COMPETENCIAS DE ALCALDÍAS LOCALES EN EL MARCO DEL MODELO DE GESTIÓN ACTUAL</t>
  </si>
  <si>
    <t>ADICION Y PRORROGANO. 1  DEL CONTRATO DE PRESTACION DE SERVICIOS DE APOYO A LA GESTION NO. 208 DE 2017</t>
  </si>
  <si>
    <t>C.P.S 848</t>
  </si>
  <si>
    <t>C.P.S. 1558</t>
  </si>
  <si>
    <t>C.P.S. 1672</t>
  </si>
  <si>
    <t>C.P.S. 1064</t>
  </si>
  <si>
    <t>C.P.S. 1437</t>
  </si>
  <si>
    <t>PAGO DEL PASIVO EXIGIBLE DEL CONTRATO DE INTERVENTORIA  No.1558 DE 2015.</t>
  </si>
  <si>
    <t>PAGO DEL PASIVO EXIGIBLE DEL CONTRATO DE PRESTACION DE SERVICIOS PREFESIONALES 1064 DE 2014.</t>
  </si>
  <si>
    <t>PAGO DEL PASIVO EXIGIBLE DEL CONTRATO DE PRESTACION DE SERVICIOS PREFESIONALES 1437 DE 2014.</t>
  </si>
  <si>
    <t>JORGE HERNAN SANCHEZ PINEDA</t>
  </si>
  <si>
    <t>ANDRES MAURICIO BARBOSA PALACIOS</t>
  </si>
  <si>
    <t>GUSTAVO ALEJANDRO BOHORQUEZ GARCIA</t>
  </si>
  <si>
    <t>FACTURA 4863397133</t>
  </si>
  <si>
    <t>CASA DE PENSAMIENTO INDIGENA  CALLE 9  NO. 9-90PERIODO FACTURADO   20 DE SEPTIEMBRE AL 23 DE OCTUBRE DE 2017FACTURAS DE SERVICIOS PUBLICOS NOS.  486339713-3,  486339715-8,  486339703-8,  486339712-6,  483339710-1, 486339709-1, 486339708-4, 486339707-7, 486339706-2, 486339705-2  Y 486339704-5TOTAL A PAGAR  $ 461.380</t>
  </si>
  <si>
    <t>C.P.S. 623</t>
  </si>
  <si>
    <t>C.P.S. 625</t>
  </si>
  <si>
    <t>C.P.S. 624</t>
  </si>
  <si>
    <t>ADICION Y PRORROGA NO- 1 AL CONTRATO DE PRESTACION DE SERVICIOS PROFESIONALES  N° 472 DE 2017</t>
  </si>
  <si>
    <t>YAIRA MILENA QUINTERO CAUCALI</t>
  </si>
  <si>
    <t>EDISON GUIOVANNI CLAVIJO MARTINEZ</t>
  </si>
  <si>
    <t>YENY  YAÑEZ BOLIVAR</t>
  </si>
  <si>
    <t>PRESTAR LOS SERVICIOS PROFESIONALES PARA APOYAR TÉCNICAMENTE LA DIRECCIÓN PARA LA GESTIÓN DEL DESARROLLO LOCAL EN EL MARCO DEL MODELO DE CONTRATACIÓN BASADOS EN RESULTADOS PARA LOS FONDOS DE DESARROLLO LOCAL - ALCALDÍAS LOCALES.</t>
  </si>
  <si>
    <t>PRESTACIÓN DE SERVICIOS DE ASESORÍA A LA SECRETARÍA DISTRITAL DE GOBIERNO PARA LA FORMULACIÓN DE CONTENIDOS Y HERRAMIENTAS PEDAGÓGICAS RELACIONADAS CON LA FUNCIÓN POLICIAL Y LOS DERECHOS HUMANOS DE GRUPOS DE ESPECIAL PROTECCIÓN CONSTITUCIONAL</t>
  </si>
  <si>
    <t>ADICION Y PRORROGA NO. 2 AL CONTRATO DE PRESTACION DE SERVICIOS PROFESIONALES  NO.147 DE 2017</t>
  </si>
  <si>
    <t>ADICION Y PRORROGA NO.2 AL  CONTRATO DE PRESTACION DE SERVICIOS PROFESIONALES  NO.152 DE 2017</t>
  </si>
  <si>
    <t>ADICION Y PRORROGA NO. 1 DEL CONTRATO DE PRESTACION DE SERVICIOS PROFESIONALES N° 12 DE 2017</t>
  </si>
  <si>
    <t>ADICION Y PRORROGA NO. 1 AL  CONTRATO  DE PRESTACION DE SERVICIOS PROFESIONALES N° 455 DE 2017</t>
  </si>
  <si>
    <t>ADICION Y PRORROGA NO. 1 AL CONTRATO  DE PRESTACIN DE SERVICIOS PROFESIONALES N° 19 DE 2017</t>
  </si>
  <si>
    <t>ADICION Y PRORROGA NO. 1 AL CONTRATO  DE PRESTACION DE SERVICIOS PROFESIONALES N° 456 DE 2017</t>
  </si>
  <si>
    <t>FRANCI NATHALY DIAZ SOTO</t>
  </si>
  <si>
    <t>SUBSECRETARIA DE GESTIÓN INSTITUCIONAL</t>
  </si>
  <si>
    <t>C.P.S. 626</t>
  </si>
  <si>
    <t>C.P.S. 628</t>
  </si>
  <si>
    <t>LINA MARIA ECHEVERRI LOMBANA</t>
  </si>
  <si>
    <t>DANIEL FRANCISCO JIMENEZ FANDIÑO</t>
  </si>
  <si>
    <t>DIRECCION DE RELACIONES POLIRICAS</t>
  </si>
  <si>
    <t>PRESTAR LOS SERVICIOS PROFESIONALES EN EL ACOMPAÑAMIENTO A LAS AGENDAS DE CONCERTACIÓN CON ACTORES POLÍTICOS RELACIONADAS EN EL CONCEJO DE BOGOTÁ, DE CONFORMIDAD CON LA NORMATIVIDAD VIGENTE Y LOS LINEAMIENTOS QUE SOBRE ESTA MATERIA ESTÉN REGLAMENTADOS EN LOS PROCESOS Y PROCEDIMIENTOS DE LA SECRETARÍA DISTRITAL DE GOBIERNO</t>
  </si>
  <si>
    <t>C.P.S. 627</t>
  </si>
  <si>
    <t>C.P.S. 456</t>
  </si>
  <si>
    <t>ADICION Y OTRO SI MODIFICATORIO DEL CONTRATO DE PRESTACION DE SERVICIOS PROFESIONALES  N° 97 DE 2017 SUSCRITO ENTRE LA SECRETARIA DISTRITAL DE GOBIERNO Y JEANNETTE LUCIA CASTRO</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</si>
  <si>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</si>
  <si>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PRESTAR LOS SERVICIOS PROFESIONALES A LA DIRECCIÓN DE GESTIÓN DEL TALENTO HUMANO CON EL FIN DE BRINDAR APOYO EN LOS PROCESOS DE SEGURIDAD Y SALUD EN EL TRABAJO A CARGO DE LA DIRECCIÓN</t>
  </si>
  <si>
    <t>ESTEBAN FABIAN ROJAS ORDOÑEZ</t>
  </si>
  <si>
    <t>JOSE CARLOS CHAPARRO FIRACATIVE</t>
  </si>
  <si>
    <t>HERNAN DAVID BONET MARTINEZ</t>
  </si>
  <si>
    <t>EDER PAOLO GARCIA VEGA</t>
  </si>
  <si>
    <t>ANYULY  CAMACHO MARTINEZ</t>
  </si>
  <si>
    <t>FABIO ADNRES ROJAS ESPINDOLA</t>
  </si>
  <si>
    <t>JOSUE DAVID HERNANDEZ BONILLA</t>
  </si>
  <si>
    <t>YILVER ESNEIDER JOVEL HERNANDEZ</t>
  </si>
  <si>
    <t>JENNY PAOLA CORTES BELTRAN</t>
  </si>
  <si>
    <t>BISMARCK ALFREDO CAICEDO MENDEZ</t>
  </si>
  <si>
    <t>HAROLD YESID RAMOS ROLDAN</t>
  </si>
  <si>
    <t>C.P.S. 635</t>
  </si>
  <si>
    <t>C.P.S. 638</t>
  </si>
  <si>
    <t>C.P.S. 642</t>
  </si>
  <si>
    <t>RAYZA ALEJANDRA REYES MARCIALES</t>
  </si>
  <si>
    <t>LUISA FERNANDA TANCO CRUZ</t>
  </si>
  <si>
    <t>JOHN KEVIN FALLA GUZMAN</t>
  </si>
  <si>
    <t>PRESTAR LOS SERVICIOS PROFESIONALES PARA APOYAR TÉCNICAMENTE LA DIRECCIÓN PARA LA GESTIÓN DEL DESARROLLO LOCAL EN EL MARCO DEL MODELO DE CONTRATACIÓN BASADOS EN RESULTADOS PARA LOS FONDOS DE DESARROLLO LOCAL - ALCALDÍAS LOCALES</t>
  </si>
  <si>
    <t>C.P.S. 639</t>
  </si>
  <si>
    <t>PRESTAR LOS SERVICIOS PROFESIONALES EN LA DIRECCIÓN DE RELACIONES POLITICAS QUE PERMITAN AVANZAR EN LA EVALUACIÓN Y FORTALECIMIENTO DE LAS RELACIONES POLÍTICAS Y ESTRATÉGICAS DE LA ADMINISTRACIÓN DISTRITAL CON ACTORES DE LA SOCIEDAD CIVIL</t>
  </si>
  <si>
    <t>NOVIEMBRE</t>
  </si>
  <si>
    <t>FACTURA 4867269299</t>
  </si>
  <si>
    <t>CENTRO DE ORIENTACIÓN Y FORTALECIMIENTO INTEGRAL AFROBOGOTANOPERIODO FACTURADO DEL 25  DE SEPTIEMBRE AL 25 DE OCTUBRE DE 2017TOTAL A PAGAR $348.280</t>
  </si>
  <si>
    <t>PRESTAR LOS SERVICIOS PROFESIONALES EN LA DIRECCIÓN DE DERECHOS HUMANOS PARA APOYAR LA ELABORACIÓN DE LA AGENDA PÚBLICA DE LA POLÍTICA PÚBLICA Y LA IMPLEMENTACIÓN DEL SISTEMA DISTRITAL DE DERECHOS HUMANOS</t>
  </si>
  <si>
    <t>C.P.S. 630</t>
  </si>
  <si>
    <t>C.P.S. 629</t>
  </si>
  <si>
    <t>C.P.S. 631</t>
  </si>
  <si>
    <t>C.P.S. 632</t>
  </si>
  <si>
    <t>C.P.S. 633</t>
  </si>
  <si>
    <t>C.P.S. 634</t>
  </si>
  <si>
    <t>C.P.S. 636</t>
  </si>
  <si>
    <t>C.P.S. 637</t>
  </si>
  <si>
    <t>C.P.S. 641</t>
  </si>
  <si>
    <t>C.P.S. 643</t>
  </si>
  <si>
    <t>C.P.S. 640</t>
  </si>
  <si>
    <t>ADICION Y PRORROGA NO. 1 AL CONTRATO DE PRESTACION DE SERVICIOS PROFESIONALES  N° 436 DE 2017 SUSCRITO ENTRE LA SECRETARIA DISTRITAL DE GOBIERNO Y MARIA ALEJANDRA ZARTA</t>
  </si>
  <si>
    <t>ADICION Y PRORROGA NO. 1  DEL CONTRATO DE PRESTACION DE SERVICIOS PROFESIONALES  N° 438 DE 2017</t>
  </si>
  <si>
    <t>ADICION Y PRORROGA N° 2 CONTRATO  DE PRESTACION DE SERVICIOS DE APOYO A LA GESTION  NO. 382 DE 2017</t>
  </si>
  <si>
    <t>ADICION Y PRORROGA NO. 1  AL CONTRATO DE PRESTACION DE SERVICIOS PROFESIONALES  N° 16 DE 2017</t>
  </si>
  <si>
    <t>PRESTAR LOS SERVICIOS PROFESIONALES EN TEMAS JURÍDICOS ESPECIALMENTE PARA BRINDAR APOYO Y ACOMPAÑAMIENTO EN LA SUSTANCIACIÓN DE LOS PROCESOS DISCIPLINARIOS EN SEGUNDA INSTANCIA QUE SE REMITAN A LA DIRECCIÓN JURÍDICA</t>
  </si>
  <si>
    <t>PRESTAR LOS SERVICIOS PROFESIONALES ESPECIALIZADOS DESDE EL DESPACHO DEL SECRETARIO DE GOBIERNO PARA BRINDAR ASESORÍA Y ACOMPAÑAMIENTO JURÍDICO A LA DIRECCIÓN JURÍDICA EN TEMAS ESPECÍFICOS QUE LE SEAN ASIGNADOS POR EL SUPERVISOR DEL CONTRATO.</t>
  </si>
  <si>
    <t>C.P.S. 645</t>
  </si>
  <si>
    <t>C.P.S. 647</t>
  </si>
  <si>
    <t>C.P.S. 644</t>
  </si>
  <si>
    <t>C.P.S. 650</t>
  </si>
  <si>
    <t>C.P.S. 651</t>
  </si>
  <si>
    <t>C.P.S. 654</t>
  </si>
  <si>
    <t>ADICION Y PRORROGA CONTRATO N° 457 DE 2017 SUSCRITO ENTRE LA SECRETARIA DISTRITAL DE GOBIERNO Y LA SEÑORA RITA GOMEZ</t>
  </si>
  <si>
    <t>C.P.S. 648</t>
  </si>
  <si>
    <t>C.P.S. 992</t>
  </si>
  <si>
    <t>C.P.S. 649</t>
  </si>
  <si>
    <t>ADICIÓN Y PRORROGA NO. 1 DEL CONTRATO DE PRESTACION DE SERVICIOS PROFESIONALES  NO.992 DE 2016 SUSCRITO POR LA SECRETARÍA DISTRITAL DE GOBIERNO Y JUAN DAVID JARAMILLO POLANCO CEDIDO A LESTER EDUARDO TAMAYO LOPEZ</t>
  </si>
  <si>
    <t>ANGGIE LORENA SAAVEDRA ROJAS</t>
  </si>
  <si>
    <t>LESTER EDUARDO TAMAYO LOPEZ</t>
  </si>
  <si>
    <t>ANGELA PATRICIA FITATA VELASQUEZ</t>
  </si>
  <si>
    <t>PRESTAR LOS SERVICIOS PROFESIONALES, DE CARÁCTER JURÍDICO  A LA DIRECCIÓN PARA LA GESTIÓN POLICIVA DE LA SECRETARÍA DISTRITAL DE GOBIERNO, CON EL FIN DE INTERVENIR Y TRAMITAR PROCESALMENTE LAS  ACTUACIONES ADMINISTRATIVAS EXISTENTES EN LAS DIFERENTES ALCALDÍAS LOCALES</t>
  </si>
  <si>
    <t>PRESTAR LOS SERVICIOS PROFESIONALES A LA DIRECCIÓN PARA LA GESTIÓN POLICIVA DE LA SECRETARÍA DISTRITAL DE GOBIERNO, REALIZANDO VISITAS E INFORMES TÉCNICOS FRENTE A LAS ACTUACIONES ADMINISTRATIVAS QUE REPOSAN EN LAS ALCALDÍAS LOCALES, APORTANDO A LA META PLAN MEDIANTE EL PROCESO DE DEPURACIÓN E IMPULSO PROCESAL EFECTUADO EN LAS LOCALIDADES QUE APOYA LA DIRECCIÓN.</t>
  </si>
  <si>
    <t>C.P.S. 646</t>
  </si>
  <si>
    <t>GERMAN RAUL CHAPARRO</t>
  </si>
  <si>
    <t>C.P.S. 653</t>
  </si>
  <si>
    <t>APOYAR LA ELABORACIÓN DE LA AGENDA PÚBLICA DE LA POLÍTICA PÚBLICA Y LA IMPLEMENTACIÓN DEL SISTEMA DISTRITAL DE DERECHOS HUMANOS</t>
  </si>
  <si>
    <t>LAURA CAMILA PACHON PINZON</t>
  </si>
  <si>
    <t>C.P.S. 652</t>
  </si>
  <si>
    <t>AURA MARIA ACEVEDO LEGUIZAMON</t>
  </si>
  <si>
    <t>ANDRES FELIPE DUQUE PAEZ</t>
  </si>
  <si>
    <t>LUISA FERNANDA GALARZA SOLANO</t>
  </si>
  <si>
    <t>TOMAS  BARRERO RAMIREZ</t>
  </si>
  <si>
    <t>OSWALDO HERNAN SUAREZ SANCHEZ</t>
  </si>
  <si>
    <t>LIBIA JEANNETTE ALARCON VILLALOBOS</t>
  </si>
  <si>
    <t>C.P.S. 662</t>
  </si>
  <si>
    <t>VIVIAN NAYIBE CASTRO ROMERO</t>
  </si>
  <si>
    <t>C.P.S. 655</t>
  </si>
  <si>
    <t>C.P.S. 315</t>
  </si>
  <si>
    <t>C.P.S. 657</t>
  </si>
  <si>
    <t>C.P.S. 665</t>
  </si>
  <si>
    <t>ADICION Y PRORROGA NO. 1 AL CONTRATO DE PRESTACION DE SERVICIOS DE APOYO A LA GESTION N° 315 DE 2017</t>
  </si>
  <si>
    <t>REALIZAR LA EMISIÓN DE CÁPSULAS INFORMATIVAS Y PUBLICACION DE FORMATOS DIGITALES RELACIONADAS CON LOS AVANCES EN LA GESTIÓN DE LOS PROGRAMAS Y PROYECTOS DE LA SECRETARIA DISTRITAL DE GOBIERNO, GARANTIZANDO EL DERECHO A LA INFORMACIÓN Y DOCUMENTANDO LAS ACCIONES PARA LA MEMORIA INSTITUCIONAL Y SOCIAL.</t>
  </si>
  <si>
    <t>SANTIAGO ANDRES PATIÑO HERNANDEZ</t>
  </si>
  <si>
    <t>HELENA MARITZA LOPEZ</t>
  </si>
  <si>
    <t>ROYSER OCTAVIO BARANDICA OROZCO</t>
  </si>
  <si>
    <t>CANAL CAPITAL</t>
  </si>
  <si>
    <t>C.P.S. 664</t>
  </si>
  <si>
    <t>MANUEL FRANCISCO CONTRERAS HEREDIA</t>
  </si>
  <si>
    <t>C.P.S. 656</t>
  </si>
  <si>
    <t>C.P.S. 659</t>
  </si>
  <si>
    <t>C.P.S 660</t>
  </si>
  <si>
    <t>C.P.S. 663</t>
  </si>
  <si>
    <t>ALVARO FERNANDO HENAO QUINTERO</t>
  </si>
  <si>
    <t>LILIANA MARCELA CASTIBLANCO NOREÑA</t>
  </si>
  <si>
    <t>DANNY VERONICA CORTES PEÑA</t>
  </si>
  <si>
    <t>JACQUELINE  FRIEDE VILLAROEL</t>
  </si>
  <si>
    <t>C.P.S. 666</t>
  </si>
  <si>
    <t>C.P.S. 667</t>
  </si>
  <si>
    <t>LUIS FERNANDO RINCON CUADROS</t>
  </si>
  <si>
    <t>DINA PAULINA GUTIERREZ MUSKUS</t>
  </si>
  <si>
    <t>C.P.S. 668</t>
  </si>
  <si>
    <t>ADHESION  Y ADICION AL CONVENIO NO. 311 DE 2017  CELEBRADO ENTRE EL DISTRITO CAPITAL-  SECRETARIA DISTRITAL DE PLANEACION-,  NIT 899.999.061-9,  LA CAMARA DE COMERCIO DE BOGOTA,  NIT  860.007.322-9,  LA UNIVERSIDAD DE LA SABANA  NIT  860.075.558-1  Y LA SECRETARIA DISTRITAL  DE GOBIERNO, -  NIT  899.999.061-9  , CUYO OBJETO  ES  "AUNAR RECURSOS HUMANOS, TÉCNICOS Y FINANCIEROS PARA CONTRIBUIR EN LA IMPLEMENTACIÓN DE LA ESTRATEGIA DE INTEGRACIÓN REGIONAL QUE APORTE A LA ARTICULACIÓN METROPOLITANA, REGIONAL Y SUBREGIONAL."</t>
  </si>
  <si>
    <t>UNIVERSIDAD DE LA SABANA</t>
  </si>
  <si>
    <t>PRESTAR SERVICIOS PROFESIONALES A LA DIRECCIÓN DE DERECHOS HUMANOS PARA APOYAR EL PROCESO DE FORMULACIÓN E IMPLEMENTACIÓN DEL PLAN DISTRITAL DE PREVENCIÓN Y PROTECCIÓN, Y LOS LINEAMIENTOS TÉCNICOS PARA PREVENCIÓN, PROTECCIÓN Y ASISTENCIA DE POBLACIÓN LGBTI VÍCTIMAS DE VIOLENCIAS POR SU ORIENTACIÓN SEXUAL O IDENTIDAD DE GÉNERO</t>
  </si>
  <si>
    <t>PRESTAR SERVICIOS PROFESIONALES EN LA ACTUALIZACIÓN DE LA HISTORIA INSTITUCIONAL DE LA SECRETARÍA DISTRITAL DE GOBIERNO ASÍ COMO LAS FICHAS DE VALORACIÓN DOCUMENTAL, DEFINIENDO LA VALORACIÓN SECUNDARIA, LOS TIEMPOS DE RETENCIÓN Y LOS PROCEDIMIENTOS DE DISPOSICIÓN FINAL PARA CADA SERIE Y SUBSERIE DE ACUERDO CON LA LEGISLACIÓN VIGENTE QUE HACEN PARTE INTEGRAL DE LAS TABLAS DE RETENCIÓN DOCUMENTAL.</t>
  </si>
  <si>
    <t>PRESTAR LOS SERVICIOS PROFESIONALES PARA APOYAR A LA SUBSECRETARÍA DE GESTIÓN LOCAL EN SEGUIMIENTO Y MONITOREO A LA CONTRATACIÓN DE LOS FONDOS DE DESARROLLO LOCAL CORRESPONDIENTE AL ANEXO 2 LÍNEAS DE INVERSIÓN 2017-2020 (15%) DE LA DIRECTIVA 05 DE 2016.</t>
  </si>
  <si>
    <t>C.P.S. 671</t>
  </si>
  <si>
    <t>FACTURA 4877249740</t>
  </si>
  <si>
    <t>FACTURA 1219366588</t>
  </si>
  <si>
    <t>FACTURA 2799480131</t>
  </si>
  <si>
    <t>FACTURA DE SERVICIO PUBLICO DE CODENSA S.A. ESP N°. 4877249740PREDIO UBICADO EN LA KR 3 30 A SUR 06  - CENTRO DE ORIENTACIÓN Y FORTALECIMIENTO INTEGRAL AFROBOGOTANO (CONFIA).PERIODO FACTURADO DEL 04 DE OCTUBRE AL 02 DE NOVIEMBRE DE 2017TOTAL A PAGAR $17.680</t>
  </si>
  <si>
    <t>FACTURA DE SERVICIO PUBLICO DE ACUEDUCTO AGUA Y ALCANTARILLADO DE BOGOTA N°. 1219366588PREDIO UBICADO EN LA KR 3 30 A SUR 06  - CENTRO DE ORIENTACIÓN Y FORTALECIMIENTO INTEGRAL AFROBOGOTANO (CONFIA).TOTAL A PAGAR $98.750</t>
  </si>
  <si>
    <t>FACTURA DE SERVICIOS PUBLICOS DE EAB ESP  ESP N°. 27994801317PREDIO UBICADO EN LA CL 9 N° 9 60 - CASA DE PENSAMIENTO INDIGENAPERIODO FACTURADO DEL 17 DE AGOSTO AL 14 DE OCTUBRE DE 2017TOTAL A PAGAR $389.600</t>
  </si>
  <si>
    <t>INSTITUTO INTERAMERICANO DE DERECHOS HUMANOS</t>
  </si>
  <si>
    <t>C.P.S. 670</t>
  </si>
  <si>
    <t>C.P.S. 676</t>
  </si>
  <si>
    <t>ADICION Y PRORROGA NO. 1 AL CONTRATO  DE PRESTACION DE SERVICIOS PROFESIONALES N° 37 DE 2017</t>
  </si>
  <si>
    <t>PRESTAR LOS SERVICIOS PROFESIONALES EN LA DIRECCIÓN ADMINISTRATIVA APOYANDO DESDE LO JURÍDICO AL PROCESO DE GESTIÓN DEL PATRIMONIO DOCUMENTAL EN LAS DIFERENTES ACTIVIDADES CONTEMPLADAS EN EL SUBSISTEMA DE GESTIÓN DOCUMENTAL Y ARCHIVO ADOPTADO POR LA SECRETARIA DISTRITAL DE GOBIERNO</t>
  </si>
  <si>
    <t>PATRICIA  PECHA QUIMBAY</t>
  </si>
  <si>
    <t>CRISTHY MAIRENE VIERA TORTOZA</t>
  </si>
  <si>
    <t>MONICA YANETH CORTES</t>
  </si>
  <si>
    <t>C.P.S. 674</t>
  </si>
  <si>
    <t>PRESTACIÓN DE SERVICIOS PROFESIONALES EN LAS ACTIVIDADES DE SOPORTE Y MONITOREO DE LA INFRAESTRUCTURA TECNOLÓGICA EN LA SECRETARIA DISTRITAL DE GOBIERNO</t>
  </si>
  <si>
    <t>CARLOS ALBERTO REINSTAG HERRERA</t>
  </si>
  <si>
    <t>C.P.S. 675</t>
  </si>
  <si>
    <t>C.P.S. 672</t>
  </si>
  <si>
    <t>C.P.S. 673</t>
  </si>
  <si>
    <t>R.A. 49</t>
  </si>
  <si>
    <t>PAGO DE LA NOMINA DE LA PLANTA TEMPORAL POR INVERSION PROYECTO 1094</t>
  </si>
  <si>
    <t>CAMILO ANDRES RODRIGUEZ PARRADO</t>
  </si>
  <si>
    <t>JUAN CARLOS HOYOS ROBAYO</t>
  </si>
  <si>
    <t>ALBERTO  MARTINEZ MORAES</t>
  </si>
  <si>
    <t>SECRETARIA DISTRITAL DE GOBIERNO</t>
  </si>
  <si>
    <t>ADQUISICIÓN DE DIEZ MIL (10.000) LONAS DE POLIPROPILENO COMO APOYO LOGÍSTICO A LA REGISTRADURÍA DISTRITAL DE BOGOTÁ, PARA LOS PROCESOS ELECTORALES QUE SE LLEVARAN A CABO EN LA VIGENCIA 2018, CON EL FIN DE TRANSPORTAR MATERIAL ELECTORAL-VOTOS</t>
  </si>
  <si>
    <t>C.P.S. 677</t>
  </si>
  <si>
    <t>FACTURA 2392992441</t>
  </si>
  <si>
    <t xml:space="preserve"> APOYAR EL PROCESO DE FORMULACIÓN E IMPLEMENTACIÓN DEL PLAN DISTRITAL DE PREVENCIÓN Y PROTECCIÓN, Y LOS LINEAMIENTOS TÉCNICOS PARA PREVENCIÓN, PROTECCIÓN Y ASISTENCIA DE POBLACIÓN LGBTI VÍCTIMAS DE VIOLENCIAS POR SU ORIENTACIÓN SEXUAL O IDENTIDAD DE GÉNERO</t>
  </si>
  <si>
    <t>PREDIO UBICADO EN LA CL 9 N° 9 70 - CENTRO DE ORIENTACIÓN Y FORTALECIMIENTO INTEGRAL AFROBOGOTANO (CONFIA)PERIODO FACTURADO DEL 19 DE AGOSTO AL  18 DE OCTUBRE DE 2017TOTAL A PAGAR $265.920</t>
  </si>
  <si>
    <t>JEISON HERLEY CAMACHO TELLEZ</t>
  </si>
  <si>
    <t>REALIZAR LA ADICION Y PRORROGA DEL CONTRATO N° 123 DE 2017 SUSCRITO ENTRE LA SECRETARIA DISTRITAL DE GOBIERNO Y  ROSEMBERT OVALLE MALDONADO</t>
  </si>
  <si>
    <t>REALIZAR LA ADICION Y PRORROGA DEL CONTRATO N° 125 DE 2017 SUSCRITO ENTRE LA SECRETARIA DISTRITAL DE GOBIERNO Y ANGELICA MARICA CARDENAS BOTERO</t>
  </si>
  <si>
    <t>REALIZAR ADICION Y PRORROGA DEL CONTRATO N° 124 DE 2017 SUSCRITO ENTRE LA SECRETARIA DISTRITAL DE GOBIERNO Y YERSON ANDRES MOJICA.</t>
  </si>
  <si>
    <t>REALIZAR LA ADICION Y PRORROGA DEL CONTRATO N° 126 DE 2017 SUSCRITO ENTRE LA SECRETARIA DISTRITAL DE GOBIERNO Y  LILIANA MILENA HERNANDEZ.</t>
  </si>
  <si>
    <t>ADICION Y PRORROGA AL CONTRATO N° 502 DE 2017 SUSCRITO ENTRE LA SECRETARIA DISTRITAL DE GOBIERNO Y VIVIANA MANRIQUE ZULUAGA</t>
  </si>
  <si>
    <t>PAGO DE LOS SERVICIOS PÚBLICOS DE LOS CENTROS DE ATENCIÓN DE LOS GRUPOS ÉTNICOS QUE SE GENEREN DURANTE EL TIEMPO DE ARRENDAMIENTO DE LOS INMUEBLES A CARGO DE LA SUBDIRECCIÓN DE ASUNTOS ÉTNICOS</t>
  </si>
  <si>
    <t>ADICION Y PRORROGA DEL CONTRATO N° 146 DE 2017 SUSCRITO ENTRE LA SECRETARIA DISTRITAL DE GOBIERNO Y ILBA YANETH MEZA CASTAÑEDA</t>
  </si>
  <si>
    <t>C.P.S. 678</t>
  </si>
  <si>
    <t>C.P.S. 681</t>
  </si>
  <si>
    <t>C.P.S. 682</t>
  </si>
  <si>
    <t>ADICION Y PRORROGA NO. 1  DEL CONTRATO  DE PRESTACION DE SERVICIOS PROFESIONALES N° 17 DE 2017</t>
  </si>
  <si>
    <t>ANA LUCIA RODRIGUEZ SANDOVAL</t>
  </si>
  <si>
    <t>CLAUDIA PATRICIA POBLADOR VARGAS</t>
  </si>
  <si>
    <t>CESAR HERNANDO MOJICA COGOLLOS</t>
  </si>
  <si>
    <t>PRESTAR SERVICIOS DE APOYO A LA GESTIÓN EN LOS PUNTOS DE ATENCIÓN A LA CIUDADANÍA DE LA SECRETARIA DISTRITAL DE GOBIERNO PARA EL TRÁMITE DE LOS REQUERIMIENTOS CIUDADANOS, LA EMISIÓN DE LOS TRÁMITES DE RESIDENCIA Y LA RECEPCIÓN DE DOCUMENTOS EXTRAVIADOS EN CUMPLIMIENTO A LAS DISPOSICIONES ESTABLECIDOS EN LA POLÍTICA PÚBLICA DISTRITAL  DECRETO 197 DE 2014</t>
  </si>
  <si>
    <t>ADQUIRIR  UN (1) VEHÍCULO TIPO MICROBUS CON CAPACIDAD ENTRE 10 Y 19  PASAJEROS PARA CUBRIR LAS NECESIDADES DE TRANSPORTE DE LAS DEPENDENCIAS DEL NIVEL CENTRAL DE LA ENTIDAD, CON SUS  ACCESORIOS Y MANTENIMIENTOS</t>
  </si>
  <si>
    <t>ADICION Y PRORROGA DEL CONTRATO N° 549 DE 2017</t>
  </si>
  <si>
    <t>ADICION Y PRORROGA DEL CONTRATO N° 06 DE 2017 SUSCRITO ENTRE LA SECRETARIA DISTRITAL DE GOBIERNO Y CAMILO DIAZ TOVAR</t>
  </si>
  <si>
    <t>C.P.S. 680</t>
  </si>
  <si>
    <t>PRESTAR LOS SERVICIOS PROFESIONALES, DE CARÁCTER JURÍDICO  A LA DIRECCIÓN PARA LA GESTIÓN POLICIVA, DE LA SECRETARÍA DISTRITAL DE GOBIERNO, EN LA IMPLEMENTACIÓN Y TRÁMITE, PARA DEPURAR E IMPULSAR PROCESALMENTE ACTUACIONES ADMINISTRATIVAS EXISTENTES EN LAS DIFERENTES ALCALDIAS LOCALES</t>
  </si>
  <si>
    <t>JOSE FERNANDO LUNA CESPEDES</t>
  </si>
  <si>
    <t>PRESTAR LOS SERVICIOS PROFESIONALES A LA DIRECCIÓN PARA LA GESTIÓN POLICIVA DE LA SECRETARÍA DISTRITAL DE GOBIERNO, REALIZANDO VISITAS E INFORMES TÉCNICOS FRENTE A LAS ACTUACIONES ADMINISTRATIVAS QUE REPOSAN EN LAS ALCALDÍAS LOCALES, APORTANDO A LA META PLAN MEDIANTE EL PROCESO DE DEPURACIÓN E IMPULSO PROCESAL EFECTUADO EN LAS LOCALIDADES QUE APOYA LA DIRECCIÓN</t>
  </si>
  <si>
    <t>ADICIÓN Y OTRO SÍ AL CONTRATO NO. 666 DE 2017 SUSCRITO ENTRE LA SECRETARÍA DISTRITAL DE GOBIERNO Y LUIS FERNANDO RINCON CUADROS</t>
  </si>
  <si>
    <t>PRESTAR LOS SERVICIOS TÉCNICOS PARA EL CARGUE DE LA INFORMACIÓN RELACIONADA CON EL DESARROLLO DE LAS LÍNEAS DE INVESTIGACIÓN QUE ESTRUCTURAN EL OBSERVATORIO DE ASUNTOS POLÍTICOS EN LAS HERRAMIENTAS O SISTEMAS TECNOLÓGICOS QUE TENGA ADOPTADOS LA DEPENDENCIA, DE ACUERDO CON LAS INSTRUCCIONES DEL SUPERVISOR DEL CONTRATO</t>
  </si>
  <si>
    <t>ADICION Y PRORROGA NO. 1 AL CONTRATO DE PRESTACION DE SERVICIOS PROFESIONALES  N° 111 DE 2017 SUSCRITO ENTRE LA SECRETARIA DISTRITAL DE GOBIERNO Y FERNANDO FLOREZ MORA</t>
  </si>
  <si>
    <t>C.P.S. 683</t>
  </si>
  <si>
    <t>ADICION Y PRORROGA NO. 1 AL CONTRATO DE PRESTACION DE SERVICIOS PROFESIONALES  N° 7 DE 2017 SUSCRITO ENTRE LA SECRETARIA DISTRITAL DE GOBIERNO Y HERNAN DAVID CERVERA</t>
  </si>
  <si>
    <t>ADICION Y PRORROGA CONTRATO 152 DE 2017</t>
  </si>
  <si>
    <t>ANJULIBED  GONZALEZ ARIZA</t>
  </si>
  <si>
    <t>C.P.S. 679</t>
  </si>
  <si>
    <t>LAURA VIVIANA GALLEGO SILVA</t>
  </si>
  <si>
    <t>PRESTAR LOS SERVICIOS PROFESIONALES PARA APOYAR TÉCNICAMENTE LA DIRECCIÓN PARA LA GESTIÓN DEL DESARROLLO LOCAL EN EL MARCO DEL MODELO DE CONTRATACIÓN BASADOS EN RESULTADOS PARA LAS FONDOS DE DESARROLLO - ALCALDÍAS LOCALES.</t>
  </si>
  <si>
    <t>PRESTAR LOS SERVICIOS PROFESIONALES PARA APOYAR EL FUNCIONAMIENTO DE LOS PROCESOS DE INSPECCIÓN, VIGILANCIA Y CONTROL COORDINADOS POR LA DIRECCIÓN PARA LA GESTIÓN POLICIVA PARA EL FORTALECIMIENTO INSTITUCIONAL DE LAS ALCALDÍAS LOCALES Y LAS INSPECCIONES DE POLICÍA</t>
  </si>
  <si>
    <t>ADQUISICIÓN DE URNAS TRICLAVES COMO APOYO LOGÍSTICO A LA REGISTRADURÍA DISTRITAL DE BOGOTA, PARA LOS PROCESOS ELECTORALES QUE SE LLEVARAN A CABO EN LA VIGENCIA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</si>
</sst>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7" formatCode="_(* #,##0.00_);_(* \(#,##0.00\);_(* &quot;-&quot;??_);_(@_)"/>
    <numFmt numFmtId="178" formatCode="_-* #,##0.00\ _P_t_s_-;\-* #,##0.00\ _P_t_s_-;_-* &quot;-&quot;??\ _P_t_s_-;_-@_-"/>
    <numFmt numFmtId="179" formatCode="_-* #,##0.00\ &quot;€&quot;_-;\-* #,##0.00\ &quot;€&quot;_-;_-* &quot;-&quot;??\ &quot;€&quot;_-;_-@_-"/>
    <numFmt numFmtId="180" formatCode="_-* #,##0\ _P_t_s_-;\-* #,##0\ _P_t_s_-;_-* &quot;-&quot;??\ _P_t_s_-;_-@_-"/>
  </numFmts>
  <fonts count="43"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b/>
      <sz val="12"/>
      <name val="Garamond"/>
      <family val="1"/>
    </font>
    <font>
      <sz val="11"/>
      <color indexed="8"/>
      <name val="Garamond"/>
      <family val="1"/>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11"/>
      <color theme="1"/>
      <name val="Garamond"/>
      <family val="1"/>
    </font>
  </fonts>
  <fills count="6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9"/>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rgb="FFFFFF99"/>
        <bgColor indexed="64"/>
      </patternFill>
    </fill>
    <fill>
      <patternFill patternType="solid">
        <fgColor rgb="FFFF99CC"/>
        <bgColor indexed="64"/>
      </patternFill>
    </fill>
    <fill>
      <patternFill patternType="solid">
        <fgColor rgb="FFFFCC00"/>
        <bgColor indexed="64"/>
      </patternFill>
    </fill>
    <fill>
      <patternFill patternType="solid">
        <fgColor rgb="FFFFCCFF"/>
        <bgColor indexed="64"/>
      </patternFill>
    </fill>
    <fill>
      <patternFill patternType="solid">
        <fgColor rgb="FFCCFFFF"/>
        <bgColor indexed="64"/>
      </patternFill>
    </fill>
    <fill>
      <patternFill patternType="solid">
        <fgColor rgb="FFC0C0C0"/>
        <bgColor indexed="64"/>
      </patternFill>
    </fill>
    <fill>
      <patternFill patternType="solid">
        <fgColor rgb="FFCCCC00"/>
        <bgColor indexed="64"/>
      </patternFill>
    </fill>
    <fill>
      <patternFill patternType="solid">
        <fgColor rgb="FFCC99FF"/>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386">
    <xf numFmtId="0" fontId="0" fillId="0" borderId="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 fillId="2"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 fillId="3"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 fillId="4"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 fillId="5"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 fillId="6"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 fillId="7"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 fillId="8"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 fillId="9"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 fillId="10"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 fillId="5"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 fillId="8"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 fillId="11"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8" fillId="39" borderId="0" applyNumberFormat="0" applyBorder="0" applyAlignment="0" applyProtection="0"/>
    <xf numFmtId="0" fontId="3" fillId="12" borderId="0" applyNumberFormat="0" applyBorder="0" applyAlignment="0" applyProtection="0"/>
    <xf numFmtId="0" fontId="28" fillId="40" borderId="0" applyNumberFormat="0" applyBorder="0" applyAlignment="0" applyProtection="0"/>
    <xf numFmtId="0" fontId="3" fillId="9" borderId="0" applyNumberFormat="0" applyBorder="0" applyAlignment="0" applyProtection="0"/>
    <xf numFmtId="0" fontId="28" fillId="41" borderId="0" applyNumberFormat="0" applyBorder="0" applyAlignment="0" applyProtection="0"/>
    <xf numFmtId="0" fontId="3" fillId="10" borderId="0" applyNumberFormat="0" applyBorder="0" applyAlignment="0" applyProtection="0"/>
    <xf numFmtId="0" fontId="28" fillId="42" borderId="0" applyNumberFormat="0" applyBorder="0" applyAlignment="0" applyProtection="0"/>
    <xf numFmtId="0" fontId="3" fillId="13" borderId="0" applyNumberFormat="0" applyBorder="0" applyAlignment="0" applyProtection="0"/>
    <xf numFmtId="0" fontId="28" fillId="43" borderId="0" applyNumberFormat="0" applyBorder="0" applyAlignment="0" applyProtection="0"/>
    <xf numFmtId="0" fontId="3" fillId="14" borderId="0" applyNumberFormat="0" applyBorder="0" applyAlignment="0" applyProtection="0"/>
    <xf numFmtId="0" fontId="28" fillId="4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29" fillId="45" borderId="25" applyNumberFormat="0" applyAlignment="0" applyProtection="0"/>
    <xf numFmtId="0" fontId="5" fillId="16" borderId="1" applyNumberFormat="0" applyAlignment="0" applyProtection="0"/>
    <xf numFmtId="0" fontId="30" fillId="46" borderId="26" applyNumberFormat="0" applyAlignment="0" applyProtection="0"/>
    <xf numFmtId="0" fontId="6" fillId="17" borderId="2" applyNumberFormat="0" applyAlignment="0" applyProtection="0"/>
    <xf numFmtId="0" fontId="31" fillId="0" borderId="27" applyNumberFormat="0" applyFill="0" applyAlignment="0" applyProtection="0"/>
    <xf numFmtId="0" fontId="7" fillId="0" borderId="3" applyNumberFormat="0" applyFill="0" applyAlignment="0" applyProtection="0"/>
    <xf numFmtId="0" fontId="32" fillId="0" borderId="0" applyNumberFormat="0" applyFill="0" applyBorder="0" applyAlignment="0" applyProtection="0"/>
    <xf numFmtId="0" fontId="8" fillId="0" borderId="0" applyNumberFormat="0" applyFill="0" applyBorder="0" applyAlignment="0" applyProtection="0"/>
    <xf numFmtId="0" fontId="28" fillId="47" borderId="0" applyNumberFormat="0" applyBorder="0" applyAlignment="0" applyProtection="0"/>
    <xf numFmtId="0" fontId="3" fillId="18" borderId="0" applyNumberFormat="0" applyBorder="0" applyAlignment="0" applyProtection="0"/>
    <xf numFmtId="0" fontId="28" fillId="48" borderId="0" applyNumberFormat="0" applyBorder="0" applyAlignment="0" applyProtection="0"/>
    <xf numFmtId="0" fontId="3" fillId="19" borderId="0" applyNumberFormat="0" applyBorder="0" applyAlignment="0" applyProtection="0"/>
    <xf numFmtId="0" fontId="28" fillId="49" borderId="0" applyNumberFormat="0" applyBorder="0" applyAlignment="0" applyProtection="0"/>
    <xf numFmtId="0" fontId="3" fillId="20" borderId="0" applyNumberFormat="0" applyBorder="0" applyAlignment="0" applyProtection="0"/>
    <xf numFmtId="0" fontId="28" fillId="50" borderId="0" applyNumberFormat="0" applyBorder="0" applyAlignment="0" applyProtection="0"/>
    <xf numFmtId="0" fontId="3" fillId="13" borderId="0" applyNumberFormat="0" applyBorder="0" applyAlignment="0" applyProtection="0"/>
    <xf numFmtId="0" fontId="28" fillId="51" borderId="0" applyNumberFormat="0" applyBorder="0" applyAlignment="0" applyProtection="0"/>
    <xf numFmtId="0" fontId="3" fillId="14" borderId="0" applyNumberFormat="0" applyBorder="0" applyAlignment="0" applyProtection="0"/>
    <xf numFmtId="0" fontId="28" fillId="52" borderId="0" applyNumberFormat="0" applyBorder="0" applyAlignment="0" applyProtection="0"/>
    <xf numFmtId="0" fontId="3" fillId="21" borderId="0" applyNumberFormat="0" applyBorder="0" applyAlignment="0" applyProtection="0"/>
    <xf numFmtId="0" fontId="33" fillId="53" borderId="25" applyNumberFormat="0" applyAlignment="0" applyProtection="0"/>
    <xf numFmtId="0" fontId="9" fillId="7" borderId="1" applyNumberFormat="0" applyAlignment="0" applyProtection="0"/>
    <xf numFmtId="0" fontId="34" fillId="54" borderId="0" applyNumberFormat="0" applyBorder="0" applyAlignment="0" applyProtection="0"/>
    <xf numFmtId="0" fontId="10" fillId="3" borderId="0" applyNumberFormat="0" applyBorder="0" applyAlignment="0" applyProtection="0"/>
    <xf numFmtId="178" fontId="1" fillId="0" borderId="0" applyFont="0" applyFill="0" applyBorder="0" applyAlignment="0" applyProtection="0"/>
    <xf numFmtId="177" fontId="27" fillId="0" borderId="0" applyFont="0" applyFill="0" applyBorder="0" applyAlignment="0" applyProtection="0"/>
    <xf numFmtId="177" fontId="2" fillId="0" borderId="0" applyFont="0" applyFill="0" applyBorder="0" applyAlignment="0" applyProtection="0"/>
    <xf numFmtId="179" fontId="1" fillId="0" borderId="0" applyFont="0" applyFill="0" applyBorder="0" applyAlignment="0" applyProtection="0"/>
    <xf numFmtId="0" fontId="35" fillId="55" borderId="0" applyNumberFormat="0" applyBorder="0" applyAlignment="0" applyProtection="0"/>
    <xf numFmtId="0" fontId="11" fillId="22"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56" borderId="28" applyNumberFormat="0" applyFont="0" applyAlignment="0" applyProtection="0"/>
    <xf numFmtId="0" fontId="27" fillId="56" borderId="28" applyNumberFormat="0" applyFont="0" applyAlignment="0" applyProtection="0"/>
    <xf numFmtId="0" fontId="27" fillId="56" borderId="28" applyNumberFormat="0" applyFont="0" applyAlignment="0" applyProtection="0"/>
    <xf numFmtId="0" fontId="27" fillId="56" borderId="28" applyNumberFormat="0" applyFont="0" applyAlignment="0" applyProtection="0"/>
    <xf numFmtId="0" fontId="27" fillId="56" borderId="28" applyNumberFormat="0" applyFont="0" applyAlignment="0" applyProtection="0"/>
    <xf numFmtId="0" fontId="27" fillId="56" borderId="28" applyNumberFormat="0" applyFont="0" applyAlignment="0" applyProtection="0"/>
    <xf numFmtId="0" fontId="27" fillId="56" borderId="28" applyNumberFormat="0" applyFont="0" applyAlignment="0" applyProtection="0"/>
    <xf numFmtId="0" fontId="1" fillId="23" borderId="5" applyNumberFormat="0" applyFont="0" applyAlignment="0" applyProtection="0"/>
    <xf numFmtId="0" fontId="27" fillId="56" borderId="28" applyNumberFormat="0" applyFont="0" applyAlignment="0" applyProtection="0"/>
    <xf numFmtId="0" fontId="27" fillId="56" borderId="28" applyNumberFormat="0" applyFont="0" applyAlignment="0" applyProtection="0"/>
    <xf numFmtId="0" fontId="27" fillId="56" borderId="28" applyNumberFormat="0" applyFont="0" applyAlignment="0" applyProtection="0"/>
    <xf numFmtId="0" fontId="27" fillId="56" borderId="28" applyNumberFormat="0" applyFont="0" applyAlignment="0" applyProtection="0"/>
    <xf numFmtId="0" fontId="27" fillId="56" borderId="28" applyNumberFormat="0" applyFont="0" applyAlignment="0" applyProtection="0"/>
    <xf numFmtId="0" fontId="27" fillId="56" borderId="28" applyNumberFormat="0" applyFont="0" applyAlignment="0" applyProtection="0"/>
    <xf numFmtId="0" fontId="27" fillId="56" borderId="2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6"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4"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2"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32" applyNumberFormat="0" applyFill="0" applyAlignment="0" applyProtection="0"/>
    <xf numFmtId="0" fontId="18" fillId="0" borderId="9" applyNumberFormat="0" applyFill="0" applyAlignment="0" applyProtection="0"/>
  </cellStyleXfs>
  <cellXfs count="174">
    <xf numFmtId="0" fontId="0" fillId="0" borderId="0" xfId="0"/>
    <xf numFmtId="0" fontId="19" fillId="24" borderId="10" xfId="0" applyFont="1" applyFill="1" applyBorder="1" applyAlignment="1">
      <alignment horizontal="center" vertical="center" wrapText="1"/>
    </xf>
    <xf numFmtId="0" fontId="20" fillId="25" borderId="0" xfId="0" applyFont="1" applyFill="1"/>
    <xf numFmtId="0" fontId="21" fillId="25" borderId="0" xfId="0" applyFont="1" applyFill="1"/>
    <xf numFmtId="0" fontId="21" fillId="0" borderId="0" xfId="0" applyFont="1"/>
    <xf numFmtId="17" fontId="20" fillId="25" borderId="0" xfId="0" quotePrefix="1" applyNumberFormat="1" applyFont="1" applyFill="1" applyAlignment="1">
      <alignment horizontal="right" vertical="center"/>
    </xf>
    <xf numFmtId="0" fontId="20" fillId="24" borderId="0" xfId="0" applyFont="1" applyFill="1" applyBorder="1" applyAlignment="1">
      <alignment horizontal="center" vertical="center" wrapText="1"/>
    </xf>
    <xf numFmtId="0" fontId="20" fillId="24" borderId="0" xfId="0" applyFont="1" applyFill="1" applyBorder="1" applyAlignment="1">
      <alignment vertical="center" wrapText="1"/>
    </xf>
    <xf numFmtId="0" fontId="20" fillId="24" borderId="0" xfId="0" quotePrefix="1" applyFont="1" applyFill="1" applyBorder="1" applyAlignment="1">
      <alignment horizontal="center" vertical="center" wrapText="1"/>
    </xf>
    <xf numFmtId="0" fontId="20" fillId="24" borderId="0" xfId="0" applyFont="1" applyFill="1" applyBorder="1" applyAlignment="1">
      <alignment horizontal="center" vertical="justify"/>
    </xf>
    <xf numFmtId="0" fontId="21" fillId="25" borderId="11" xfId="0" applyFont="1" applyFill="1" applyBorder="1"/>
    <xf numFmtId="17" fontId="20" fillId="25" borderId="11" xfId="0" quotePrefix="1" applyNumberFormat="1" applyFont="1" applyFill="1" applyBorder="1" applyAlignment="1">
      <alignment horizontal="right" vertical="center"/>
    </xf>
    <xf numFmtId="0" fontId="21" fillId="25" borderId="12" xfId="0" applyFont="1" applyFill="1" applyBorder="1"/>
    <xf numFmtId="0" fontId="21" fillId="25" borderId="13" xfId="0" applyFont="1" applyFill="1" applyBorder="1"/>
    <xf numFmtId="0" fontId="21" fillId="25" borderId="14" xfId="0" applyFont="1" applyFill="1" applyBorder="1"/>
    <xf numFmtId="0" fontId="21" fillId="25" borderId="15" xfId="0" applyFont="1" applyFill="1" applyBorder="1"/>
    <xf numFmtId="0" fontId="21" fillId="25" borderId="16" xfId="0" applyFont="1" applyFill="1" applyBorder="1"/>
    <xf numFmtId="4" fontId="21" fillId="25" borderId="16" xfId="0" applyNumberFormat="1" applyFont="1" applyFill="1" applyBorder="1" applyProtection="1">
      <protection locked="0"/>
    </xf>
    <xf numFmtId="4" fontId="21" fillId="25" borderId="14" xfId="0" applyNumberFormat="1" applyFont="1" applyFill="1" applyBorder="1" applyProtection="1">
      <protection locked="0"/>
    </xf>
    <xf numFmtId="0" fontId="21" fillId="25" borderId="14" xfId="0" applyFont="1" applyFill="1" applyBorder="1" applyAlignment="1">
      <alignment horizontal="right" vertical="center"/>
    </xf>
    <xf numFmtId="15" fontId="21" fillId="25" borderId="12" xfId="0" applyNumberFormat="1" applyFont="1" applyFill="1" applyBorder="1" applyAlignment="1">
      <alignment horizontal="center"/>
    </xf>
    <xf numFmtId="0" fontId="21" fillId="25" borderId="17" xfId="0" applyFont="1" applyFill="1" applyBorder="1"/>
    <xf numFmtId="0" fontId="21" fillId="25" borderId="0" xfId="0" applyFont="1" applyFill="1" applyBorder="1"/>
    <xf numFmtId="4" fontId="21" fillId="25" borderId="0" xfId="0" applyNumberFormat="1" applyFont="1" applyFill="1" applyBorder="1" applyProtection="1">
      <protection locked="0"/>
    </xf>
    <xf numFmtId="4" fontId="21" fillId="25" borderId="17" xfId="0" applyNumberFormat="1" applyFont="1" applyFill="1" applyBorder="1" applyProtection="1">
      <protection locked="0"/>
    </xf>
    <xf numFmtId="3" fontId="21" fillId="25" borderId="17" xfId="0" applyNumberFormat="1" applyFont="1" applyFill="1" applyBorder="1" applyAlignment="1" applyProtection="1">
      <alignment horizontal="right" vertical="center"/>
      <protection locked="0"/>
    </xf>
    <xf numFmtId="4" fontId="21" fillId="25" borderId="15" xfId="0" applyNumberFormat="1" applyFont="1" applyFill="1" applyBorder="1" applyProtection="1">
      <protection locked="0"/>
    </xf>
    <xf numFmtId="0" fontId="21" fillId="25" borderId="15" xfId="0" applyFont="1" applyFill="1" applyBorder="1" applyAlignment="1">
      <alignment horizontal="left"/>
    </xf>
    <xf numFmtId="0" fontId="21" fillId="25" borderId="17" xfId="0" applyFont="1" applyFill="1" applyBorder="1" applyAlignment="1">
      <alignment horizontal="center"/>
    </xf>
    <xf numFmtId="0" fontId="21" fillId="25" borderId="15" xfId="0" applyFont="1" applyFill="1" applyBorder="1" applyAlignment="1">
      <alignment horizontal="center"/>
    </xf>
    <xf numFmtId="0" fontId="21" fillId="25" borderId="18" xfId="0" applyFont="1" applyFill="1" applyBorder="1"/>
    <xf numFmtId="0" fontId="21" fillId="25" borderId="19" xfId="0" applyFont="1" applyFill="1" applyBorder="1"/>
    <xf numFmtId="3" fontId="20" fillId="25" borderId="20" xfId="0" applyNumberFormat="1" applyFont="1" applyFill="1" applyBorder="1" applyAlignment="1" applyProtection="1">
      <alignment horizontal="right" vertical="center"/>
      <protection locked="0"/>
    </xf>
    <xf numFmtId="4" fontId="21" fillId="25" borderId="21" xfId="0" applyNumberFormat="1" applyFont="1" applyFill="1" applyBorder="1" applyProtection="1">
      <protection locked="0"/>
    </xf>
    <xf numFmtId="4" fontId="21" fillId="25" borderId="22" xfId="0" applyNumberFormat="1" applyFont="1" applyFill="1" applyBorder="1" applyProtection="1">
      <protection locked="0"/>
    </xf>
    <xf numFmtId="3" fontId="21" fillId="25" borderId="19" xfId="0" applyNumberFormat="1" applyFont="1" applyFill="1" applyBorder="1"/>
    <xf numFmtId="0" fontId="21" fillId="25" borderId="20" xfId="0" applyFont="1" applyFill="1" applyBorder="1"/>
    <xf numFmtId="0" fontId="20" fillId="25" borderId="23" xfId="0" applyFont="1" applyFill="1" applyBorder="1" applyAlignment="1">
      <alignment horizontal="center" vertical="justify"/>
    </xf>
    <xf numFmtId="15" fontId="21" fillId="25" borderId="15" xfId="0" applyNumberFormat="1" applyFont="1" applyFill="1" applyBorder="1" applyAlignment="1">
      <alignment horizontal="center"/>
    </xf>
    <xf numFmtId="0" fontId="21" fillId="25" borderId="12" xfId="0" applyFont="1" applyFill="1" applyBorder="1" applyAlignment="1">
      <alignment horizontal="center"/>
    </xf>
    <xf numFmtId="3" fontId="21" fillId="25" borderId="12" xfId="0" applyNumberFormat="1" applyFont="1" applyFill="1" applyBorder="1" applyAlignment="1" applyProtection="1">
      <alignment horizontal="right" vertical="center"/>
      <protection locked="0"/>
    </xf>
    <xf numFmtId="0" fontId="21" fillId="25" borderId="12" xfId="0" applyFont="1" applyFill="1" applyBorder="1" applyAlignment="1">
      <alignment horizontal="left"/>
    </xf>
    <xf numFmtId="15" fontId="21" fillId="57" borderId="12" xfId="0" applyNumberFormat="1" applyFont="1" applyFill="1" applyBorder="1" applyAlignment="1">
      <alignment horizontal="center"/>
    </xf>
    <xf numFmtId="0" fontId="21" fillId="57" borderId="12" xfId="0" applyFont="1" applyFill="1" applyBorder="1" applyAlignment="1">
      <alignment horizontal="left"/>
    </xf>
    <xf numFmtId="0" fontId="21" fillId="57" borderId="12" xfId="0" applyFont="1" applyFill="1" applyBorder="1" applyAlignment="1">
      <alignment horizontal="center"/>
    </xf>
    <xf numFmtId="0" fontId="21" fillId="57" borderId="0" xfId="0" applyFont="1" applyFill="1" applyBorder="1"/>
    <xf numFmtId="0" fontId="21" fillId="57" borderId="15" xfId="0" applyFont="1" applyFill="1" applyBorder="1" applyAlignment="1">
      <alignment horizontal="left"/>
    </xf>
    <xf numFmtId="0" fontId="21" fillId="57" borderId="17" xfId="0" applyFont="1" applyFill="1" applyBorder="1" applyAlignment="1">
      <alignment horizontal="center"/>
    </xf>
    <xf numFmtId="3" fontId="21" fillId="25" borderId="24" xfId="0" applyNumberFormat="1" applyFont="1" applyFill="1" applyBorder="1" applyAlignment="1">
      <alignment horizontal="right" vertical="center"/>
    </xf>
    <xf numFmtId="3" fontId="20" fillId="25" borderId="10" xfId="0" applyNumberFormat="1" applyFont="1" applyFill="1" applyBorder="1" applyAlignment="1" applyProtection="1">
      <alignment horizontal="right" vertical="center"/>
      <protection locked="0"/>
    </xf>
    <xf numFmtId="3" fontId="20" fillId="24" borderId="12" xfId="0" applyNumberFormat="1" applyFont="1" applyFill="1" applyBorder="1" applyAlignment="1">
      <alignment horizontal="right" vertical="center" wrapText="1"/>
    </xf>
    <xf numFmtId="3" fontId="20" fillId="24" borderId="23" xfId="0" applyNumberFormat="1" applyFont="1" applyFill="1" applyBorder="1" applyAlignment="1" applyProtection="1">
      <alignment horizontal="right" vertical="center" wrapText="1"/>
      <protection locked="0"/>
    </xf>
    <xf numFmtId="10" fontId="20" fillId="24" borderId="23" xfId="0" applyNumberFormat="1" applyFont="1" applyFill="1" applyBorder="1" applyAlignment="1" applyProtection="1">
      <alignment horizontal="center" vertical="center" wrapText="1"/>
      <protection locked="0"/>
    </xf>
    <xf numFmtId="0" fontId="21" fillId="24" borderId="10" xfId="0" applyFont="1" applyFill="1" applyBorder="1" applyAlignment="1">
      <alignment horizontal="center"/>
    </xf>
    <xf numFmtId="0" fontId="22" fillId="25" borderId="23" xfId="0" applyFont="1" applyFill="1" applyBorder="1" applyAlignment="1">
      <alignment horizontal="center" vertical="justify"/>
    </xf>
    <xf numFmtId="0" fontId="42" fillId="57" borderId="0" xfId="0" applyFont="1" applyFill="1"/>
    <xf numFmtId="0" fontId="42" fillId="57" borderId="0" xfId="304" applyFont="1" applyFill="1"/>
    <xf numFmtId="0" fontId="22" fillId="24" borderId="10" xfId="0" applyFont="1" applyFill="1" applyBorder="1" applyAlignment="1">
      <alignment horizontal="center" vertical="center" wrapText="1"/>
    </xf>
    <xf numFmtId="0" fontId="22" fillId="24" borderId="23" xfId="0" applyFont="1" applyFill="1" applyBorder="1" applyAlignment="1">
      <alignment horizontal="center" vertical="center" wrapText="1"/>
    </xf>
    <xf numFmtId="0" fontId="21" fillId="57" borderId="0" xfId="0" applyFont="1" applyFill="1"/>
    <xf numFmtId="0" fontId="20" fillId="25" borderId="14" xfId="0" applyFont="1" applyFill="1" applyBorder="1" applyAlignment="1">
      <alignment horizontal="center" vertical="center"/>
    </xf>
    <xf numFmtId="0" fontId="20" fillId="25" borderId="22" xfId="0" applyFont="1" applyFill="1" applyBorder="1" applyAlignment="1">
      <alignment horizontal="center" vertical="center"/>
    </xf>
    <xf numFmtId="0" fontId="20" fillId="25" borderId="23" xfId="0" applyFont="1" applyFill="1" applyBorder="1" applyAlignment="1">
      <alignment horizontal="center" vertical="center"/>
    </xf>
    <xf numFmtId="0" fontId="20" fillId="25" borderId="24" xfId="0" applyFont="1" applyFill="1" applyBorder="1" applyAlignment="1">
      <alignment horizontal="center" vertical="center"/>
    </xf>
    <xf numFmtId="4" fontId="21" fillId="25" borderId="19" xfId="0" applyNumberFormat="1" applyFont="1" applyFill="1" applyBorder="1"/>
    <xf numFmtId="3" fontId="21" fillId="25" borderId="17" xfId="0" applyNumberFormat="1" applyFont="1" applyFill="1" applyBorder="1"/>
    <xf numFmtId="0" fontId="23" fillId="25" borderId="0" xfId="0" applyFont="1" applyFill="1"/>
    <xf numFmtId="0" fontId="22" fillId="25" borderId="0" xfId="0" applyFont="1" applyFill="1" applyAlignment="1">
      <alignment vertical="center"/>
    </xf>
    <xf numFmtId="0" fontId="22" fillId="25" borderId="0" xfId="0" applyFont="1" applyFill="1"/>
    <xf numFmtId="17" fontId="22" fillId="25" borderId="0" xfId="0" quotePrefix="1" applyNumberFormat="1" applyFont="1" applyFill="1" applyBorder="1" applyAlignment="1">
      <alignment horizontal="right" vertical="center"/>
    </xf>
    <xf numFmtId="0" fontId="22" fillId="25" borderId="10" xfId="0" applyFont="1" applyFill="1" applyBorder="1" applyAlignment="1">
      <alignment horizontal="center" vertical="center"/>
    </xf>
    <xf numFmtId="0" fontId="22" fillId="24" borderId="10" xfId="0" applyFont="1" applyFill="1" applyBorder="1" applyAlignment="1">
      <alignment horizontal="center" vertical="center"/>
    </xf>
    <xf numFmtId="0" fontId="22" fillId="58" borderId="10" xfId="0" applyFont="1" applyFill="1" applyBorder="1" applyAlignment="1">
      <alignment horizontal="center" vertical="center" wrapText="1"/>
    </xf>
    <xf numFmtId="4" fontId="22" fillId="26" borderId="10" xfId="0" applyNumberFormat="1" applyFont="1" applyFill="1" applyBorder="1" applyAlignment="1" applyProtection="1">
      <alignment horizontal="center" vertical="center"/>
      <protection locked="0"/>
    </xf>
    <xf numFmtId="0" fontId="23" fillId="57" borderId="10" xfId="255" applyFont="1" applyFill="1" applyBorder="1" applyAlignment="1">
      <alignment horizontal="left" vertical="center" wrapText="1"/>
    </xf>
    <xf numFmtId="10" fontId="23" fillId="25" borderId="10" xfId="0" applyNumberFormat="1" applyFont="1" applyFill="1" applyBorder="1" applyAlignment="1" applyProtection="1">
      <alignment horizontal="center" vertical="center"/>
      <protection locked="0"/>
    </xf>
    <xf numFmtId="3" fontId="22" fillId="57" borderId="10" xfId="0" applyNumberFormat="1" applyFont="1" applyFill="1" applyBorder="1" applyAlignment="1" applyProtection="1">
      <alignment horizontal="right" vertical="center"/>
      <protection locked="0"/>
    </xf>
    <xf numFmtId="10" fontId="22" fillId="57" borderId="10" xfId="0" applyNumberFormat="1" applyFont="1" applyFill="1" applyBorder="1" applyAlignment="1" applyProtection="1">
      <alignment horizontal="center" vertical="center"/>
      <protection locked="0"/>
    </xf>
    <xf numFmtId="3" fontId="22" fillId="59" borderId="10" xfId="0" applyNumberFormat="1" applyFont="1" applyFill="1" applyBorder="1" applyAlignment="1" applyProtection="1">
      <alignment horizontal="right" vertical="center"/>
      <protection locked="0"/>
    </xf>
    <xf numFmtId="3" fontId="22" fillId="58" borderId="10" xfId="0" applyNumberFormat="1" applyFont="1" applyFill="1" applyBorder="1" applyAlignment="1" applyProtection="1">
      <alignment horizontal="right" vertical="center"/>
      <protection locked="0"/>
    </xf>
    <xf numFmtId="3" fontId="22" fillId="60" borderId="10" xfId="0" applyNumberFormat="1" applyFont="1" applyFill="1" applyBorder="1" applyAlignment="1" applyProtection="1">
      <alignment horizontal="right" vertical="center"/>
      <protection locked="0"/>
    </xf>
    <xf numFmtId="0" fontId="22" fillId="25" borderId="24" xfId="0" applyFont="1" applyFill="1" applyBorder="1" applyAlignment="1">
      <alignment vertical="center"/>
    </xf>
    <xf numFmtId="3" fontId="22" fillId="57" borderId="23" xfId="0" applyNumberFormat="1" applyFont="1" applyFill="1" applyBorder="1" applyAlignment="1" applyProtection="1">
      <alignment horizontal="right" vertical="center"/>
      <protection locked="0"/>
    </xf>
    <xf numFmtId="0" fontId="22" fillId="25" borderId="12" xfId="0" applyFont="1" applyFill="1" applyBorder="1" applyAlignment="1">
      <alignment vertical="center"/>
    </xf>
    <xf numFmtId="3" fontId="22" fillId="25" borderId="12" xfId="0" applyNumberFormat="1" applyFont="1" applyFill="1" applyBorder="1" applyAlignment="1" applyProtection="1">
      <alignment horizontal="right" vertical="center"/>
      <protection locked="0"/>
    </xf>
    <xf numFmtId="10" fontId="22" fillId="25" borderId="12" xfId="368" applyNumberFormat="1" applyFont="1" applyFill="1" applyBorder="1" applyAlignment="1" applyProtection="1">
      <alignment horizontal="center" vertical="center"/>
      <protection locked="0"/>
    </xf>
    <xf numFmtId="0" fontId="23" fillId="25" borderId="12" xfId="0" applyFont="1" applyFill="1" applyBorder="1" applyAlignment="1">
      <alignment vertical="center"/>
    </xf>
    <xf numFmtId="3" fontId="23" fillId="25" borderId="12" xfId="0" applyNumberFormat="1" applyFont="1" applyFill="1" applyBorder="1" applyAlignment="1" applyProtection="1">
      <alignment horizontal="right" vertical="center"/>
      <protection locked="0"/>
    </xf>
    <xf numFmtId="10" fontId="23" fillId="25" borderId="12" xfId="368" applyNumberFormat="1" applyFont="1" applyFill="1" applyBorder="1" applyAlignment="1" applyProtection="1">
      <alignment horizontal="center" vertical="center"/>
      <protection locked="0"/>
    </xf>
    <xf numFmtId="0" fontId="22" fillId="25" borderId="10" xfId="0" applyFont="1" applyFill="1" applyBorder="1" applyAlignment="1">
      <alignment vertical="center"/>
    </xf>
    <xf numFmtId="10" fontId="22" fillId="25" borderId="10" xfId="368" applyNumberFormat="1" applyFont="1" applyFill="1" applyBorder="1" applyAlignment="1" applyProtection="1">
      <alignment horizontal="center" vertical="center"/>
      <protection locked="0"/>
    </xf>
    <xf numFmtId="0" fontId="22" fillId="25" borderId="10" xfId="0" applyFont="1" applyFill="1" applyBorder="1" applyAlignment="1">
      <alignment horizontal="center" vertical="center" wrapText="1"/>
    </xf>
    <xf numFmtId="0" fontId="20" fillId="24" borderId="0" xfId="0" applyFont="1" applyFill="1" applyBorder="1" applyAlignment="1">
      <alignment horizontal="left" vertical="center" wrapText="1"/>
    </xf>
    <xf numFmtId="0" fontId="24" fillId="59" borderId="0" xfId="0" applyFont="1" applyFill="1"/>
    <xf numFmtId="14" fontId="20" fillId="24" borderId="0" xfId="0" quotePrefix="1" applyNumberFormat="1" applyFont="1" applyFill="1" applyBorder="1" applyAlignment="1">
      <alignment horizontal="left" vertical="center" wrapText="1"/>
    </xf>
    <xf numFmtId="3" fontId="23" fillId="57" borderId="23" xfId="0" applyNumberFormat="1" applyFont="1" applyFill="1" applyBorder="1" applyAlignment="1" applyProtection="1">
      <alignment horizontal="right" vertical="center"/>
      <protection locked="0"/>
    </xf>
    <xf numFmtId="0" fontId="22" fillId="25" borderId="18" xfId="0" applyFont="1" applyFill="1" applyBorder="1" applyAlignment="1">
      <alignment horizontal="center" vertical="center" wrapText="1"/>
    </xf>
    <xf numFmtId="0" fontId="22" fillId="57" borderId="20" xfId="0" applyNumberFormat="1" applyFont="1" applyFill="1" applyBorder="1" applyAlignment="1" applyProtection="1">
      <alignment horizontal="center" vertical="center"/>
      <protection locked="0"/>
    </xf>
    <xf numFmtId="0" fontId="23" fillId="25" borderId="18" xfId="0" applyFont="1" applyFill="1" applyBorder="1"/>
    <xf numFmtId="0" fontId="23" fillId="57" borderId="20" xfId="0" applyNumberFormat="1" applyFont="1" applyFill="1" applyBorder="1" applyAlignment="1" applyProtection="1">
      <alignment horizontal="center" vertical="center"/>
      <protection locked="0"/>
    </xf>
    <xf numFmtId="0" fontId="23" fillId="25" borderId="13" xfId="0" applyFont="1" applyFill="1" applyBorder="1"/>
    <xf numFmtId="4" fontId="22" fillId="25" borderId="14" xfId="0" applyNumberFormat="1" applyFont="1" applyFill="1" applyBorder="1" applyAlignment="1" applyProtection="1">
      <alignment horizontal="right" vertical="center"/>
      <protection locked="0"/>
    </xf>
    <xf numFmtId="0" fontId="23" fillId="25" borderId="15" xfId="0" applyFont="1" applyFill="1" applyBorder="1"/>
    <xf numFmtId="4" fontId="22" fillId="25" borderId="17" xfId="0" applyNumberFormat="1" applyFont="1" applyFill="1" applyBorder="1" applyAlignment="1" applyProtection="1">
      <alignment horizontal="right" vertical="center"/>
      <protection locked="0"/>
    </xf>
    <xf numFmtId="0" fontId="23" fillId="25" borderId="21" xfId="0" applyFont="1" applyFill="1" applyBorder="1"/>
    <xf numFmtId="4" fontId="22" fillId="25" borderId="22" xfId="0" applyNumberFormat="1" applyFont="1" applyFill="1" applyBorder="1" applyAlignment="1" applyProtection="1">
      <alignment horizontal="right" vertical="center"/>
      <protection locked="0"/>
    </xf>
    <xf numFmtId="0" fontId="22" fillId="61" borderId="20" xfId="0" applyNumberFormat="1" applyFont="1" applyFill="1" applyBorder="1" applyAlignment="1" applyProtection="1">
      <alignment horizontal="center" vertical="center"/>
      <protection locked="0"/>
    </xf>
    <xf numFmtId="0" fontId="22" fillId="62" borderId="20" xfId="0" applyNumberFormat="1" applyFont="1" applyFill="1" applyBorder="1" applyAlignment="1" applyProtection="1">
      <alignment horizontal="center" vertical="center"/>
      <protection locked="0"/>
    </xf>
    <xf numFmtId="0" fontId="22" fillId="63" borderId="20" xfId="0" applyNumberFormat="1" applyFont="1" applyFill="1" applyBorder="1" applyAlignment="1" applyProtection="1">
      <alignment horizontal="center" vertical="center"/>
      <protection locked="0"/>
    </xf>
    <xf numFmtId="0" fontId="22" fillId="64" borderId="20" xfId="0" applyNumberFormat="1" applyFont="1" applyFill="1" applyBorder="1" applyAlignment="1" applyProtection="1">
      <alignment horizontal="center" vertical="center"/>
      <protection locked="0"/>
    </xf>
    <xf numFmtId="0" fontId="22" fillId="65" borderId="20" xfId="0" applyNumberFormat="1" applyFont="1" applyFill="1" applyBorder="1" applyAlignment="1" applyProtection="1">
      <alignment horizontal="center" vertical="center"/>
      <protection locked="0"/>
    </xf>
    <xf numFmtId="0" fontId="22" fillId="66" borderId="20" xfId="0" applyNumberFormat="1" applyFont="1" applyFill="1" applyBorder="1" applyAlignment="1" applyProtection="1">
      <alignment horizontal="center" vertical="center"/>
      <protection locked="0"/>
    </xf>
    <xf numFmtId="0" fontId="23" fillId="25" borderId="0" xfId="0" applyFont="1" applyFill="1" applyBorder="1"/>
    <xf numFmtId="4" fontId="22" fillId="25" borderId="0" xfId="0" applyNumberFormat="1" applyFont="1" applyFill="1" applyBorder="1" applyAlignment="1" applyProtection="1">
      <alignment horizontal="right" vertical="center"/>
      <protection locked="0"/>
    </xf>
    <xf numFmtId="0" fontId="22" fillId="25" borderId="0" xfId="0" applyFont="1" applyFill="1" applyBorder="1" applyAlignment="1">
      <alignment vertical="center"/>
    </xf>
    <xf numFmtId="3" fontId="22" fillId="57" borderId="0" xfId="0" applyNumberFormat="1" applyFont="1" applyFill="1" applyBorder="1" applyAlignment="1" applyProtection="1">
      <alignment horizontal="right" vertical="center"/>
      <protection locked="0"/>
    </xf>
    <xf numFmtId="0" fontId="22" fillId="25" borderId="23" xfId="0" applyFont="1" applyFill="1" applyBorder="1" applyAlignment="1">
      <alignment vertical="center"/>
    </xf>
    <xf numFmtId="10" fontId="22" fillId="25" borderId="23" xfId="368" applyNumberFormat="1" applyFont="1" applyFill="1" applyBorder="1" applyAlignment="1" applyProtection="1">
      <alignment horizontal="center" vertical="center"/>
      <protection locked="0"/>
    </xf>
    <xf numFmtId="0" fontId="23" fillId="25" borderId="16" xfId="0" applyFont="1" applyFill="1" applyBorder="1"/>
    <xf numFmtId="4" fontId="22" fillId="25" borderId="16" xfId="0" applyNumberFormat="1" applyFont="1" applyFill="1" applyBorder="1" applyAlignment="1" applyProtection="1">
      <alignment horizontal="right" vertical="center"/>
      <protection locked="0"/>
    </xf>
    <xf numFmtId="0" fontId="22" fillId="25" borderId="16" xfId="0" applyFont="1" applyFill="1" applyBorder="1" applyAlignment="1">
      <alignment vertical="center"/>
    </xf>
    <xf numFmtId="3" fontId="22" fillId="57" borderId="16" xfId="0" applyNumberFormat="1" applyFont="1" applyFill="1" applyBorder="1" applyAlignment="1" applyProtection="1">
      <alignment horizontal="right" vertical="center"/>
      <protection locked="0"/>
    </xf>
    <xf numFmtId="10" fontId="22" fillId="25" borderId="16" xfId="0" applyNumberFormat="1" applyFont="1" applyFill="1" applyBorder="1" applyAlignment="1" applyProtection="1">
      <alignment horizontal="center" vertical="center"/>
      <protection locked="0"/>
    </xf>
    <xf numFmtId="0" fontId="22" fillId="25" borderId="0" xfId="0" applyFont="1" applyFill="1" applyAlignment="1">
      <alignment horizontal="right" vertical="center"/>
    </xf>
    <xf numFmtId="3" fontId="21" fillId="25" borderId="15" xfId="0" applyNumberFormat="1" applyFont="1" applyFill="1" applyBorder="1"/>
    <xf numFmtId="3" fontId="23" fillId="25" borderId="0" xfId="0" applyNumberFormat="1" applyFont="1" applyFill="1"/>
    <xf numFmtId="180" fontId="23" fillId="25" borderId="0" xfId="218" applyNumberFormat="1" applyFont="1" applyFill="1" applyAlignment="1">
      <alignment horizontal="right"/>
    </xf>
    <xf numFmtId="0" fontId="25" fillId="57" borderId="15" xfId="0" applyFont="1" applyFill="1" applyBorder="1"/>
    <xf numFmtId="3" fontId="21" fillId="0" borderId="0" xfId="0" applyNumberFormat="1" applyFont="1"/>
    <xf numFmtId="0" fontId="20" fillId="25" borderId="12" xfId="0" applyFont="1" applyFill="1" applyBorder="1" applyAlignment="1">
      <alignment horizontal="center" vertical="center"/>
    </xf>
    <xf numFmtId="0" fontId="22" fillId="25" borderId="15" xfId="0" applyFont="1" applyFill="1" applyBorder="1" applyAlignment="1">
      <alignment horizontal="left" vertical="center"/>
    </xf>
    <xf numFmtId="0" fontId="20" fillId="25" borderId="17" xfId="0" applyFont="1" applyFill="1" applyBorder="1" applyAlignment="1">
      <alignment horizontal="center" vertical="center"/>
    </xf>
    <xf numFmtId="0" fontId="20" fillId="25" borderId="15" xfId="0" applyFont="1" applyFill="1" applyBorder="1" applyAlignment="1">
      <alignment horizontal="center" vertical="center"/>
    </xf>
    <xf numFmtId="0" fontId="20" fillId="25" borderId="15" xfId="0" applyFont="1" applyFill="1" applyBorder="1" applyAlignment="1">
      <alignment horizontal="center"/>
    </xf>
    <xf numFmtId="0" fontId="20" fillId="25" borderId="0" xfId="0" applyFont="1" applyFill="1" applyBorder="1" applyAlignment="1">
      <alignment horizontal="center"/>
    </xf>
    <xf numFmtId="0" fontId="20" fillId="25" borderId="17" xfId="0" applyFont="1" applyFill="1" applyBorder="1" applyAlignment="1">
      <alignment horizontal="center"/>
    </xf>
    <xf numFmtId="0" fontId="21" fillId="25" borderId="12" xfId="0" applyFont="1" applyFill="1" applyBorder="1" applyAlignment="1">
      <alignment horizontal="center" vertical="center"/>
    </xf>
    <xf numFmtId="0" fontId="21" fillId="25" borderId="15" xfId="0" applyFont="1" applyFill="1" applyBorder="1" applyAlignment="1">
      <alignment horizontal="left" vertical="center"/>
    </xf>
    <xf numFmtId="0" fontId="21" fillId="25" borderId="15" xfId="0" applyFont="1" applyFill="1" applyBorder="1" applyAlignment="1"/>
    <xf numFmtId="0" fontId="42" fillId="57" borderId="0" xfId="304" applyFont="1" applyFill="1" applyAlignment="1">
      <alignment horizontal="left"/>
    </xf>
    <xf numFmtId="0" fontId="21" fillId="25" borderId="12" xfId="0" applyFont="1" applyFill="1" applyBorder="1" applyAlignment="1">
      <alignment horizontal="left" vertical="center"/>
    </xf>
    <xf numFmtId="0" fontId="21" fillId="57" borderId="12" xfId="0" applyFont="1" applyFill="1" applyBorder="1" applyAlignment="1">
      <alignment horizontal="left" vertical="center"/>
    </xf>
    <xf numFmtId="3" fontId="21" fillId="25" borderId="12" xfId="0" applyNumberFormat="1" applyFont="1" applyFill="1" applyBorder="1" applyAlignment="1" applyProtection="1">
      <alignment horizontal="right" vertical="top"/>
      <protection locked="0"/>
    </xf>
    <xf numFmtId="0" fontId="21" fillId="25" borderId="15" xfId="0" applyNumberFormat="1" applyFont="1" applyFill="1" applyBorder="1"/>
    <xf numFmtId="0" fontId="21" fillId="57" borderId="0" xfId="0" applyNumberFormat="1" applyFont="1" applyFill="1" applyBorder="1"/>
    <xf numFmtId="0" fontId="23" fillId="57" borderId="12" xfId="0" applyFont="1" applyFill="1" applyBorder="1" applyAlignment="1">
      <alignment horizontal="left"/>
    </xf>
    <xf numFmtId="0" fontId="0" fillId="0" borderId="15" xfId="0" applyBorder="1"/>
    <xf numFmtId="0" fontId="21" fillId="25" borderId="15" xfId="0" applyNumberFormat="1" applyFont="1" applyFill="1" applyBorder="1" applyAlignment="1">
      <alignment horizontal="left"/>
    </xf>
    <xf numFmtId="0" fontId="21" fillId="25" borderId="0" xfId="0" applyNumberFormat="1" applyFont="1" applyFill="1" applyBorder="1" applyAlignment="1">
      <alignment horizontal="left"/>
    </xf>
    <xf numFmtId="0" fontId="21" fillId="0" borderId="24" xfId="0" applyFont="1" applyBorder="1"/>
    <xf numFmtId="0" fontId="21" fillId="57" borderId="12" xfId="0" applyFont="1" applyFill="1" applyBorder="1" applyAlignment="1">
      <alignment horizontal="center" vertical="center"/>
    </xf>
    <xf numFmtId="0" fontId="26" fillId="57" borderId="12" xfId="0" applyFont="1" applyFill="1" applyBorder="1" applyAlignment="1">
      <alignment horizontal="left"/>
    </xf>
    <xf numFmtId="0" fontId="21" fillId="57" borderId="15" xfId="0" applyFont="1" applyFill="1" applyBorder="1" applyAlignment="1">
      <alignment horizontal="center"/>
    </xf>
    <xf numFmtId="0" fontId="21" fillId="57" borderId="21" xfId="0" applyFont="1" applyFill="1" applyBorder="1" applyAlignment="1">
      <alignment horizontal="left"/>
    </xf>
    <xf numFmtId="4" fontId="21" fillId="25" borderId="17" xfId="0" applyNumberFormat="1" applyFont="1" applyFill="1" applyBorder="1" applyAlignment="1">
      <alignment horizontal="right" vertical="center"/>
    </xf>
    <xf numFmtId="17" fontId="20" fillId="25" borderId="0" xfId="0" applyNumberFormat="1" applyFont="1" applyFill="1" applyAlignment="1">
      <alignment horizontal="right" vertical="center"/>
    </xf>
    <xf numFmtId="0" fontId="21" fillId="57" borderId="0" xfId="0" applyFont="1" applyFill="1" applyBorder="1" applyAlignment="1">
      <alignment horizontal="left"/>
    </xf>
    <xf numFmtId="0" fontId="21" fillId="57" borderId="15" xfId="0" applyNumberFormat="1" applyFont="1" applyFill="1" applyBorder="1" applyAlignment="1">
      <alignment horizontal="left"/>
    </xf>
    <xf numFmtId="0" fontId="20" fillId="25" borderId="0" xfId="0" applyFont="1" applyFill="1" applyBorder="1" applyAlignment="1">
      <alignment horizontal="center" vertical="center"/>
    </xf>
    <xf numFmtId="0" fontId="21" fillId="57" borderId="0" xfId="0" applyNumberFormat="1" applyFont="1" applyFill="1" applyBorder="1" applyAlignment="1">
      <alignment horizontal="left"/>
    </xf>
    <xf numFmtId="0" fontId="20" fillId="25" borderId="23" xfId="0" applyFont="1" applyFill="1" applyBorder="1" applyAlignment="1">
      <alignment horizontal="center" vertical="center"/>
    </xf>
    <xf numFmtId="0" fontId="20" fillId="25" borderId="24" xfId="0" applyFont="1" applyFill="1" applyBorder="1" applyAlignment="1">
      <alignment horizontal="center" vertical="center"/>
    </xf>
    <xf numFmtId="0" fontId="22" fillId="25" borderId="13" xfId="0" applyFont="1" applyFill="1" applyBorder="1" applyAlignment="1">
      <alignment horizontal="left" vertical="center"/>
    </xf>
    <xf numFmtId="0" fontId="22" fillId="25" borderId="21" xfId="0" applyFont="1" applyFill="1" applyBorder="1" applyAlignment="1">
      <alignment horizontal="left" vertical="center"/>
    </xf>
    <xf numFmtId="0" fontId="20" fillId="25" borderId="18" xfId="0" applyFont="1" applyFill="1" applyBorder="1" applyAlignment="1">
      <alignment horizontal="center"/>
    </xf>
    <xf numFmtId="0" fontId="20" fillId="25" borderId="19" xfId="0" applyFont="1" applyFill="1" applyBorder="1" applyAlignment="1">
      <alignment horizontal="center"/>
    </xf>
    <xf numFmtId="0" fontId="20" fillId="25" borderId="20" xfId="0" applyFont="1" applyFill="1" applyBorder="1" applyAlignment="1">
      <alignment horizontal="center"/>
    </xf>
    <xf numFmtId="0" fontId="20" fillId="25" borderId="13" xfId="0" applyFont="1" applyFill="1" applyBorder="1" applyAlignment="1">
      <alignment horizontal="center" vertical="center"/>
    </xf>
    <xf numFmtId="0" fontId="20" fillId="25" borderId="14" xfId="0" applyFont="1" applyFill="1" applyBorder="1" applyAlignment="1">
      <alignment horizontal="center" vertical="center"/>
    </xf>
    <xf numFmtId="0" fontId="20" fillId="25" borderId="21" xfId="0" applyFont="1" applyFill="1" applyBorder="1" applyAlignment="1">
      <alignment horizontal="center" vertical="center"/>
    </xf>
    <xf numFmtId="0" fontId="20" fillId="25" borderId="22" xfId="0" applyFont="1" applyFill="1" applyBorder="1" applyAlignment="1">
      <alignment horizontal="center" vertical="center"/>
    </xf>
    <xf numFmtId="0" fontId="20" fillId="25" borderId="19" xfId="0" applyFont="1" applyFill="1" applyBorder="1" applyAlignment="1">
      <alignment horizontal="right"/>
    </xf>
    <xf numFmtId="0" fontId="20" fillId="25" borderId="20" xfId="0" applyFont="1" applyFill="1" applyBorder="1" applyAlignment="1">
      <alignment horizontal="right"/>
    </xf>
    <xf numFmtId="0" fontId="20" fillId="24" borderId="0" xfId="0" applyFont="1" applyFill="1" applyBorder="1" applyAlignment="1">
      <alignment horizontal="left" vertical="center" wrapText="1"/>
    </xf>
  </cellXfs>
  <cellStyles count="386">
    <cellStyle name="20% - Énfasis1" xfId="1" builtinId="30" customBuiltin="1"/>
    <cellStyle name="20% - Énfasis1 10" xfId="2"/>
    <cellStyle name="20% - Énfasis1 11" xfId="3"/>
    <cellStyle name="20% - Énfasis1 12" xfId="4"/>
    <cellStyle name="20% - Énfasis1 13" xfId="5"/>
    <cellStyle name="20% - Énfasis1 14" xfId="6"/>
    <cellStyle name="20% - Énfasis1 15" xfId="7"/>
    <cellStyle name="20% - Énfasis1 2" xfId="8"/>
    <cellStyle name="20% - Énfasis1 3" xfId="9"/>
    <cellStyle name="20% - Énfasis1 4" xfId="10"/>
    <cellStyle name="20% - Énfasis1 5" xfId="11"/>
    <cellStyle name="20% - Énfasis1 6" xfId="12"/>
    <cellStyle name="20% - Énfasis1 7" xfId="13"/>
    <cellStyle name="20% - Énfasis1 8" xfId="14"/>
    <cellStyle name="20% - Énfasis1 9" xfId="15"/>
    <cellStyle name="20% - Énfasis2" xfId="16" builtinId="34" customBuiltin="1"/>
    <cellStyle name="20% - Énfasis2 10" xfId="17"/>
    <cellStyle name="20% - Énfasis2 11" xfId="18"/>
    <cellStyle name="20% - Énfasis2 12" xfId="19"/>
    <cellStyle name="20% - Énfasis2 13" xfId="20"/>
    <cellStyle name="20% - Énfasis2 14" xfId="21"/>
    <cellStyle name="20% - Énfasis2 15" xfId="22"/>
    <cellStyle name="20% - Énfasis2 2" xfId="23"/>
    <cellStyle name="20% - Énfasis2 3" xfId="24"/>
    <cellStyle name="20% - Énfasis2 4" xfId="25"/>
    <cellStyle name="20% - Énfasis2 5" xfId="26"/>
    <cellStyle name="20% - Énfasis2 6" xfId="27"/>
    <cellStyle name="20% - Énfasis2 7" xfId="28"/>
    <cellStyle name="20% - Énfasis2 8" xfId="29"/>
    <cellStyle name="20% - Énfasis2 9" xfId="30"/>
    <cellStyle name="20% - Énfasis3" xfId="31" builtinId="38" customBuiltin="1"/>
    <cellStyle name="20% - Énfasis3 10" xfId="32"/>
    <cellStyle name="20% - Énfasis3 11" xfId="33"/>
    <cellStyle name="20% - Énfasis3 12" xfId="34"/>
    <cellStyle name="20% - Énfasis3 13" xfId="35"/>
    <cellStyle name="20% - Énfasis3 14" xfId="36"/>
    <cellStyle name="20% - Énfasis3 15" xfId="37"/>
    <cellStyle name="20% - Énfasis3 2" xfId="38"/>
    <cellStyle name="20% - Énfasis3 3" xfId="39"/>
    <cellStyle name="20% - Énfasis3 4" xfId="40"/>
    <cellStyle name="20% - Énfasis3 5" xfId="41"/>
    <cellStyle name="20% - Énfasis3 6" xfId="42"/>
    <cellStyle name="20% - Énfasis3 7" xfId="43"/>
    <cellStyle name="20% - Énfasis3 8" xfId="44"/>
    <cellStyle name="20% - Énfasis3 9" xfId="45"/>
    <cellStyle name="20% - Énfasis4" xfId="46" builtinId="42" customBuiltin="1"/>
    <cellStyle name="20% - Énfasis4 10" xfId="47"/>
    <cellStyle name="20% - Énfasis4 11" xfId="48"/>
    <cellStyle name="20% - Énfasis4 12" xfId="49"/>
    <cellStyle name="20% - Énfasis4 13" xfId="50"/>
    <cellStyle name="20% - Énfasis4 14" xfId="51"/>
    <cellStyle name="20% - Énfasis4 15" xfId="52"/>
    <cellStyle name="20% - Énfasis4 2" xfId="53"/>
    <cellStyle name="20% - Énfasis4 3" xfId="54"/>
    <cellStyle name="20% - Énfasis4 4" xfId="55"/>
    <cellStyle name="20% - Énfasis4 5" xfId="56"/>
    <cellStyle name="20% - Énfasis4 6" xfId="57"/>
    <cellStyle name="20% - Énfasis4 7" xfId="58"/>
    <cellStyle name="20% - Énfasis4 8" xfId="59"/>
    <cellStyle name="20% - Énfasis4 9" xfId="60"/>
    <cellStyle name="20% - Énfasis5" xfId="61" builtinId="46" customBuiltin="1"/>
    <cellStyle name="20% - Énfasis5 10" xfId="62"/>
    <cellStyle name="20% - Énfasis5 11" xfId="63"/>
    <cellStyle name="20% - Énfasis5 12" xfId="64"/>
    <cellStyle name="20% - Énfasis5 13" xfId="65"/>
    <cellStyle name="20% - Énfasis5 14" xfId="66"/>
    <cellStyle name="20% - Énfasis5 15" xfId="67"/>
    <cellStyle name="20% - Énfasis5 2" xfId="68"/>
    <cellStyle name="20% - Énfasis5 3" xfId="69"/>
    <cellStyle name="20% - Énfasis5 4" xfId="70"/>
    <cellStyle name="20% - Énfasis5 5" xfId="71"/>
    <cellStyle name="20% - Énfasis5 6" xfId="72"/>
    <cellStyle name="20% - Énfasis5 7" xfId="73"/>
    <cellStyle name="20% - Énfasis5 8" xfId="74"/>
    <cellStyle name="20% - Énfasis5 9" xfId="75"/>
    <cellStyle name="20% - Énfasis6" xfId="76" builtinId="50" customBuiltin="1"/>
    <cellStyle name="20% - Énfasis6 10" xfId="77"/>
    <cellStyle name="20% - Énfasis6 11" xfId="78"/>
    <cellStyle name="20% - Énfasis6 12" xfId="79"/>
    <cellStyle name="20% - Énfasis6 13" xfId="80"/>
    <cellStyle name="20% - Énfasis6 14" xfId="81"/>
    <cellStyle name="20% - Énfasis6 15" xfId="82"/>
    <cellStyle name="20% - Énfasis6 2" xfId="83"/>
    <cellStyle name="20% - Énfasis6 3" xfId="84"/>
    <cellStyle name="20% - Énfasis6 4" xfId="85"/>
    <cellStyle name="20% - Énfasis6 5" xfId="86"/>
    <cellStyle name="20% - Énfasis6 6" xfId="87"/>
    <cellStyle name="20% - Énfasis6 7" xfId="88"/>
    <cellStyle name="20% - Énfasis6 8" xfId="89"/>
    <cellStyle name="20% - Énfasis6 9" xfId="90"/>
    <cellStyle name="40% - Énfasis1" xfId="91" builtinId="31" customBuiltin="1"/>
    <cellStyle name="40% - Énfasis1 10" xfId="92"/>
    <cellStyle name="40% - Énfasis1 11" xfId="93"/>
    <cellStyle name="40% - Énfasis1 12" xfId="94"/>
    <cellStyle name="40% - Énfasis1 13" xfId="95"/>
    <cellStyle name="40% - Énfasis1 14" xfId="96"/>
    <cellStyle name="40% - Énfasis1 15" xfId="97"/>
    <cellStyle name="40% - Énfasis1 2" xfId="98"/>
    <cellStyle name="40% - Énfasis1 3" xfId="99"/>
    <cellStyle name="40% - Énfasis1 4" xfId="100"/>
    <cellStyle name="40% - Énfasis1 5" xfId="101"/>
    <cellStyle name="40% - Énfasis1 6" xfId="102"/>
    <cellStyle name="40% - Énfasis1 7" xfId="103"/>
    <cellStyle name="40% - Énfasis1 8" xfId="104"/>
    <cellStyle name="40% - Énfasis1 9" xfId="105"/>
    <cellStyle name="40% - Énfasis2" xfId="106" builtinId="35" customBuiltin="1"/>
    <cellStyle name="40% - Énfasis2 10" xfId="107"/>
    <cellStyle name="40% - Énfasis2 11" xfId="108"/>
    <cellStyle name="40% - Énfasis2 12" xfId="109"/>
    <cellStyle name="40% - Énfasis2 13" xfId="110"/>
    <cellStyle name="40% - Énfasis2 14" xfId="111"/>
    <cellStyle name="40% - Énfasis2 15" xfId="112"/>
    <cellStyle name="40% - Énfasis2 2" xfId="113"/>
    <cellStyle name="40% - Énfasis2 3" xfId="114"/>
    <cellStyle name="40% - Énfasis2 4" xfId="115"/>
    <cellStyle name="40% - Énfasis2 5" xfId="116"/>
    <cellStyle name="40% - Énfasis2 6" xfId="117"/>
    <cellStyle name="40% - Énfasis2 7" xfId="118"/>
    <cellStyle name="40% - Énfasis2 8" xfId="119"/>
    <cellStyle name="40% - Énfasis2 9" xfId="120"/>
    <cellStyle name="40% - Énfasis3" xfId="121" builtinId="39" customBuiltin="1"/>
    <cellStyle name="40% - Énfasis3 10" xfId="122"/>
    <cellStyle name="40% - Énfasis3 11" xfId="123"/>
    <cellStyle name="40% - Énfasis3 12" xfId="124"/>
    <cellStyle name="40% - Énfasis3 13" xfId="125"/>
    <cellStyle name="40% - Énfasis3 14" xfId="126"/>
    <cellStyle name="40% - Énfasis3 15" xfId="127"/>
    <cellStyle name="40% - Énfasis3 2" xfId="128"/>
    <cellStyle name="40% - Énfasis3 3" xfId="129"/>
    <cellStyle name="40% - Énfasis3 4" xfId="130"/>
    <cellStyle name="40% - Énfasis3 5" xfId="131"/>
    <cellStyle name="40% - Énfasis3 6" xfId="132"/>
    <cellStyle name="40% - Énfasis3 7" xfId="133"/>
    <cellStyle name="40% - Énfasis3 8" xfId="134"/>
    <cellStyle name="40% - Énfasis3 9" xfId="135"/>
    <cellStyle name="40% - Énfasis4" xfId="136" builtinId="43" customBuiltin="1"/>
    <cellStyle name="40% - Énfasis4 10" xfId="137"/>
    <cellStyle name="40% - Énfasis4 11" xfId="138"/>
    <cellStyle name="40% - Énfasis4 12" xfId="139"/>
    <cellStyle name="40% - Énfasis4 13" xfId="140"/>
    <cellStyle name="40% - Énfasis4 14" xfId="141"/>
    <cellStyle name="40% - Énfasis4 15" xfId="142"/>
    <cellStyle name="40% - Énfasis4 2" xfId="143"/>
    <cellStyle name="40% - Énfasis4 3" xfId="144"/>
    <cellStyle name="40% - Énfasis4 4" xfId="145"/>
    <cellStyle name="40% - Énfasis4 5" xfId="146"/>
    <cellStyle name="40% - Énfasis4 6" xfId="147"/>
    <cellStyle name="40% - Énfasis4 7" xfId="148"/>
    <cellStyle name="40% - Énfasis4 8" xfId="149"/>
    <cellStyle name="40% - Énfasis4 9" xfId="150"/>
    <cellStyle name="40% - Énfasis5" xfId="151" builtinId="47" customBuiltin="1"/>
    <cellStyle name="40% - Énfasis5 10" xfId="152"/>
    <cellStyle name="40% - Énfasis5 11" xfId="153"/>
    <cellStyle name="40% - Énfasis5 12" xfId="154"/>
    <cellStyle name="40% - Énfasis5 13" xfId="155"/>
    <cellStyle name="40% - Énfasis5 14" xfId="156"/>
    <cellStyle name="40% - Énfasis5 15" xfId="157"/>
    <cellStyle name="40% - Énfasis5 2" xfId="158"/>
    <cellStyle name="40% - Énfasis5 3" xfId="159"/>
    <cellStyle name="40% - Énfasis5 4" xfId="160"/>
    <cellStyle name="40% - Énfasis5 5" xfId="161"/>
    <cellStyle name="40% - Énfasis5 6" xfId="162"/>
    <cellStyle name="40% - Énfasis5 7" xfId="163"/>
    <cellStyle name="40% - Énfasis5 8" xfId="164"/>
    <cellStyle name="40% - Énfasis5 9" xfId="165"/>
    <cellStyle name="40% - Énfasis6" xfId="166" builtinId="51" customBuiltin="1"/>
    <cellStyle name="40% - Énfasis6 10" xfId="167"/>
    <cellStyle name="40% - Énfasis6 11" xfId="168"/>
    <cellStyle name="40% - Énfasis6 12" xfId="169"/>
    <cellStyle name="40% - Énfasis6 13" xfId="170"/>
    <cellStyle name="40% - Énfasis6 14" xfId="171"/>
    <cellStyle name="40% - Énfasis6 15" xfId="172"/>
    <cellStyle name="40% - Énfasis6 2" xfId="173"/>
    <cellStyle name="40% - Énfasis6 3" xfId="174"/>
    <cellStyle name="40% - Énfasis6 4" xfId="175"/>
    <cellStyle name="40% - Énfasis6 5" xfId="176"/>
    <cellStyle name="40% - Énfasis6 6" xfId="177"/>
    <cellStyle name="40% - Énfasis6 7" xfId="178"/>
    <cellStyle name="40% - Énfasis6 8" xfId="179"/>
    <cellStyle name="40% - Énfasis6 9" xfId="180"/>
    <cellStyle name="60% - Énfasis1" xfId="181" builtinId="32" customBuiltin="1"/>
    <cellStyle name="60% - Énfasis1 2" xfId="182"/>
    <cellStyle name="60% - Énfasis2" xfId="183" builtinId="36" customBuiltin="1"/>
    <cellStyle name="60% - Énfasis2 2" xfId="184"/>
    <cellStyle name="60% - Énfasis3" xfId="185" builtinId="40" customBuiltin="1"/>
    <cellStyle name="60% - Énfasis3 2" xfId="186"/>
    <cellStyle name="60% - Énfasis4" xfId="187" builtinId="44" customBuiltin="1"/>
    <cellStyle name="60% - Énfasis4 2" xfId="188"/>
    <cellStyle name="60% - Énfasis5" xfId="189" builtinId="48" customBuiltin="1"/>
    <cellStyle name="60% - Énfasis5 2" xfId="190"/>
    <cellStyle name="60% - Énfasis6" xfId="191" builtinId="52" customBuiltin="1"/>
    <cellStyle name="60% - Énfasis6 2" xfId="192"/>
    <cellStyle name="Buena 2" xfId="193"/>
    <cellStyle name="Cálculo" xfId="194" builtinId="22" customBuiltin="1"/>
    <cellStyle name="Cálculo 2" xfId="195"/>
    <cellStyle name="Celda de comprobación" xfId="196" builtinId="23" customBuiltin="1"/>
    <cellStyle name="Celda de comprobación 2" xfId="197"/>
    <cellStyle name="Celda vinculada" xfId="198" builtinId="24" customBuiltin="1"/>
    <cellStyle name="Celda vinculada 2" xfId="199"/>
    <cellStyle name="Encabezado 4" xfId="200" builtinId="19" customBuiltin="1"/>
    <cellStyle name="Encabezado 4 2" xfId="201"/>
    <cellStyle name="Énfasis1" xfId="202" builtinId="29" customBuiltin="1"/>
    <cellStyle name="Énfasis1 2" xfId="203"/>
    <cellStyle name="Énfasis2" xfId="204" builtinId="33" customBuiltin="1"/>
    <cellStyle name="Énfasis2 2" xfId="205"/>
    <cellStyle name="Énfasis3" xfId="206" builtinId="37" customBuiltin="1"/>
    <cellStyle name="Énfasis3 2" xfId="207"/>
    <cellStyle name="Énfasis4" xfId="208" builtinId="41" customBuiltin="1"/>
    <cellStyle name="Énfasis4 2" xfId="209"/>
    <cellStyle name="Énfasis5" xfId="210" builtinId="45" customBuiltin="1"/>
    <cellStyle name="Énfasis5 2" xfId="211"/>
    <cellStyle name="Énfasis6" xfId="212" builtinId="49" customBuiltin="1"/>
    <cellStyle name="Énfasis6 2" xfId="213"/>
    <cellStyle name="Entrada" xfId="214" builtinId="20" customBuiltin="1"/>
    <cellStyle name="Entrada 2" xfId="215"/>
    <cellStyle name="Incorrecto" xfId="216" builtinId="27" customBuiltin="1"/>
    <cellStyle name="Incorrecto 2" xfId="217"/>
    <cellStyle name="Millares" xfId="218" builtinId="3"/>
    <cellStyle name="Millares 2" xfId="219"/>
    <cellStyle name="Millares 2 2" xfId="220"/>
    <cellStyle name="Moneda 2" xfId="221"/>
    <cellStyle name="Neutral" xfId="222" builtinId="28" customBuiltin="1"/>
    <cellStyle name="Neutral 2" xfId="223"/>
    <cellStyle name="Normal" xfId="0" builtinId="0"/>
    <cellStyle name="Normal 10" xfId="224"/>
    <cellStyle name="Normal 10 2" xfId="225"/>
    <cellStyle name="Normal 100" xfId="226"/>
    <cellStyle name="Normal 101" xfId="227"/>
    <cellStyle name="Normal 102" xfId="228"/>
    <cellStyle name="Normal 103" xfId="229"/>
    <cellStyle name="Normal 104" xfId="230"/>
    <cellStyle name="Normal 105" xfId="231"/>
    <cellStyle name="Normal 106" xfId="232"/>
    <cellStyle name="Normal 107" xfId="233"/>
    <cellStyle name="Normal 108" xfId="234"/>
    <cellStyle name="Normal 11" xfId="235"/>
    <cellStyle name="Normal 11 2" xfId="236"/>
    <cellStyle name="Normal 12" xfId="237"/>
    <cellStyle name="Normal 12 2" xfId="238"/>
    <cellStyle name="Normal 13" xfId="239"/>
    <cellStyle name="Normal 13 2" xfId="240"/>
    <cellStyle name="Normal 14" xfId="241"/>
    <cellStyle name="Normal 14 2" xfId="242"/>
    <cellStyle name="Normal 15" xfId="243"/>
    <cellStyle name="Normal 15 2" xfId="244"/>
    <cellStyle name="Normal 16" xfId="245"/>
    <cellStyle name="Normal 16 2" xfId="246"/>
    <cellStyle name="Normal 17" xfId="247"/>
    <cellStyle name="Normal 17 2" xfId="248"/>
    <cellStyle name="Normal 18" xfId="249"/>
    <cellStyle name="Normal 18 2" xfId="250"/>
    <cellStyle name="Normal 19" xfId="251"/>
    <cellStyle name="Normal 19 2" xfId="252"/>
    <cellStyle name="Normal 2" xfId="253"/>
    <cellStyle name="Normal 2 2" xfId="254"/>
    <cellStyle name="Normal 2 3" xfId="255"/>
    <cellStyle name="Normal 20" xfId="256"/>
    <cellStyle name="Normal 20 2" xfId="257"/>
    <cellStyle name="Normal 21" xfId="258"/>
    <cellStyle name="Normal 22" xfId="259"/>
    <cellStyle name="Normal 23" xfId="260"/>
    <cellStyle name="Normal 24" xfId="261"/>
    <cellStyle name="Normal 25" xfId="262"/>
    <cellStyle name="Normal 26" xfId="263"/>
    <cellStyle name="Normal 27" xfId="264"/>
    <cellStyle name="Normal 28" xfId="265"/>
    <cellStyle name="Normal 29" xfId="266"/>
    <cellStyle name="Normal 3" xfId="267"/>
    <cellStyle name="Normal 3 2" xfId="268"/>
    <cellStyle name="Normal 3 3" xfId="269"/>
    <cellStyle name="Normal 30" xfId="270"/>
    <cellStyle name="Normal 31" xfId="271"/>
    <cellStyle name="Normal 32" xfId="272"/>
    <cellStyle name="Normal 33" xfId="273"/>
    <cellStyle name="Normal 34" xfId="274"/>
    <cellStyle name="Normal 35" xfId="275"/>
    <cellStyle name="Normal 36" xfId="276"/>
    <cellStyle name="Normal 37" xfId="277"/>
    <cellStyle name="Normal 38" xfId="278"/>
    <cellStyle name="Normal 39" xfId="279"/>
    <cellStyle name="Normal 4" xfId="280"/>
    <cellStyle name="Normal 4 2" xfId="281"/>
    <cellStyle name="Normal 4 3" xfId="282"/>
    <cellStyle name="Normal 40" xfId="283"/>
    <cellStyle name="Normal 41" xfId="284"/>
    <cellStyle name="Normal 42" xfId="285"/>
    <cellStyle name="Normal 43" xfId="286"/>
    <cellStyle name="Normal 44" xfId="287"/>
    <cellStyle name="Normal 45" xfId="288"/>
    <cellStyle name="Normal 46" xfId="289"/>
    <cellStyle name="Normal 47" xfId="290"/>
    <cellStyle name="Normal 48" xfId="291"/>
    <cellStyle name="Normal 49" xfId="292"/>
    <cellStyle name="Normal 5" xfId="293"/>
    <cellStyle name="Normal 5 2" xfId="294"/>
    <cellStyle name="Normal 50" xfId="295"/>
    <cellStyle name="Normal 51" xfId="296"/>
    <cellStyle name="Normal 52" xfId="297"/>
    <cellStyle name="Normal 53" xfId="298"/>
    <cellStyle name="Normal 54" xfId="299"/>
    <cellStyle name="Normal 55" xfId="300"/>
    <cellStyle name="Normal 56" xfId="301"/>
    <cellStyle name="Normal 57" xfId="302"/>
    <cellStyle name="Normal 58" xfId="303"/>
    <cellStyle name="Normal 59" xfId="304"/>
    <cellStyle name="Normal 6" xfId="305"/>
    <cellStyle name="Normal 6 2" xfId="306"/>
    <cellStyle name="Normal 60" xfId="307"/>
    <cellStyle name="Normal 61" xfId="308"/>
    <cellStyle name="Normal 62" xfId="309"/>
    <cellStyle name="Normal 63" xfId="310"/>
    <cellStyle name="Normal 64" xfId="311"/>
    <cellStyle name="Normal 65" xfId="312"/>
    <cellStyle name="Normal 66" xfId="313"/>
    <cellStyle name="Normal 67" xfId="314"/>
    <cellStyle name="Normal 68" xfId="315"/>
    <cellStyle name="Normal 69" xfId="316"/>
    <cellStyle name="Normal 7" xfId="317"/>
    <cellStyle name="Normal 7 2" xfId="318"/>
    <cellStyle name="Normal 70" xfId="319"/>
    <cellStyle name="Normal 71" xfId="320"/>
    <cellStyle name="Normal 72" xfId="321"/>
    <cellStyle name="Normal 73" xfId="322"/>
    <cellStyle name="Normal 74" xfId="323"/>
    <cellStyle name="Normal 75" xfId="324"/>
    <cellStyle name="Normal 76" xfId="325"/>
    <cellStyle name="Normal 77" xfId="326"/>
    <cellStyle name="Normal 78" xfId="327"/>
    <cellStyle name="Normal 79" xfId="328"/>
    <cellStyle name="Normal 8" xfId="329"/>
    <cellStyle name="Normal 8 2" xfId="330"/>
    <cellStyle name="Normal 80" xfId="331"/>
    <cellStyle name="Normal 81" xfId="332"/>
    <cellStyle name="Normal 82" xfId="333"/>
    <cellStyle name="Normal 83" xfId="334"/>
    <cellStyle name="Normal 84" xfId="335"/>
    <cellStyle name="Normal 85" xfId="336"/>
    <cellStyle name="Normal 86" xfId="337"/>
    <cellStyle name="Normal 87" xfId="338"/>
    <cellStyle name="Normal 88" xfId="339"/>
    <cellStyle name="Normal 89" xfId="340"/>
    <cellStyle name="Normal 9" xfId="341"/>
    <cellStyle name="Normal 9 2" xfId="342"/>
    <cellStyle name="Normal 90" xfId="343"/>
    <cellStyle name="Normal 91" xfId="344"/>
    <cellStyle name="Normal 92" xfId="345"/>
    <cellStyle name="Normal 93" xfId="346"/>
    <cellStyle name="Normal 94" xfId="347"/>
    <cellStyle name="Normal 95" xfId="348"/>
    <cellStyle name="Normal 96" xfId="349"/>
    <cellStyle name="Normal 97" xfId="350"/>
    <cellStyle name="Normal 98" xfId="351"/>
    <cellStyle name="Normal 99" xfId="352"/>
    <cellStyle name="Notas 10" xfId="353"/>
    <cellStyle name="Notas 11" xfId="354"/>
    <cellStyle name="Notas 12" xfId="355"/>
    <cellStyle name="Notas 13" xfId="356"/>
    <cellStyle name="Notas 14" xfId="357"/>
    <cellStyle name="Notas 15" xfId="358"/>
    <cellStyle name="Notas 16" xfId="359"/>
    <cellStyle name="Notas 2" xfId="360"/>
    <cellStyle name="Notas 3" xfId="361"/>
    <cellStyle name="Notas 4" xfId="362"/>
    <cellStyle name="Notas 5" xfId="363"/>
    <cellStyle name="Notas 6" xfId="364"/>
    <cellStyle name="Notas 7" xfId="365"/>
    <cellStyle name="Notas 8" xfId="366"/>
    <cellStyle name="Notas 9" xfId="367"/>
    <cellStyle name="Porcentaje" xfId="368" builtinId="5"/>
    <cellStyle name="Porcentaje 2" xfId="369"/>
    <cellStyle name="Porcentual 2" xfId="370"/>
    <cellStyle name="Salida" xfId="371" builtinId="21" customBuiltin="1"/>
    <cellStyle name="Salida 2" xfId="372"/>
    <cellStyle name="Texto de advertencia" xfId="373" builtinId="11" customBuiltin="1"/>
    <cellStyle name="Texto de advertencia 2" xfId="374"/>
    <cellStyle name="Texto explicativo" xfId="375" builtinId="53" customBuiltin="1"/>
    <cellStyle name="Texto explicativo 2" xfId="376"/>
    <cellStyle name="Título" xfId="377" builtinId="15" customBuiltin="1"/>
    <cellStyle name="Título 1 2" xfId="378"/>
    <cellStyle name="Título 2" xfId="379" builtinId="17" customBuiltin="1"/>
    <cellStyle name="Título 2 2" xfId="380"/>
    <cellStyle name="Título 3" xfId="381" builtinId="18" customBuiltin="1"/>
    <cellStyle name="Título 3 2" xfId="382"/>
    <cellStyle name="Título 4" xfId="383"/>
    <cellStyle name="Total" xfId="384" builtinId="25" customBuiltin="1"/>
    <cellStyle name="Total 2" xfId="38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K4" sqref="K4"/>
    </sheetView>
  </sheetViews>
  <sheetFormatPr baseColWidth="10" defaultRowHeight="15" x14ac:dyDescent="0.25"/>
  <cols>
    <col min="1" max="4" width="14.7109375" style="4" customWidth="1"/>
    <col min="5" max="5" width="15.7109375" style="4" customWidth="1"/>
    <col min="6" max="6" width="14.7109375" style="4" customWidth="1"/>
    <col min="7" max="11" width="15.7109375" style="4" customWidth="1"/>
    <col min="12" max="16384" width="11.42578125" style="4"/>
  </cols>
  <sheetData>
    <row r="1" spans="1:11" ht="12.75" customHeight="1" x14ac:dyDescent="0.25">
      <c r="A1" s="2" t="s">
        <v>32</v>
      </c>
      <c r="B1" s="2"/>
      <c r="C1" s="2"/>
      <c r="D1" s="2"/>
      <c r="E1" s="3"/>
      <c r="F1" s="2"/>
      <c r="G1" s="3"/>
      <c r="H1" s="3"/>
      <c r="I1" s="3"/>
      <c r="J1" s="3"/>
      <c r="K1" s="3"/>
    </row>
    <row r="2" spans="1:11" ht="12.75" customHeight="1" x14ac:dyDescent="0.25">
      <c r="A2" s="3"/>
      <c r="B2" s="3"/>
      <c r="C2" s="3"/>
      <c r="D2" s="3"/>
      <c r="E2" s="3"/>
      <c r="F2" s="3"/>
      <c r="G2" s="3"/>
      <c r="H2" s="3"/>
      <c r="I2" s="3"/>
      <c r="J2" s="3"/>
      <c r="K2" s="5"/>
    </row>
    <row r="3" spans="1:11" ht="15" customHeight="1" x14ac:dyDescent="0.25">
      <c r="A3" s="92">
        <v>1095</v>
      </c>
      <c r="B3" s="93" t="s">
        <v>39</v>
      </c>
      <c r="C3" s="7"/>
      <c r="D3" s="7"/>
      <c r="E3" s="8"/>
      <c r="F3" s="6"/>
      <c r="G3" s="6"/>
      <c r="H3" s="6"/>
      <c r="I3" s="6"/>
      <c r="J3" s="9"/>
      <c r="K3" s="9"/>
    </row>
    <row r="4" spans="1:11" ht="15" customHeight="1" x14ac:dyDescent="0.25">
      <c r="A4" s="92" t="s">
        <v>38</v>
      </c>
      <c r="B4" s="93" t="s">
        <v>40</v>
      </c>
      <c r="C4" s="7"/>
      <c r="D4" s="7"/>
      <c r="E4" s="8"/>
      <c r="F4" s="6"/>
      <c r="G4" s="6"/>
      <c r="H4" s="6"/>
      <c r="I4" s="6"/>
      <c r="J4" s="9"/>
      <c r="K4" s="9" t="s">
        <v>1946</v>
      </c>
    </row>
    <row r="5" spans="1:11" ht="12.75" customHeight="1" x14ac:dyDescent="0.25">
      <c r="A5" s="10"/>
      <c r="B5" s="10"/>
      <c r="C5" s="10"/>
      <c r="D5" s="10"/>
      <c r="E5" s="10"/>
      <c r="F5" s="10"/>
      <c r="G5" s="10"/>
      <c r="H5" s="10"/>
      <c r="I5" s="10"/>
      <c r="J5" s="10"/>
      <c r="K5" s="11"/>
    </row>
    <row r="6" spans="1:11" x14ac:dyDescent="0.25">
      <c r="A6" s="160" t="s">
        <v>7</v>
      </c>
      <c r="B6" s="162" t="s">
        <v>35</v>
      </c>
      <c r="C6" s="60"/>
      <c r="D6" s="160" t="s">
        <v>20</v>
      </c>
      <c r="E6" s="164" t="s">
        <v>19</v>
      </c>
      <c r="F6" s="165"/>
      <c r="G6" s="165"/>
      <c r="H6" s="166"/>
      <c r="I6" s="160" t="s">
        <v>10</v>
      </c>
      <c r="J6" s="167" t="s">
        <v>28</v>
      </c>
      <c r="K6" s="168"/>
    </row>
    <row r="7" spans="1:11" x14ac:dyDescent="0.25">
      <c r="A7" s="161"/>
      <c r="B7" s="163"/>
      <c r="C7" s="61"/>
      <c r="D7" s="161"/>
      <c r="E7" s="164" t="s">
        <v>4</v>
      </c>
      <c r="F7" s="165"/>
      <c r="G7" s="165"/>
      <c r="H7" s="166"/>
      <c r="I7" s="161"/>
      <c r="J7" s="169"/>
      <c r="K7" s="170"/>
    </row>
    <row r="8" spans="1:11" ht="15" customHeight="1" x14ac:dyDescent="0.25">
      <c r="A8" s="38"/>
      <c r="B8" s="15"/>
      <c r="C8" s="59"/>
      <c r="D8" s="39"/>
      <c r="E8" s="15"/>
      <c r="F8" s="22"/>
      <c r="G8" s="23"/>
      <c r="H8" s="24"/>
      <c r="I8" s="40"/>
      <c r="J8" s="15"/>
      <c r="K8" s="65"/>
    </row>
    <row r="9" spans="1:11" ht="15" customHeight="1" x14ac:dyDescent="0.25">
      <c r="A9" s="20"/>
      <c r="B9" s="15"/>
      <c r="C9" s="21"/>
      <c r="D9" s="29"/>
      <c r="E9" s="15"/>
      <c r="F9" s="22"/>
      <c r="G9" s="23"/>
      <c r="H9" s="24"/>
      <c r="I9" s="40"/>
      <c r="J9" s="15"/>
      <c r="K9" s="65"/>
    </row>
    <row r="10" spans="1:11" ht="15" customHeight="1" x14ac:dyDescent="0.25">
      <c r="A10" s="20"/>
      <c r="B10" s="15"/>
      <c r="C10" s="21"/>
      <c r="D10" s="29"/>
      <c r="E10" s="15"/>
      <c r="F10" s="22"/>
      <c r="G10" s="23"/>
      <c r="H10" s="24"/>
      <c r="I10" s="40"/>
      <c r="J10" s="15"/>
      <c r="K10" s="65"/>
    </row>
    <row r="11" spans="1:11" ht="12.75" customHeight="1" x14ac:dyDescent="0.25">
      <c r="A11" s="20"/>
      <c r="B11" s="27"/>
      <c r="C11" s="28"/>
      <c r="D11" s="29"/>
      <c r="E11" s="15"/>
      <c r="F11" s="22"/>
      <c r="G11" s="22"/>
      <c r="H11" s="21"/>
      <c r="I11" s="40"/>
      <c r="J11" s="26"/>
      <c r="K11" s="24"/>
    </row>
    <row r="12" spans="1:11" x14ac:dyDescent="0.25">
      <c r="A12" s="30"/>
      <c r="B12" s="31"/>
      <c r="C12" s="31"/>
      <c r="D12" s="31"/>
      <c r="E12" s="31"/>
      <c r="F12" s="31"/>
      <c r="G12" s="171" t="s">
        <v>22</v>
      </c>
      <c r="H12" s="172"/>
      <c r="I12" s="32">
        <f>SUM(I8:I11)</f>
        <v>0</v>
      </c>
      <c r="J12" s="33"/>
      <c r="K12" s="34"/>
    </row>
    <row r="13" spans="1:11" ht="12.75" customHeight="1" x14ac:dyDescent="0.25">
      <c r="A13" s="30"/>
      <c r="B13" s="31"/>
      <c r="C13" s="31"/>
      <c r="D13" s="31"/>
      <c r="E13" s="31"/>
      <c r="F13" s="31"/>
      <c r="G13" s="31"/>
      <c r="H13" s="31"/>
      <c r="I13" s="35"/>
      <c r="J13" s="35"/>
      <c r="K13" s="36"/>
    </row>
    <row r="14" spans="1:11" x14ac:dyDescent="0.25">
      <c r="A14" s="160" t="s">
        <v>7</v>
      </c>
      <c r="B14" s="54" t="s">
        <v>16</v>
      </c>
      <c r="C14" s="62" t="s">
        <v>26</v>
      </c>
      <c r="D14" s="37" t="s">
        <v>26</v>
      </c>
      <c r="E14" s="164" t="s">
        <v>18</v>
      </c>
      <c r="F14" s="165"/>
      <c r="G14" s="165"/>
      <c r="H14" s="166"/>
      <c r="I14" s="160" t="s">
        <v>10</v>
      </c>
      <c r="J14" s="160" t="s">
        <v>8</v>
      </c>
      <c r="K14" s="62" t="s">
        <v>1</v>
      </c>
    </row>
    <row r="15" spans="1:11" x14ac:dyDescent="0.25">
      <c r="A15" s="161"/>
      <c r="B15" s="63" t="s">
        <v>17</v>
      </c>
      <c r="C15" s="63" t="s">
        <v>14</v>
      </c>
      <c r="D15" s="63" t="s">
        <v>13</v>
      </c>
      <c r="E15" s="164" t="s">
        <v>4</v>
      </c>
      <c r="F15" s="166"/>
      <c r="G15" s="164" t="s">
        <v>11</v>
      </c>
      <c r="H15" s="166"/>
      <c r="I15" s="161"/>
      <c r="J15" s="161"/>
      <c r="K15" s="63" t="s">
        <v>2</v>
      </c>
    </row>
    <row r="16" spans="1:11" x14ac:dyDescent="0.25">
      <c r="A16" s="20"/>
      <c r="B16" s="41"/>
      <c r="C16" s="39"/>
      <c r="D16" s="39"/>
      <c r="E16" s="15"/>
      <c r="F16" s="21"/>
      <c r="G16" s="27"/>
      <c r="H16" s="28"/>
      <c r="I16" s="40"/>
      <c r="J16" s="40"/>
      <c r="K16" s="40">
        <f>+I16-J16</f>
        <v>0</v>
      </c>
    </row>
    <row r="17" spans="1:11" x14ac:dyDescent="0.25">
      <c r="A17" s="20"/>
      <c r="B17" s="41"/>
      <c r="C17" s="39"/>
      <c r="D17" s="39"/>
      <c r="E17" s="15"/>
      <c r="F17" s="21"/>
      <c r="G17" s="27"/>
      <c r="H17" s="28"/>
      <c r="I17" s="40"/>
      <c r="J17" s="40"/>
      <c r="K17" s="40">
        <f>+I17-J17</f>
        <v>0</v>
      </c>
    </row>
    <row r="18" spans="1:11" x14ac:dyDescent="0.25">
      <c r="A18" s="42"/>
      <c r="B18" s="43"/>
      <c r="C18" s="44"/>
      <c r="D18" s="44"/>
      <c r="E18" s="15"/>
      <c r="F18" s="21"/>
      <c r="G18" s="27"/>
      <c r="H18" s="47"/>
      <c r="I18" s="40"/>
      <c r="J18" s="40"/>
      <c r="K18" s="40"/>
    </row>
    <row r="19" spans="1:11" x14ac:dyDescent="0.25">
      <c r="A19" s="42"/>
      <c r="B19" s="43"/>
      <c r="C19" s="44"/>
      <c r="D19" s="44"/>
      <c r="E19" s="15"/>
      <c r="F19" s="21"/>
      <c r="G19" s="27"/>
      <c r="H19" s="47"/>
      <c r="I19" s="40"/>
      <c r="J19" s="40"/>
      <c r="K19" s="40"/>
    </row>
    <row r="20" spans="1:11" ht="12.75" customHeight="1" x14ac:dyDescent="0.25">
      <c r="A20" s="20"/>
      <c r="B20" s="12"/>
      <c r="C20" s="12"/>
      <c r="D20" s="12"/>
      <c r="E20" s="15"/>
      <c r="F20" s="21"/>
      <c r="G20" s="15"/>
      <c r="H20" s="21"/>
      <c r="I20" s="48"/>
      <c r="J20" s="48"/>
      <c r="K20" s="48"/>
    </row>
    <row r="21" spans="1:11" x14ac:dyDescent="0.25">
      <c r="A21" s="30"/>
      <c r="B21" s="31"/>
      <c r="C21" s="31"/>
      <c r="D21" s="31"/>
      <c r="E21" s="31"/>
      <c r="F21" s="31"/>
      <c r="G21" s="171" t="s">
        <v>22</v>
      </c>
      <c r="H21" s="172"/>
      <c r="I21" s="49">
        <f>SUM(I16:I20)</f>
        <v>0</v>
      </c>
      <c r="J21" s="49">
        <f>SUM(J16:J20)</f>
        <v>0</v>
      </c>
      <c r="K21" s="49">
        <f>SUM(K16:K20)</f>
        <v>0</v>
      </c>
    </row>
    <row r="22" spans="1:11" ht="12.75" customHeight="1" x14ac:dyDescent="0.25">
      <c r="A22" s="30"/>
      <c r="B22" s="31"/>
      <c r="C22" s="31"/>
      <c r="D22" s="31"/>
      <c r="E22" s="31"/>
      <c r="F22" s="31"/>
      <c r="G22" s="31"/>
      <c r="H22" s="31"/>
      <c r="I22" s="35"/>
      <c r="J22" s="35"/>
      <c r="K22" s="36"/>
    </row>
    <row r="23" spans="1:11" ht="24.95" customHeight="1" x14ac:dyDescent="0.25">
      <c r="A23" s="57" t="s">
        <v>29</v>
      </c>
      <c r="B23" s="1" t="s">
        <v>23</v>
      </c>
      <c r="C23" s="57" t="s">
        <v>9</v>
      </c>
      <c r="D23" s="58" t="s">
        <v>0</v>
      </c>
      <c r="E23" s="57" t="s">
        <v>18</v>
      </c>
      <c r="F23" s="57" t="s">
        <v>25</v>
      </c>
      <c r="G23" s="57" t="s">
        <v>19</v>
      </c>
      <c r="H23" s="57" t="s">
        <v>30</v>
      </c>
      <c r="I23" s="57" t="s">
        <v>15</v>
      </c>
      <c r="J23" s="57" t="s">
        <v>31</v>
      </c>
      <c r="K23" s="57" t="s">
        <v>6</v>
      </c>
    </row>
    <row r="24" spans="1:11" ht="24.95" customHeight="1" x14ac:dyDescent="0.25">
      <c r="A24" s="50">
        <v>2900000000</v>
      </c>
      <c r="B24" s="50">
        <v>-2900000000</v>
      </c>
      <c r="C24" s="50">
        <v>0</v>
      </c>
      <c r="D24" s="51">
        <f>+A24+B24-C24</f>
        <v>0</v>
      </c>
      <c r="E24" s="51">
        <f>+I21</f>
        <v>0</v>
      </c>
      <c r="F24" s="52">
        <v>0</v>
      </c>
      <c r="G24" s="51">
        <f>+I12</f>
        <v>0</v>
      </c>
      <c r="H24" s="51">
        <f>+D24-E24-G24</f>
        <v>0</v>
      </c>
      <c r="I24" s="51">
        <f>+J21</f>
        <v>0</v>
      </c>
      <c r="J24" s="52">
        <v>0</v>
      </c>
      <c r="K24" s="51">
        <f>+K21</f>
        <v>0</v>
      </c>
    </row>
    <row r="25" spans="1:11" x14ac:dyDescent="0.25">
      <c r="A25" s="53">
        <v>1</v>
      </c>
      <c r="B25" s="53">
        <v>2</v>
      </c>
      <c r="C25" s="53">
        <v>3</v>
      </c>
      <c r="D25" s="53" t="s">
        <v>5</v>
      </c>
      <c r="E25" s="53">
        <v>5</v>
      </c>
      <c r="F25" s="53" t="s">
        <v>21</v>
      </c>
      <c r="G25" s="53">
        <v>7</v>
      </c>
      <c r="H25" s="53" t="s">
        <v>12</v>
      </c>
      <c r="I25" s="53">
        <v>9</v>
      </c>
      <c r="J25" s="53" t="s">
        <v>33</v>
      </c>
      <c r="K25" s="53" t="s">
        <v>34</v>
      </c>
    </row>
    <row r="28" spans="1:11" x14ac:dyDescent="0.25">
      <c r="D28" s="128"/>
      <c r="E28" s="128"/>
    </row>
  </sheetData>
  <mergeCells count="15">
    <mergeCell ref="G21:H21"/>
    <mergeCell ref="G12:H12"/>
    <mergeCell ref="A14:A15"/>
    <mergeCell ref="E14:H14"/>
    <mergeCell ref="I14:I15"/>
    <mergeCell ref="J14:J15"/>
    <mergeCell ref="E15:F15"/>
    <mergeCell ref="G15:H15"/>
    <mergeCell ref="A6:A7"/>
    <mergeCell ref="B6:B7"/>
    <mergeCell ref="D6:D7"/>
    <mergeCell ref="E6:H6"/>
    <mergeCell ref="I6:I7"/>
    <mergeCell ref="J6:K7"/>
    <mergeCell ref="E7:H7"/>
  </mergeCells>
  <printOptions horizontalCentered="1" verticalCentered="1"/>
  <pageMargins left="0.19685039370078741" right="0.19685039370078741" top="0.39370078740157483" bottom="0.39370078740157483" header="0" footer="0"/>
  <pageSetup scale="80" orientation="landscape" horizontalDpi="4294967293" verticalDpi="0"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8"/>
  <sheetViews>
    <sheetView workbookViewId="0">
      <selection activeCell="I24" sqref="I24"/>
    </sheetView>
  </sheetViews>
  <sheetFormatPr baseColWidth="10" defaultRowHeight="15" x14ac:dyDescent="0.25"/>
  <cols>
    <col min="1" max="4" width="14.7109375" style="4" customWidth="1"/>
    <col min="5" max="5" width="15.7109375" style="4" customWidth="1"/>
    <col min="6" max="6" width="14.7109375" style="4" customWidth="1"/>
    <col min="7" max="11" width="15.7109375" style="4" customWidth="1"/>
    <col min="12" max="16384" width="11.42578125" style="4"/>
  </cols>
  <sheetData>
    <row r="1" spans="1:11" ht="12.75" customHeight="1" x14ac:dyDescent="0.25">
      <c r="A1" s="2" t="s">
        <v>32</v>
      </c>
      <c r="B1" s="2"/>
      <c r="C1" s="2"/>
      <c r="D1" s="2"/>
      <c r="E1" s="3"/>
      <c r="F1" s="2"/>
      <c r="G1" s="3"/>
      <c r="H1" s="3"/>
      <c r="I1" s="3"/>
      <c r="J1" s="3"/>
      <c r="K1" s="3"/>
    </row>
    <row r="2" spans="1:11" ht="12.75" customHeight="1" x14ac:dyDescent="0.25">
      <c r="A2" s="3"/>
      <c r="B2" s="3"/>
      <c r="C2" s="3"/>
      <c r="D2" s="3"/>
      <c r="E2" s="3"/>
      <c r="F2" s="3"/>
      <c r="G2" s="3"/>
      <c r="H2" s="3"/>
      <c r="I2" s="3"/>
      <c r="J2" s="3"/>
      <c r="K2" s="5"/>
    </row>
    <row r="3" spans="1:11" ht="15" customHeight="1" x14ac:dyDescent="0.25">
      <c r="A3" s="92">
        <v>1131</v>
      </c>
      <c r="B3" s="93" t="s">
        <v>42</v>
      </c>
      <c r="C3" s="7"/>
      <c r="D3" s="7"/>
      <c r="E3" s="8"/>
      <c r="F3" s="6"/>
      <c r="G3" s="6"/>
      <c r="H3" s="6"/>
      <c r="I3" s="6"/>
      <c r="J3" s="9"/>
      <c r="K3" s="9"/>
    </row>
    <row r="4" spans="1:11" ht="15" customHeight="1" x14ac:dyDescent="0.25">
      <c r="A4" s="92" t="s">
        <v>41</v>
      </c>
      <c r="B4" s="93" t="s">
        <v>40</v>
      </c>
      <c r="C4" s="7"/>
      <c r="D4" s="7"/>
      <c r="E4" s="8"/>
      <c r="F4" s="6"/>
      <c r="G4" s="6"/>
      <c r="H4" s="6"/>
      <c r="I4" s="6"/>
      <c r="J4" s="9"/>
      <c r="K4" s="9" t="s">
        <v>1946</v>
      </c>
    </row>
    <row r="5" spans="1:11" ht="12.75" customHeight="1" x14ac:dyDescent="0.25">
      <c r="A5" s="10"/>
      <c r="B5" s="10"/>
      <c r="C5" s="10"/>
      <c r="D5" s="10"/>
      <c r="E5" s="10"/>
      <c r="F5" s="10"/>
      <c r="G5" s="10"/>
      <c r="H5" s="10"/>
      <c r="I5" s="10"/>
      <c r="J5" s="10"/>
      <c r="K5" s="11"/>
    </row>
    <row r="6" spans="1:11" x14ac:dyDescent="0.25">
      <c r="A6" s="160" t="s">
        <v>7</v>
      </c>
      <c r="B6" s="162" t="s">
        <v>35</v>
      </c>
      <c r="C6" s="60"/>
      <c r="D6" s="160" t="s">
        <v>20</v>
      </c>
      <c r="E6" s="164" t="s">
        <v>19</v>
      </c>
      <c r="F6" s="165"/>
      <c r="G6" s="165"/>
      <c r="H6" s="166"/>
      <c r="I6" s="160" t="s">
        <v>10</v>
      </c>
      <c r="J6" s="167" t="s">
        <v>28</v>
      </c>
      <c r="K6" s="168"/>
    </row>
    <row r="7" spans="1:11" x14ac:dyDescent="0.25">
      <c r="A7" s="161"/>
      <c r="B7" s="163"/>
      <c r="C7" s="61"/>
      <c r="D7" s="161"/>
      <c r="E7" s="164" t="s">
        <v>4</v>
      </c>
      <c r="F7" s="165"/>
      <c r="G7" s="165"/>
      <c r="H7" s="166"/>
      <c r="I7" s="161"/>
      <c r="J7" s="169"/>
      <c r="K7" s="170"/>
    </row>
    <row r="8" spans="1:11" ht="15" customHeight="1" x14ac:dyDescent="0.25">
      <c r="A8" s="20">
        <v>42769</v>
      </c>
      <c r="B8" s="137" t="s">
        <v>1833</v>
      </c>
      <c r="C8" s="21"/>
      <c r="D8" s="29">
        <v>206</v>
      </c>
      <c r="E8" s="147" t="s">
        <v>987</v>
      </c>
      <c r="F8" s="22"/>
      <c r="G8" s="23"/>
      <c r="H8" s="24"/>
      <c r="I8" s="142">
        <v>192293</v>
      </c>
      <c r="J8" s="15" t="s">
        <v>675</v>
      </c>
      <c r="K8" s="65"/>
    </row>
    <row r="9" spans="1:11" ht="15" customHeight="1" x14ac:dyDescent="0.25">
      <c r="A9" s="20">
        <v>42893</v>
      </c>
      <c r="B9" s="137" t="s">
        <v>1833</v>
      </c>
      <c r="C9" s="21"/>
      <c r="D9" s="29">
        <v>670</v>
      </c>
      <c r="E9" s="147" t="s">
        <v>987</v>
      </c>
      <c r="F9" s="22"/>
      <c r="G9" s="23"/>
      <c r="H9" s="24"/>
      <c r="I9" s="142">
        <f>1336116-461380-348280-17680-98750-389600</f>
        <v>20426</v>
      </c>
      <c r="J9" s="15" t="s">
        <v>675</v>
      </c>
      <c r="K9" s="65"/>
    </row>
    <row r="10" spans="1:11" ht="15" customHeight="1" x14ac:dyDescent="0.25">
      <c r="A10" s="20">
        <v>42898</v>
      </c>
      <c r="B10" s="137" t="s">
        <v>1833</v>
      </c>
      <c r="C10" s="21"/>
      <c r="D10" s="29">
        <v>689</v>
      </c>
      <c r="E10" s="147" t="s">
        <v>1834</v>
      </c>
      <c r="F10" s="22"/>
      <c r="G10" s="23"/>
      <c r="H10" s="24"/>
      <c r="I10" s="142">
        <v>3083333</v>
      </c>
      <c r="J10" s="15" t="s">
        <v>675</v>
      </c>
      <c r="K10" s="65"/>
    </row>
    <row r="11" spans="1:11" ht="15" customHeight="1" x14ac:dyDescent="0.25">
      <c r="A11" s="20" t="s">
        <v>1679</v>
      </c>
      <c r="B11" s="137" t="s">
        <v>1833</v>
      </c>
      <c r="C11" s="21"/>
      <c r="D11" s="29">
        <v>793</v>
      </c>
      <c r="E11" s="147" t="s">
        <v>1835</v>
      </c>
      <c r="F11" s="22"/>
      <c r="G11" s="23"/>
      <c r="H11" s="24"/>
      <c r="I11" s="142">
        <v>1080</v>
      </c>
      <c r="J11" s="15" t="s">
        <v>675</v>
      </c>
      <c r="K11" s="65"/>
    </row>
    <row r="12" spans="1:11" ht="15" customHeight="1" x14ac:dyDescent="0.25">
      <c r="A12" s="20">
        <v>43027</v>
      </c>
      <c r="B12" s="137" t="s">
        <v>1836</v>
      </c>
      <c r="C12" s="21"/>
      <c r="D12" s="29">
        <v>878</v>
      </c>
      <c r="E12" s="147" t="s">
        <v>1837</v>
      </c>
      <c r="F12" s="22"/>
      <c r="G12" s="23"/>
      <c r="H12" s="24"/>
      <c r="I12" s="142">
        <v>85000000</v>
      </c>
      <c r="J12" s="15"/>
      <c r="K12" s="65"/>
    </row>
    <row r="13" spans="1:11" ht="15" customHeight="1" x14ac:dyDescent="0.25">
      <c r="A13" s="20">
        <v>43042</v>
      </c>
      <c r="B13" s="137" t="s">
        <v>1833</v>
      </c>
      <c r="C13" s="21"/>
      <c r="D13" s="29">
        <v>968</v>
      </c>
      <c r="E13" s="147" t="s">
        <v>1949</v>
      </c>
      <c r="F13" s="22"/>
      <c r="G13" s="23"/>
      <c r="H13" s="24"/>
      <c r="I13" s="142">
        <f>11000000-10200000</f>
        <v>800000</v>
      </c>
      <c r="J13" s="15" t="s">
        <v>675</v>
      </c>
      <c r="K13" s="65"/>
    </row>
    <row r="14" spans="1:11" ht="15" customHeight="1" x14ac:dyDescent="0.25">
      <c r="A14" s="20">
        <v>43042</v>
      </c>
      <c r="B14" s="137" t="s">
        <v>1833</v>
      </c>
      <c r="C14" s="21"/>
      <c r="D14" s="29">
        <v>969</v>
      </c>
      <c r="E14" s="147" t="s">
        <v>1949</v>
      </c>
      <c r="F14" s="22"/>
      <c r="G14" s="23"/>
      <c r="H14" s="24"/>
      <c r="I14" s="142">
        <f>11000000-10200000</f>
        <v>800000</v>
      </c>
      <c r="J14" s="15" t="s">
        <v>675</v>
      </c>
      <c r="K14" s="65"/>
    </row>
    <row r="15" spans="1:11" ht="15" customHeight="1" x14ac:dyDescent="0.25">
      <c r="A15" s="20">
        <v>43054</v>
      </c>
      <c r="B15" s="137" t="s">
        <v>1833</v>
      </c>
      <c r="C15" s="21"/>
      <c r="D15" s="29">
        <v>988</v>
      </c>
      <c r="E15" s="147" t="s">
        <v>2024</v>
      </c>
      <c r="F15" s="22"/>
      <c r="G15" s="23"/>
      <c r="H15" s="24"/>
      <c r="I15" s="142">
        <f>10515000-8645667</f>
        <v>1869333</v>
      </c>
      <c r="J15" s="15" t="s">
        <v>675</v>
      </c>
      <c r="K15" s="65"/>
    </row>
    <row r="16" spans="1:11" ht="15" customHeight="1" x14ac:dyDescent="0.25">
      <c r="A16" s="20">
        <v>43068</v>
      </c>
      <c r="B16" s="137" t="s">
        <v>1833</v>
      </c>
      <c r="C16" s="21"/>
      <c r="D16" s="29">
        <v>1018</v>
      </c>
      <c r="E16" s="147" t="s">
        <v>2060</v>
      </c>
      <c r="F16" s="22"/>
      <c r="G16" s="23"/>
      <c r="H16" s="24"/>
      <c r="I16" s="142">
        <v>4350000</v>
      </c>
      <c r="J16" s="15"/>
      <c r="K16" s="65"/>
    </row>
    <row r="17" spans="1:11" ht="15" customHeight="1" x14ac:dyDescent="0.25">
      <c r="A17" s="20">
        <v>43068</v>
      </c>
      <c r="B17" s="137" t="s">
        <v>1833</v>
      </c>
      <c r="C17" s="21"/>
      <c r="D17" s="29">
        <v>1019</v>
      </c>
      <c r="E17" s="147" t="s">
        <v>2061</v>
      </c>
      <c r="F17" s="22"/>
      <c r="G17" s="23"/>
      <c r="H17" s="24"/>
      <c r="I17" s="142">
        <v>3721667</v>
      </c>
      <c r="J17" s="15"/>
      <c r="K17" s="65"/>
    </row>
    <row r="18" spans="1:11" ht="15" customHeight="1" x14ac:dyDescent="0.25">
      <c r="A18" s="20">
        <v>43068</v>
      </c>
      <c r="B18" s="137" t="s">
        <v>1833</v>
      </c>
      <c r="C18" s="21"/>
      <c r="D18" s="29">
        <v>1020</v>
      </c>
      <c r="E18" s="147" t="s">
        <v>2062</v>
      </c>
      <c r="F18" s="22"/>
      <c r="G18" s="23"/>
      <c r="H18" s="24"/>
      <c r="I18" s="142">
        <v>4350000</v>
      </c>
      <c r="J18" s="15"/>
      <c r="K18" s="65"/>
    </row>
    <row r="19" spans="1:11" ht="15" customHeight="1" x14ac:dyDescent="0.25">
      <c r="A19" s="20">
        <v>43068</v>
      </c>
      <c r="B19" s="137" t="s">
        <v>1833</v>
      </c>
      <c r="C19" s="21"/>
      <c r="D19" s="29">
        <v>1021</v>
      </c>
      <c r="E19" s="147" t="s">
        <v>2063</v>
      </c>
      <c r="F19" s="22"/>
      <c r="G19" s="23"/>
      <c r="H19" s="24"/>
      <c r="I19" s="142">
        <v>4350000</v>
      </c>
      <c r="J19" s="15"/>
      <c r="K19" s="65"/>
    </row>
    <row r="20" spans="1:11" ht="15" customHeight="1" x14ac:dyDescent="0.25">
      <c r="A20" s="20">
        <v>43068</v>
      </c>
      <c r="B20" s="137" t="s">
        <v>1833</v>
      </c>
      <c r="C20" s="21"/>
      <c r="D20" s="29">
        <v>1023</v>
      </c>
      <c r="E20" s="147" t="s">
        <v>2064</v>
      </c>
      <c r="F20" s="22"/>
      <c r="G20" s="23"/>
      <c r="H20" s="24"/>
      <c r="I20" s="142">
        <v>22998667</v>
      </c>
      <c r="J20" s="15"/>
      <c r="K20" s="65"/>
    </row>
    <row r="21" spans="1:11" ht="15" customHeight="1" x14ac:dyDescent="0.25">
      <c r="A21" s="20">
        <v>43068</v>
      </c>
      <c r="B21" s="137" t="s">
        <v>1833</v>
      </c>
      <c r="C21" s="21"/>
      <c r="D21" s="29">
        <v>1024</v>
      </c>
      <c r="E21" s="147" t="s">
        <v>2065</v>
      </c>
      <c r="F21" s="22"/>
      <c r="G21" s="23"/>
      <c r="H21" s="24"/>
      <c r="I21" s="142">
        <v>1734080</v>
      </c>
      <c r="J21" s="15" t="s">
        <v>675</v>
      </c>
      <c r="K21" s="65"/>
    </row>
    <row r="22" spans="1:11" ht="15" customHeight="1" x14ac:dyDescent="0.25">
      <c r="A22" s="20">
        <v>43069</v>
      </c>
      <c r="B22" s="137" t="s">
        <v>1833</v>
      </c>
      <c r="C22" s="21"/>
      <c r="D22" s="29">
        <v>1027</v>
      </c>
      <c r="E22" s="147" t="s">
        <v>2066</v>
      </c>
      <c r="F22" s="22"/>
      <c r="G22" s="23"/>
      <c r="H22" s="24"/>
      <c r="I22" s="142">
        <v>3600000</v>
      </c>
      <c r="J22" s="15"/>
      <c r="K22" s="65"/>
    </row>
    <row r="23" spans="1:11" ht="12.75" customHeight="1" x14ac:dyDescent="0.25">
      <c r="A23" s="20"/>
      <c r="B23" s="27"/>
      <c r="C23" s="28"/>
      <c r="D23" s="29"/>
      <c r="E23" s="15"/>
      <c r="F23" s="22"/>
      <c r="G23" s="22"/>
      <c r="H23" s="21"/>
      <c r="I23" s="40"/>
      <c r="J23" s="26"/>
      <c r="K23" s="24"/>
    </row>
    <row r="24" spans="1:11" x14ac:dyDescent="0.25">
      <c r="A24" s="30"/>
      <c r="B24" s="31"/>
      <c r="C24" s="31"/>
      <c r="D24" s="31"/>
      <c r="E24" s="31"/>
      <c r="F24" s="31"/>
      <c r="G24" s="171" t="s">
        <v>22</v>
      </c>
      <c r="H24" s="172"/>
      <c r="I24" s="32">
        <f>SUM(I8:I23)</f>
        <v>136870879</v>
      </c>
      <c r="J24" s="33"/>
      <c r="K24" s="34"/>
    </row>
    <row r="25" spans="1:11" ht="12.75" customHeight="1" x14ac:dyDescent="0.25">
      <c r="A25" s="30"/>
      <c r="B25" s="31"/>
      <c r="C25" s="31"/>
      <c r="D25" s="31"/>
      <c r="E25" s="31"/>
      <c r="F25" s="31"/>
      <c r="G25" s="31"/>
      <c r="H25" s="31"/>
      <c r="I25" s="35"/>
      <c r="J25" s="35"/>
      <c r="K25" s="36"/>
    </row>
    <row r="26" spans="1:11" x14ac:dyDescent="0.25">
      <c r="A26" s="160" t="s">
        <v>7</v>
      </c>
      <c r="B26" s="54" t="s">
        <v>16</v>
      </c>
      <c r="C26" s="62" t="s">
        <v>26</v>
      </c>
      <c r="D26" s="37" t="s">
        <v>26</v>
      </c>
      <c r="E26" s="164" t="s">
        <v>18</v>
      </c>
      <c r="F26" s="165"/>
      <c r="G26" s="165"/>
      <c r="H26" s="166"/>
      <c r="I26" s="160" t="s">
        <v>10</v>
      </c>
      <c r="J26" s="160" t="s">
        <v>8</v>
      </c>
      <c r="K26" s="62" t="s">
        <v>1</v>
      </c>
    </row>
    <row r="27" spans="1:11" x14ac:dyDescent="0.25">
      <c r="A27" s="161"/>
      <c r="B27" s="63" t="s">
        <v>17</v>
      </c>
      <c r="C27" s="63" t="s">
        <v>14</v>
      </c>
      <c r="D27" s="63" t="s">
        <v>13</v>
      </c>
      <c r="E27" s="164" t="s">
        <v>4</v>
      </c>
      <c r="F27" s="166"/>
      <c r="G27" s="164" t="s">
        <v>11</v>
      </c>
      <c r="H27" s="166"/>
      <c r="I27" s="161"/>
      <c r="J27" s="161"/>
      <c r="K27" s="63" t="s">
        <v>2</v>
      </c>
    </row>
    <row r="28" spans="1:11" ht="15" customHeight="1" x14ac:dyDescent="0.25">
      <c r="A28" s="38">
        <v>42741</v>
      </c>
      <c r="B28" s="140" t="s">
        <v>144</v>
      </c>
      <c r="C28" s="39">
        <v>17</v>
      </c>
      <c r="D28" s="39">
        <v>4</v>
      </c>
      <c r="E28" s="15" t="s">
        <v>87</v>
      </c>
      <c r="F28" s="21"/>
      <c r="G28" s="15" t="s">
        <v>91</v>
      </c>
      <c r="H28" s="21"/>
      <c r="I28" s="40">
        <v>15400000</v>
      </c>
      <c r="J28" s="40">
        <v>15400000</v>
      </c>
      <c r="K28" s="40">
        <f t="shared" ref="K28:K102" si="0">+I28-J28</f>
        <v>0</v>
      </c>
    </row>
    <row r="29" spans="1:11" x14ac:dyDescent="0.25">
      <c r="A29" s="20">
        <v>42741</v>
      </c>
      <c r="B29" s="140" t="s">
        <v>145</v>
      </c>
      <c r="C29" s="39">
        <v>14</v>
      </c>
      <c r="D29" s="39">
        <v>5</v>
      </c>
      <c r="E29" s="15" t="s">
        <v>88</v>
      </c>
      <c r="F29" s="28"/>
      <c r="G29" s="56" t="s">
        <v>92</v>
      </c>
      <c r="H29" s="28"/>
      <c r="I29" s="40">
        <v>4900000</v>
      </c>
      <c r="J29" s="40">
        <v>4900000</v>
      </c>
      <c r="K29" s="40">
        <f t="shared" si="0"/>
        <v>0</v>
      </c>
    </row>
    <row r="30" spans="1:11" x14ac:dyDescent="0.25">
      <c r="A30" s="20">
        <v>42745</v>
      </c>
      <c r="B30" s="140" t="s">
        <v>90</v>
      </c>
      <c r="C30" s="39">
        <v>16</v>
      </c>
      <c r="D30" s="39">
        <v>14</v>
      </c>
      <c r="E30" s="15" t="s">
        <v>89</v>
      </c>
      <c r="F30" s="22"/>
      <c r="G30" s="27" t="s">
        <v>93</v>
      </c>
      <c r="H30" s="28"/>
      <c r="I30" s="40">
        <v>278010</v>
      </c>
      <c r="J30" s="40">
        <v>278010</v>
      </c>
      <c r="K30" s="40">
        <f t="shared" si="0"/>
        <v>0</v>
      </c>
    </row>
    <row r="31" spans="1:11" x14ac:dyDescent="0.25">
      <c r="A31" s="20">
        <v>42754</v>
      </c>
      <c r="B31" s="140" t="s">
        <v>143</v>
      </c>
      <c r="C31" s="39">
        <v>88</v>
      </c>
      <c r="D31" s="39">
        <v>63</v>
      </c>
      <c r="E31" s="27" t="s">
        <v>126</v>
      </c>
      <c r="F31" s="21"/>
      <c r="G31" s="15" t="s">
        <v>146</v>
      </c>
      <c r="H31" s="28"/>
      <c r="I31" s="40">
        <f>77110000-44630333</f>
        <v>32479667</v>
      </c>
      <c r="J31" s="40">
        <v>32479667</v>
      </c>
      <c r="K31" s="40">
        <f t="shared" si="0"/>
        <v>0</v>
      </c>
    </row>
    <row r="32" spans="1:11" x14ac:dyDescent="0.25">
      <c r="A32" s="20">
        <v>42754</v>
      </c>
      <c r="B32" s="41" t="s">
        <v>149</v>
      </c>
      <c r="C32" s="39">
        <v>91</v>
      </c>
      <c r="D32" s="39">
        <v>65</v>
      </c>
      <c r="E32" s="27" t="s">
        <v>127</v>
      </c>
      <c r="F32" s="45"/>
      <c r="G32" s="46" t="s">
        <v>150</v>
      </c>
      <c r="H32" s="28"/>
      <c r="I32" s="40">
        <v>80615000</v>
      </c>
      <c r="J32" s="40">
        <v>58183000</v>
      </c>
      <c r="K32" s="40">
        <f t="shared" si="0"/>
        <v>22432000</v>
      </c>
    </row>
    <row r="33" spans="1:11" x14ac:dyDescent="0.25">
      <c r="A33" s="20">
        <v>42754</v>
      </c>
      <c r="B33" s="41" t="s">
        <v>221</v>
      </c>
      <c r="C33" s="39">
        <v>85</v>
      </c>
      <c r="D33" s="39">
        <v>66</v>
      </c>
      <c r="E33" s="27" t="s">
        <v>126</v>
      </c>
      <c r="F33" s="45"/>
      <c r="G33" s="46" t="s">
        <v>222</v>
      </c>
      <c r="H33" s="28"/>
      <c r="I33" s="40">
        <v>82500000</v>
      </c>
      <c r="J33" s="40">
        <v>67000000</v>
      </c>
      <c r="K33" s="40">
        <f t="shared" si="0"/>
        <v>15500000</v>
      </c>
    </row>
    <row r="34" spans="1:11" x14ac:dyDescent="0.25">
      <c r="A34" s="20">
        <v>42754</v>
      </c>
      <c r="B34" s="41" t="s">
        <v>238</v>
      </c>
      <c r="C34" s="39">
        <v>89</v>
      </c>
      <c r="D34" s="39">
        <v>68</v>
      </c>
      <c r="E34" s="27" t="s">
        <v>275</v>
      </c>
      <c r="F34" s="45"/>
      <c r="G34" s="46" t="s">
        <v>276</v>
      </c>
      <c r="H34" s="28"/>
      <c r="I34" s="40">
        <v>80615000</v>
      </c>
      <c r="J34" s="40">
        <v>65894000</v>
      </c>
      <c r="K34" s="40">
        <f t="shared" si="0"/>
        <v>14721000</v>
      </c>
    </row>
    <row r="35" spans="1:11" x14ac:dyDescent="0.25">
      <c r="A35" s="20">
        <v>42754</v>
      </c>
      <c r="B35" s="41" t="s">
        <v>239</v>
      </c>
      <c r="C35" s="39">
        <v>92</v>
      </c>
      <c r="D35" s="39">
        <v>69</v>
      </c>
      <c r="E35" s="27" t="s">
        <v>128</v>
      </c>
      <c r="F35" s="22"/>
      <c r="G35" s="27" t="s">
        <v>240</v>
      </c>
      <c r="H35" s="28"/>
      <c r="I35" s="40">
        <f>80615000-49537333</f>
        <v>31077667</v>
      </c>
      <c r="J35" s="40">
        <v>31077667</v>
      </c>
      <c r="K35" s="40">
        <f t="shared" si="0"/>
        <v>0</v>
      </c>
    </row>
    <row r="36" spans="1:11" x14ac:dyDescent="0.25">
      <c r="A36" s="20">
        <v>42754</v>
      </c>
      <c r="B36" s="41" t="s">
        <v>241</v>
      </c>
      <c r="C36" s="39">
        <v>75</v>
      </c>
      <c r="D36" s="39">
        <v>70</v>
      </c>
      <c r="E36" s="27" t="s">
        <v>125</v>
      </c>
      <c r="F36" s="22"/>
      <c r="G36" s="27" t="s">
        <v>242</v>
      </c>
      <c r="H36" s="28"/>
      <c r="I36" s="40">
        <f>93500000-43916667</f>
        <v>49583333</v>
      </c>
      <c r="J36" s="40">
        <v>49583333</v>
      </c>
      <c r="K36" s="40">
        <f t="shared" si="0"/>
        <v>0</v>
      </c>
    </row>
    <row r="37" spans="1:11" x14ac:dyDescent="0.25">
      <c r="A37" s="20">
        <v>42754</v>
      </c>
      <c r="B37" s="41" t="s">
        <v>232</v>
      </c>
      <c r="C37" s="39">
        <v>87</v>
      </c>
      <c r="D37" s="39">
        <v>78</v>
      </c>
      <c r="E37" s="27" t="s">
        <v>126</v>
      </c>
      <c r="F37" s="28"/>
      <c r="G37" s="27" t="s">
        <v>233</v>
      </c>
      <c r="H37" s="28"/>
      <c r="I37" s="40">
        <v>49500000</v>
      </c>
      <c r="J37" s="40">
        <v>42150000</v>
      </c>
      <c r="K37" s="40">
        <f>+I37-J37</f>
        <v>7350000</v>
      </c>
    </row>
    <row r="38" spans="1:11" x14ac:dyDescent="0.25">
      <c r="A38" s="20">
        <v>42758</v>
      </c>
      <c r="B38" s="41" t="s">
        <v>258</v>
      </c>
      <c r="C38" s="39">
        <v>16</v>
      </c>
      <c r="D38" s="39">
        <v>84</v>
      </c>
      <c r="E38" s="15" t="s">
        <v>259</v>
      </c>
      <c r="F38" s="21"/>
      <c r="G38" s="27" t="s">
        <v>260</v>
      </c>
      <c r="H38" s="28"/>
      <c r="I38" s="40">
        <v>47640</v>
      </c>
      <c r="J38" s="40">
        <v>47640</v>
      </c>
      <c r="K38" s="40">
        <f t="shared" si="0"/>
        <v>0</v>
      </c>
    </row>
    <row r="39" spans="1:11" x14ac:dyDescent="0.25">
      <c r="A39" s="20">
        <v>42760</v>
      </c>
      <c r="B39" s="41" t="s">
        <v>277</v>
      </c>
      <c r="C39" s="39">
        <v>103</v>
      </c>
      <c r="D39" s="39">
        <v>94</v>
      </c>
      <c r="E39" s="15" t="s">
        <v>142</v>
      </c>
      <c r="F39" s="22"/>
      <c r="G39" s="27" t="s">
        <v>278</v>
      </c>
      <c r="H39" s="28"/>
      <c r="I39" s="40">
        <v>16000000</v>
      </c>
      <c r="J39" s="40">
        <v>16000000</v>
      </c>
      <c r="K39" s="40">
        <f t="shared" si="0"/>
        <v>0</v>
      </c>
    </row>
    <row r="40" spans="1:11" x14ac:dyDescent="0.25">
      <c r="A40" s="20">
        <v>42760</v>
      </c>
      <c r="B40" s="41" t="s">
        <v>279</v>
      </c>
      <c r="C40" s="39">
        <v>97</v>
      </c>
      <c r="D40" s="39">
        <v>95</v>
      </c>
      <c r="E40" s="15" t="s">
        <v>280</v>
      </c>
      <c r="F40" s="22"/>
      <c r="G40" s="27" t="s">
        <v>281</v>
      </c>
      <c r="H40" s="28"/>
      <c r="I40" s="40">
        <f>75900000-40250000</f>
        <v>35650000</v>
      </c>
      <c r="J40" s="40">
        <v>35650000</v>
      </c>
      <c r="K40" s="40">
        <f t="shared" si="0"/>
        <v>0</v>
      </c>
    </row>
    <row r="41" spans="1:11" x14ac:dyDescent="0.25">
      <c r="A41" s="42">
        <v>42761</v>
      </c>
      <c r="B41" s="43" t="s">
        <v>273</v>
      </c>
      <c r="C41" s="44">
        <v>121</v>
      </c>
      <c r="D41" s="44">
        <v>97</v>
      </c>
      <c r="E41" s="27" t="s">
        <v>256</v>
      </c>
      <c r="F41" s="45"/>
      <c r="G41" s="46" t="s">
        <v>274</v>
      </c>
      <c r="H41" s="47"/>
      <c r="I41" s="40">
        <v>46750000</v>
      </c>
      <c r="J41" s="40">
        <v>38958333</v>
      </c>
      <c r="K41" s="40">
        <f t="shared" si="0"/>
        <v>7791667</v>
      </c>
    </row>
    <row r="42" spans="1:11" x14ac:dyDescent="0.25">
      <c r="A42" s="42">
        <v>42761</v>
      </c>
      <c r="B42" s="43" t="s">
        <v>297</v>
      </c>
      <c r="C42" s="44">
        <v>130</v>
      </c>
      <c r="D42" s="44">
        <v>99</v>
      </c>
      <c r="E42" s="27" t="s">
        <v>141</v>
      </c>
      <c r="F42" s="45"/>
      <c r="G42" s="46" t="s">
        <v>298</v>
      </c>
      <c r="H42" s="47"/>
      <c r="I42" s="40">
        <v>4700000</v>
      </c>
      <c r="J42" s="40">
        <v>4700000</v>
      </c>
      <c r="K42" s="40">
        <f t="shared" si="0"/>
        <v>0</v>
      </c>
    </row>
    <row r="43" spans="1:11" x14ac:dyDescent="0.25">
      <c r="A43" s="42">
        <v>42761</v>
      </c>
      <c r="B43" s="43" t="s">
        <v>319</v>
      </c>
      <c r="C43" s="44">
        <v>125</v>
      </c>
      <c r="D43" s="44">
        <v>102</v>
      </c>
      <c r="E43" s="45" t="s">
        <v>355</v>
      </c>
      <c r="F43" s="45"/>
      <c r="G43" s="46" t="s">
        <v>337</v>
      </c>
      <c r="H43" s="47"/>
      <c r="I43" s="40">
        <v>49500000</v>
      </c>
      <c r="J43" s="40">
        <v>41100000</v>
      </c>
      <c r="K43" s="40">
        <f t="shared" si="0"/>
        <v>8400000</v>
      </c>
    </row>
    <row r="44" spans="1:11" x14ac:dyDescent="0.25">
      <c r="A44" s="42">
        <v>42761</v>
      </c>
      <c r="B44" s="43" t="s">
        <v>320</v>
      </c>
      <c r="C44" s="44">
        <v>127</v>
      </c>
      <c r="D44" s="44">
        <v>103</v>
      </c>
      <c r="E44" s="45" t="s">
        <v>356</v>
      </c>
      <c r="F44" s="45"/>
      <c r="G44" s="46" t="s">
        <v>338</v>
      </c>
      <c r="H44" s="47"/>
      <c r="I44" s="40">
        <v>51920000</v>
      </c>
      <c r="J44" s="40">
        <v>42637334</v>
      </c>
      <c r="K44" s="40">
        <f t="shared" si="0"/>
        <v>9282666</v>
      </c>
    </row>
    <row r="45" spans="1:11" x14ac:dyDescent="0.25">
      <c r="A45" s="42">
        <v>42761</v>
      </c>
      <c r="B45" s="43" t="s">
        <v>321</v>
      </c>
      <c r="C45" s="44">
        <v>119</v>
      </c>
      <c r="D45" s="44">
        <v>104</v>
      </c>
      <c r="E45" s="45" t="s">
        <v>357</v>
      </c>
      <c r="F45" s="45"/>
      <c r="G45" s="46" t="s">
        <v>339</v>
      </c>
      <c r="H45" s="47"/>
      <c r="I45" s="40">
        <v>77110000</v>
      </c>
      <c r="J45" s="40">
        <v>57248333</v>
      </c>
      <c r="K45" s="40">
        <f t="shared" si="0"/>
        <v>19861667</v>
      </c>
    </row>
    <row r="46" spans="1:11" x14ac:dyDescent="0.25">
      <c r="A46" s="42">
        <v>42761</v>
      </c>
      <c r="B46" s="43" t="s">
        <v>322</v>
      </c>
      <c r="C46" s="44">
        <v>129</v>
      </c>
      <c r="D46" s="44">
        <v>105</v>
      </c>
      <c r="E46" s="45" t="s">
        <v>357</v>
      </c>
      <c r="F46" s="45"/>
      <c r="G46" s="46" t="s">
        <v>340</v>
      </c>
      <c r="H46" s="47"/>
      <c r="I46" s="40">
        <v>55000000</v>
      </c>
      <c r="J46" s="40">
        <v>45833333</v>
      </c>
      <c r="K46" s="40">
        <f t="shared" si="0"/>
        <v>9166667</v>
      </c>
    </row>
    <row r="47" spans="1:11" x14ac:dyDescent="0.25">
      <c r="A47" s="42">
        <v>42761</v>
      </c>
      <c r="B47" s="43" t="s">
        <v>323</v>
      </c>
      <c r="C47" s="44">
        <v>102</v>
      </c>
      <c r="D47" s="44">
        <v>106</v>
      </c>
      <c r="E47" s="45" t="s">
        <v>358</v>
      </c>
      <c r="F47" s="45"/>
      <c r="G47" s="46" t="s">
        <v>341</v>
      </c>
      <c r="H47" s="47"/>
      <c r="I47" s="40">
        <v>49500000</v>
      </c>
      <c r="J47" s="40">
        <v>41250000</v>
      </c>
      <c r="K47" s="40">
        <f t="shared" si="0"/>
        <v>8250000</v>
      </c>
    </row>
    <row r="48" spans="1:11" x14ac:dyDescent="0.25">
      <c r="A48" s="42">
        <v>42762</v>
      </c>
      <c r="B48" s="43" t="s">
        <v>324</v>
      </c>
      <c r="C48" s="44">
        <v>100</v>
      </c>
      <c r="D48" s="44">
        <v>108</v>
      </c>
      <c r="E48" s="45" t="s">
        <v>359</v>
      </c>
      <c r="F48" s="45"/>
      <c r="G48" s="46" t="s">
        <v>342</v>
      </c>
      <c r="H48" s="47"/>
      <c r="I48" s="40">
        <v>66000000</v>
      </c>
      <c r="J48" s="40">
        <v>52180000</v>
      </c>
      <c r="K48" s="40">
        <f t="shared" si="0"/>
        <v>13820000</v>
      </c>
    </row>
    <row r="49" spans="1:11" x14ac:dyDescent="0.25">
      <c r="A49" s="42">
        <v>42762</v>
      </c>
      <c r="B49" s="43" t="s">
        <v>325</v>
      </c>
      <c r="C49" s="44">
        <v>126</v>
      </c>
      <c r="D49" s="44">
        <v>113</v>
      </c>
      <c r="E49" s="45" t="s">
        <v>257</v>
      </c>
      <c r="F49" s="45"/>
      <c r="G49" s="46" t="s">
        <v>343</v>
      </c>
      <c r="H49" s="47"/>
      <c r="I49" s="40">
        <v>82500000</v>
      </c>
      <c r="J49" s="40">
        <v>67500000</v>
      </c>
      <c r="K49" s="40">
        <f t="shared" si="0"/>
        <v>15000000</v>
      </c>
    </row>
    <row r="50" spans="1:11" x14ac:dyDescent="0.25">
      <c r="A50" s="42">
        <v>42765</v>
      </c>
      <c r="B50" s="43" t="s">
        <v>326</v>
      </c>
      <c r="C50" s="44">
        <v>128</v>
      </c>
      <c r="D50" s="44">
        <v>120</v>
      </c>
      <c r="E50" s="45" t="s">
        <v>360</v>
      </c>
      <c r="F50" s="45"/>
      <c r="G50" s="46" t="s">
        <v>344</v>
      </c>
      <c r="H50" s="47"/>
      <c r="I50" s="40">
        <v>60500000</v>
      </c>
      <c r="J50" s="40">
        <v>49683333</v>
      </c>
      <c r="K50" s="40">
        <f t="shared" si="0"/>
        <v>10816667</v>
      </c>
    </row>
    <row r="51" spans="1:11" x14ac:dyDescent="0.25">
      <c r="A51" s="42">
        <v>42765</v>
      </c>
      <c r="B51" s="43" t="s">
        <v>327</v>
      </c>
      <c r="C51" s="44">
        <v>145</v>
      </c>
      <c r="D51" s="44">
        <v>121</v>
      </c>
      <c r="E51" s="45" t="s">
        <v>361</v>
      </c>
      <c r="F51" s="45"/>
      <c r="G51" s="46" t="s">
        <v>345</v>
      </c>
      <c r="H51" s="47"/>
      <c r="I51" s="40">
        <v>63000000</v>
      </c>
      <c r="J51" s="40">
        <v>51200000</v>
      </c>
      <c r="K51" s="40">
        <f t="shared" si="0"/>
        <v>11800000</v>
      </c>
    </row>
    <row r="52" spans="1:11" x14ac:dyDescent="0.25">
      <c r="A52" s="42">
        <v>42765</v>
      </c>
      <c r="B52" s="43" t="s">
        <v>328</v>
      </c>
      <c r="C52" s="44">
        <v>99</v>
      </c>
      <c r="D52" s="44">
        <v>122</v>
      </c>
      <c r="E52" s="45" t="s">
        <v>308</v>
      </c>
      <c r="F52" s="45"/>
      <c r="G52" s="46" t="s">
        <v>346</v>
      </c>
      <c r="H52" s="47"/>
      <c r="I52" s="40">
        <v>66000000</v>
      </c>
      <c r="J52" s="40">
        <v>54000000</v>
      </c>
      <c r="K52" s="40">
        <f t="shared" si="0"/>
        <v>12000000</v>
      </c>
    </row>
    <row r="53" spans="1:11" x14ac:dyDescent="0.25">
      <c r="A53" s="42">
        <v>42765</v>
      </c>
      <c r="B53" s="43" t="s">
        <v>329</v>
      </c>
      <c r="C53" s="44">
        <v>37</v>
      </c>
      <c r="D53" s="44">
        <v>124</v>
      </c>
      <c r="E53" s="45" t="s">
        <v>362</v>
      </c>
      <c r="F53" s="45"/>
      <c r="G53" s="46" t="s">
        <v>347</v>
      </c>
      <c r="H53" s="47"/>
      <c r="I53" s="40">
        <v>23936782</v>
      </c>
      <c r="J53" s="40">
        <v>22637354</v>
      </c>
      <c r="K53" s="40">
        <f t="shared" si="0"/>
        <v>1299428</v>
      </c>
    </row>
    <row r="54" spans="1:11" x14ac:dyDescent="0.25">
      <c r="A54" s="42">
        <v>42766</v>
      </c>
      <c r="B54" s="43" t="s">
        <v>330</v>
      </c>
      <c r="C54" s="44">
        <v>140</v>
      </c>
      <c r="D54" s="44">
        <v>126</v>
      </c>
      <c r="E54" s="45" t="s">
        <v>363</v>
      </c>
      <c r="F54" s="45"/>
      <c r="G54" s="46" t="s">
        <v>348</v>
      </c>
      <c r="H54" s="47"/>
      <c r="I54" s="40">
        <v>84000000</v>
      </c>
      <c r="J54" s="40">
        <v>72000000</v>
      </c>
      <c r="K54" s="40">
        <f t="shared" si="0"/>
        <v>12000000</v>
      </c>
    </row>
    <row r="55" spans="1:11" x14ac:dyDescent="0.25">
      <c r="A55" s="42">
        <v>42766</v>
      </c>
      <c r="B55" s="43" t="s">
        <v>331</v>
      </c>
      <c r="C55" s="44">
        <v>152</v>
      </c>
      <c r="D55" s="44">
        <v>128</v>
      </c>
      <c r="E55" s="45" t="s">
        <v>309</v>
      </c>
      <c r="F55" s="45"/>
      <c r="G55" s="46" t="s">
        <v>349</v>
      </c>
      <c r="H55" s="47"/>
      <c r="I55" s="40">
        <f>47250000-16050000</f>
        <v>31200000</v>
      </c>
      <c r="J55" s="40">
        <v>31200000</v>
      </c>
      <c r="K55" s="40">
        <f t="shared" si="0"/>
        <v>0</v>
      </c>
    </row>
    <row r="56" spans="1:11" x14ac:dyDescent="0.25">
      <c r="A56" s="42">
        <v>42766</v>
      </c>
      <c r="B56" s="43" t="s">
        <v>332</v>
      </c>
      <c r="C56" s="44">
        <v>167</v>
      </c>
      <c r="D56" s="44">
        <v>130</v>
      </c>
      <c r="E56" s="45" t="s">
        <v>364</v>
      </c>
      <c r="F56" s="45"/>
      <c r="G56" s="46" t="s">
        <v>350</v>
      </c>
      <c r="H56" s="47"/>
      <c r="I56" s="40">
        <v>84000000</v>
      </c>
      <c r="J56" s="40">
        <v>72000000</v>
      </c>
      <c r="K56" s="40">
        <f t="shared" si="0"/>
        <v>12000000</v>
      </c>
    </row>
    <row r="57" spans="1:11" x14ac:dyDescent="0.25">
      <c r="A57" s="42">
        <v>42766</v>
      </c>
      <c r="B57" s="43" t="s">
        <v>333</v>
      </c>
      <c r="C57" s="44">
        <v>139</v>
      </c>
      <c r="D57" s="44">
        <v>132</v>
      </c>
      <c r="E57" s="45" t="s">
        <v>365</v>
      </c>
      <c r="F57" s="45"/>
      <c r="G57" s="46" t="s">
        <v>351</v>
      </c>
      <c r="H57" s="47"/>
      <c r="I57" s="40">
        <v>63000000</v>
      </c>
      <c r="J57" s="40">
        <v>53000000</v>
      </c>
      <c r="K57" s="40">
        <f t="shared" si="0"/>
        <v>10000000</v>
      </c>
    </row>
    <row r="58" spans="1:11" x14ac:dyDescent="0.25">
      <c r="A58" s="42">
        <v>42766</v>
      </c>
      <c r="B58" s="43" t="s">
        <v>334</v>
      </c>
      <c r="C58" s="44">
        <v>157</v>
      </c>
      <c r="D58" s="44">
        <v>133</v>
      </c>
      <c r="E58" s="45" t="s">
        <v>366</v>
      </c>
      <c r="F58" s="45"/>
      <c r="G58" s="46" t="s">
        <v>352</v>
      </c>
      <c r="H58" s="47"/>
      <c r="I58" s="40">
        <v>52500000</v>
      </c>
      <c r="J58" s="40">
        <v>45000000</v>
      </c>
      <c r="K58" s="40">
        <f t="shared" si="0"/>
        <v>7500000</v>
      </c>
    </row>
    <row r="59" spans="1:11" x14ac:dyDescent="0.25">
      <c r="A59" s="42">
        <v>42766</v>
      </c>
      <c r="B59" s="43" t="s">
        <v>335</v>
      </c>
      <c r="C59" s="44">
        <v>154</v>
      </c>
      <c r="D59" s="44">
        <v>134</v>
      </c>
      <c r="E59" s="45" t="s">
        <v>309</v>
      </c>
      <c r="F59" s="45"/>
      <c r="G59" s="46" t="s">
        <v>353</v>
      </c>
      <c r="H59" s="47"/>
      <c r="I59" s="40">
        <v>47250000</v>
      </c>
      <c r="J59" s="40">
        <v>40500000</v>
      </c>
      <c r="K59" s="40">
        <f t="shared" si="0"/>
        <v>6750000</v>
      </c>
    </row>
    <row r="60" spans="1:11" x14ac:dyDescent="0.25">
      <c r="A60" s="42">
        <v>42766</v>
      </c>
      <c r="B60" s="43" t="s">
        <v>336</v>
      </c>
      <c r="C60" s="44">
        <v>180</v>
      </c>
      <c r="D60" s="44">
        <v>135</v>
      </c>
      <c r="E60" s="45" t="s">
        <v>367</v>
      </c>
      <c r="F60" s="45"/>
      <c r="G60" s="46" t="s">
        <v>354</v>
      </c>
      <c r="H60" s="47"/>
      <c r="I60" s="40">
        <v>38500000</v>
      </c>
      <c r="J60" s="40">
        <v>34650000</v>
      </c>
      <c r="K60" s="40">
        <f t="shared" si="0"/>
        <v>3850000</v>
      </c>
    </row>
    <row r="61" spans="1:11" x14ac:dyDescent="0.25">
      <c r="A61" s="42">
        <v>42767</v>
      </c>
      <c r="B61" s="43" t="s">
        <v>417</v>
      </c>
      <c r="C61" s="44">
        <v>151</v>
      </c>
      <c r="D61" s="44">
        <v>136</v>
      </c>
      <c r="E61" s="27" t="s">
        <v>308</v>
      </c>
      <c r="F61" s="45"/>
      <c r="G61" s="46" t="s">
        <v>441</v>
      </c>
      <c r="H61" s="47"/>
      <c r="I61" s="40">
        <v>63000000</v>
      </c>
      <c r="J61" s="40">
        <v>47800000</v>
      </c>
      <c r="K61" s="40">
        <f t="shared" si="0"/>
        <v>15200000</v>
      </c>
    </row>
    <row r="62" spans="1:11" x14ac:dyDescent="0.25">
      <c r="A62" s="42">
        <v>42767</v>
      </c>
      <c r="B62" s="43" t="s">
        <v>418</v>
      </c>
      <c r="C62" s="44">
        <v>101</v>
      </c>
      <c r="D62" s="44">
        <v>141</v>
      </c>
      <c r="E62" s="27" t="s">
        <v>141</v>
      </c>
      <c r="F62" s="45"/>
      <c r="G62" s="46" t="s">
        <v>442</v>
      </c>
      <c r="H62" s="47"/>
      <c r="I62" s="40">
        <v>66000000</v>
      </c>
      <c r="J62" s="40">
        <v>53600000</v>
      </c>
      <c r="K62" s="40">
        <f t="shared" si="0"/>
        <v>12400000</v>
      </c>
    </row>
    <row r="63" spans="1:11" x14ac:dyDescent="0.25">
      <c r="A63" s="42">
        <v>42767</v>
      </c>
      <c r="B63" s="43" t="s">
        <v>420</v>
      </c>
      <c r="C63" s="44">
        <v>141</v>
      </c>
      <c r="D63" s="44">
        <v>144</v>
      </c>
      <c r="E63" s="27" t="s">
        <v>269</v>
      </c>
      <c r="F63" s="45"/>
      <c r="G63" s="46" t="s">
        <v>443</v>
      </c>
      <c r="H63" s="47"/>
      <c r="I63" s="40">
        <v>63000000</v>
      </c>
      <c r="J63" s="40">
        <v>53800000</v>
      </c>
      <c r="K63" s="40">
        <f t="shared" si="0"/>
        <v>9200000</v>
      </c>
    </row>
    <row r="64" spans="1:11" x14ac:dyDescent="0.25">
      <c r="A64" s="42">
        <v>42768</v>
      </c>
      <c r="B64" s="43" t="s">
        <v>419</v>
      </c>
      <c r="C64" s="44">
        <v>159</v>
      </c>
      <c r="D64" s="44">
        <v>146</v>
      </c>
      <c r="E64" s="27" t="s">
        <v>310</v>
      </c>
      <c r="F64" s="45"/>
      <c r="G64" s="46" t="s">
        <v>444</v>
      </c>
      <c r="H64" s="47"/>
      <c r="I64" s="40">
        <v>41790000</v>
      </c>
      <c r="J64" s="40">
        <v>35554667</v>
      </c>
      <c r="K64" s="40">
        <f t="shared" si="0"/>
        <v>6235333</v>
      </c>
    </row>
    <row r="65" spans="1:11" x14ac:dyDescent="0.25">
      <c r="A65" s="42">
        <v>42768</v>
      </c>
      <c r="B65" s="43" t="s">
        <v>421</v>
      </c>
      <c r="C65" s="44">
        <v>16</v>
      </c>
      <c r="D65" s="44">
        <v>147</v>
      </c>
      <c r="E65" s="27" t="s">
        <v>79</v>
      </c>
      <c r="F65" s="45"/>
      <c r="G65" s="46" t="s">
        <v>93</v>
      </c>
      <c r="H65" s="47"/>
      <c r="I65" s="40">
        <v>152630</v>
      </c>
      <c r="J65" s="40">
        <v>152630</v>
      </c>
      <c r="K65" s="40">
        <f t="shared" si="0"/>
        <v>0</v>
      </c>
    </row>
    <row r="66" spans="1:11" x14ac:dyDescent="0.25">
      <c r="A66" s="42">
        <v>42768</v>
      </c>
      <c r="B66" s="43" t="s">
        <v>422</v>
      </c>
      <c r="C66" s="44">
        <v>178</v>
      </c>
      <c r="D66" s="44">
        <v>148</v>
      </c>
      <c r="E66" s="27" t="s">
        <v>314</v>
      </c>
      <c r="F66" s="45"/>
      <c r="G66" s="46" t="s">
        <v>445</v>
      </c>
      <c r="H66" s="47"/>
      <c r="I66" s="40">
        <v>38500000</v>
      </c>
      <c r="J66" s="40">
        <v>34521667</v>
      </c>
      <c r="K66" s="40">
        <f t="shared" si="0"/>
        <v>3978333</v>
      </c>
    </row>
    <row r="67" spans="1:11" x14ac:dyDescent="0.25">
      <c r="A67" s="42">
        <v>42768</v>
      </c>
      <c r="B67" s="43" t="s">
        <v>423</v>
      </c>
      <c r="C67" s="44">
        <v>183</v>
      </c>
      <c r="D67" s="44">
        <v>150</v>
      </c>
      <c r="E67" s="27" t="s">
        <v>316</v>
      </c>
      <c r="F67" s="45"/>
      <c r="G67" s="46" t="s">
        <v>446</v>
      </c>
      <c r="H67" s="47"/>
      <c r="I67" s="40">
        <v>22459500</v>
      </c>
      <c r="J67" s="40">
        <v>18538000</v>
      </c>
      <c r="K67" s="40">
        <f t="shared" si="0"/>
        <v>3921500</v>
      </c>
    </row>
    <row r="68" spans="1:11" x14ac:dyDescent="0.25">
      <c r="A68" s="42">
        <v>42768</v>
      </c>
      <c r="B68" s="43" t="s">
        <v>424</v>
      </c>
      <c r="C68" s="44">
        <v>176</v>
      </c>
      <c r="D68" s="44">
        <v>151</v>
      </c>
      <c r="E68" s="27" t="s">
        <v>312</v>
      </c>
      <c r="F68" s="45"/>
      <c r="G68" s="46" t="s">
        <v>447</v>
      </c>
      <c r="H68" s="47"/>
      <c r="I68" s="40">
        <v>45000000</v>
      </c>
      <c r="J68" s="40">
        <v>40350000</v>
      </c>
      <c r="K68" s="40">
        <f t="shared" si="0"/>
        <v>4650000</v>
      </c>
    </row>
    <row r="69" spans="1:11" x14ac:dyDescent="0.25">
      <c r="A69" s="42">
        <v>42768</v>
      </c>
      <c r="B69" s="43" t="s">
        <v>425</v>
      </c>
      <c r="C69" s="44">
        <v>175</v>
      </c>
      <c r="D69" s="44">
        <v>152</v>
      </c>
      <c r="E69" s="27" t="s">
        <v>312</v>
      </c>
      <c r="F69" s="45"/>
      <c r="G69" s="46" t="s">
        <v>448</v>
      </c>
      <c r="H69" s="47"/>
      <c r="I69" s="40">
        <v>45000000</v>
      </c>
      <c r="J69" s="40">
        <v>40350000</v>
      </c>
      <c r="K69" s="40">
        <f t="shared" si="0"/>
        <v>4650000</v>
      </c>
    </row>
    <row r="70" spans="1:11" x14ac:dyDescent="0.25">
      <c r="A70" s="42">
        <v>42768</v>
      </c>
      <c r="B70" s="43" t="s">
        <v>426</v>
      </c>
      <c r="C70" s="44">
        <v>177</v>
      </c>
      <c r="D70" s="44">
        <v>153</v>
      </c>
      <c r="E70" s="27" t="s">
        <v>312</v>
      </c>
      <c r="F70" s="45"/>
      <c r="G70" s="46" t="s">
        <v>449</v>
      </c>
      <c r="H70" s="47"/>
      <c r="I70" s="40">
        <v>38500000</v>
      </c>
      <c r="J70" s="40">
        <v>34521667</v>
      </c>
      <c r="K70" s="40">
        <f t="shared" si="0"/>
        <v>3978333</v>
      </c>
    </row>
    <row r="71" spans="1:11" x14ac:dyDescent="0.25">
      <c r="A71" s="42">
        <v>42768</v>
      </c>
      <c r="B71" s="43" t="s">
        <v>427</v>
      </c>
      <c r="C71" s="44">
        <v>169</v>
      </c>
      <c r="D71" s="44">
        <v>154</v>
      </c>
      <c r="E71" s="27" t="s">
        <v>312</v>
      </c>
      <c r="F71" s="45"/>
      <c r="G71" s="46" t="s">
        <v>450</v>
      </c>
      <c r="H71" s="47"/>
      <c r="I71" s="40">
        <v>45000000</v>
      </c>
      <c r="J71" s="40">
        <v>40350000</v>
      </c>
      <c r="K71" s="40">
        <f t="shared" si="0"/>
        <v>4650000</v>
      </c>
    </row>
    <row r="72" spans="1:11" x14ac:dyDescent="0.25">
      <c r="A72" s="42">
        <v>42769</v>
      </c>
      <c r="B72" s="43" t="s">
        <v>428</v>
      </c>
      <c r="C72" s="44">
        <v>149</v>
      </c>
      <c r="D72" s="44">
        <v>156</v>
      </c>
      <c r="E72" s="27" t="s">
        <v>306</v>
      </c>
      <c r="F72" s="45"/>
      <c r="G72" s="46" t="s">
        <v>451</v>
      </c>
      <c r="H72" s="47"/>
      <c r="I72" s="40">
        <v>41790000</v>
      </c>
      <c r="J72" s="40">
        <v>35156667</v>
      </c>
      <c r="K72" s="40">
        <f t="shared" si="0"/>
        <v>6633333</v>
      </c>
    </row>
    <row r="73" spans="1:11" x14ac:dyDescent="0.25">
      <c r="A73" s="42">
        <v>42769</v>
      </c>
      <c r="B73" s="43" t="s">
        <v>429</v>
      </c>
      <c r="C73" s="44">
        <v>156</v>
      </c>
      <c r="D73" s="44">
        <v>158</v>
      </c>
      <c r="E73" s="27" t="s">
        <v>309</v>
      </c>
      <c r="F73" s="45"/>
      <c r="G73" s="46" t="s">
        <v>452</v>
      </c>
      <c r="H73" s="47"/>
      <c r="I73" s="40">
        <v>47250000</v>
      </c>
      <c r="J73" s="40">
        <v>40200000</v>
      </c>
      <c r="K73" s="40">
        <f t="shared" si="0"/>
        <v>7050000</v>
      </c>
    </row>
    <row r="74" spans="1:11" x14ac:dyDescent="0.25">
      <c r="A74" s="42">
        <v>42769</v>
      </c>
      <c r="B74" s="43" t="s">
        <v>430</v>
      </c>
      <c r="C74" s="44">
        <v>158</v>
      </c>
      <c r="D74" s="44">
        <v>159</v>
      </c>
      <c r="E74" s="27" t="s">
        <v>310</v>
      </c>
      <c r="F74" s="45"/>
      <c r="G74" s="46" t="s">
        <v>453</v>
      </c>
      <c r="H74" s="47"/>
      <c r="I74" s="40">
        <v>41790000</v>
      </c>
      <c r="J74" s="40">
        <v>33329334</v>
      </c>
      <c r="K74" s="40">
        <f t="shared" si="0"/>
        <v>8460666</v>
      </c>
    </row>
    <row r="75" spans="1:11" x14ac:dyDescent="0.25">
      <c r="A75" s="42">
        <v>42769</v>
      </c>
      <c r="B75" s="43" t="s">
        <v>431</v>
      </c>
      <c r="C75" s="44">
        <v>120</v>
      </c>
      <c r="D75" s="44">
        <v>164</v>
      </c>
      <c r="E75" s="27" t="s">
        <v>255</v>
      </c>
      <c r="F75" s="45"/>
      <c r="G75" s="46" t="s">
        <v>454</v>
      </c>
      <c r="H75" s="47"/>
      <c r="I75" s="40">
        <v>55000000</v>
      </c>
      <c r="J75" s="40">
        <v>43500000</v>
      </c>
      <c r="K75" s="40">
        <f t="shared" si="0"/>
        <v>11500000</v>
      </c>
    </row>
    <row r="76" spans="1:11" x14ac:dyDescent="0.25">
      <c r="A76" s="42">
        <v>42769</v>
      </c>
      <c r="B76" s="43" t="s">
        <v>432</v>
      </c>
      <c r="C76" s="44">
        <v>172</v>
      </c>
      <c r="D76" s="44">
        <v>165</v>
      </c>
      <c r="E76" s="27" t="s">
        <v>313</v>
      </c>
      <c r="F76" s="45"/>
      <c r="G76" s="46" t="s">
        <v>455</v>
      </c>
      <c r="H76" s="47"/>
      <c r="I76" s="40">
        <v>49560000</v>
      </c>
      <c r="J76" s="40">
        <v>42165333</v>
      </c>
      <c r="K76" s="40">
        <f t="shared" si="0"/>
        <v>7394667</v>
      </c>
    </row>
    <row r="77" spans="1:11" x14ac:dyDescent="0.25">
      <c r="A77" s="42">
        <v>42772</v>
      </c>
      <c r="B77" s="43" t="s">
        <v>433</v>
      </c>
      <c r="C77" s="44">
        <v>150</v>
      </c>
      <c r="D77" s="44">
        <v>168</v>
      </c>
      <c r="E77" s="27" t="s">
        <v>307</v>
      </c>
      <c r="F77" s="45"/>
      <c r="G77" s="46" t="s">
        <v>456</v>
      </c>
      <c r="H77" s="47"/>
      <c r="I77" s="40">
        <v>42630000</v>
      </c>
      <c r="J77" s="40">
        <v>35728000</v>
      </c>
      <c r="K77" s="40">
        <f t="shared" si="0"/>
        <v>6902000</v>
      </c>
    </row>
    <row r="78" spans="1:11" x14ac:dyDescent="0.25">
      <c r="A78" s="42">
        <v>42772</v>
      </c>
      <c r="B78" s="43" t="s">
        <v>434</v>
      </c>
      <c r="C78" s="44">
        <v>182</v>
      </c>
      <c r="D78" s="44">
        <v>169</v>
      </c>
      <c r="E78" s="27" t="s">
        <v>309</v>
      </c>
      <c r="F78" s="45"/>
      <c r="G78" s="46" t="s">
        <v>457</v>
      </c>
      <c r="H78" s="47"/>
      <c r="I78" s="40">
        <v>47250000</v>
      </c>
      <c r="J78" s="40">
        <v>39750000</v>
      </c>
      <c r="K78" s="40">
        <f t="shared" si="0"/>
        <v>7500000</v>
      </c>
    </row>
    <row r="79" spans="1:11" x14ac:dyDescent="0.25">
      <c r="A79" s="42">
        <v>42772</v>
      </c>
      <c r="B79" s="43" t="s">
        <v>435</v>
      </c>
      <c r="C79" s="44">
        <v>155</v>
      </c>
      <c r="D79" s="44">
        <v>170</v>
      </c>
      <c r="E79" s="27" t="s">
        <v>309</v>
      </c>
      <c r="F79" s="45"/>
      <c r="G79" s="46" t="s">
        <v>458</v>
      </c>
      <c r="H79" s="47"/>
      <c r="I79" s="40">
        <v>47250000</v>
      </c>
      <c r="J79" s="40">
        <v>37350000</v>
      </c>
      <c r="K79" s="40">
        <f t="shared" si="0"/>
        <v>9900000</v>
      </c>
    </row>
    <row r="80" spans="1:11" x14ac:dyDescent="0.25">
      <c r="A80" s="42">
        <v>42772</v>
      </c>
      <c r="B80" s="43" t="s">
        <v>436</v>
      </c>
      <c r="C80" s="44">
        <v>153</v>
      </c>
      <c r="D80" s="44">
        <v>171</v>
      </c>
      <c r="E80" s="27" t="s">
        <v>309</v>
      </c>
      <c r="F80" s="45"/>
      <c r="G80" s="46" t="s">
        <v>459</v>
      </c>
      <c r="H80" s="47"/>
      <c r="I80" s="40">
        <v>47250000</v>
      </c>
      <c r="J80" s="40">
        <v>39600000</v>
      </c>
      <c r="K80" s="40">
        <f t="shared" si="0"/>
        <v>7650000</v>
      </c>
    </row>
    <row r="81" spans="1:11" x14ac:dyDescent="0.25">
      <c r="A81" s="42">
        <v>42772</v>
      </c>
      <c r="B81" s="43" t="s">
        <v>437</v>
      </c>
      <c r="C81" s="44">
        <v>148</v>
      </c>
      <c r="D81" s="44">
        <v>172</v>
      </c>
      <c r="E81" s="27" t="s">
        <v>306</v>
      </c>
      <c r="F81" s="45"/>
      <c r="G81" s="46" t="s">
        <v>460</v>
      </c>
      <c r="H81" s="47"/>
      <c r="I81" s="40">
        <v>41790000</v>
      </c>
      <c r="J81" s="40">
        <v>31176667</v>
      </c>
      <c r="K81" s="40">
        <f t="shared" si="0"/>
        <v>10613333</v>
      </c>
    </row>
    <row r="82" spans="1:11" x14ac:dyDescent="0.25">
      <c r="A82" s="42">
        <v>42772</v>
      </c>
      <c r="B82" s="43" t="s">
        <v>438</v>
      </c>
      <c r="C82" s="44">
        <v>186</v>
      </c>
      <c r="D82" s="44">
        <v>173</v>
      </c>
      <c r="E82" s="27" t="s">
        <v>309</v>
      </c>
      <c r="F82" s="45"/>
      <c r="G82" s="46" t="s">
        <v>461</v>
      </c>
      <c r="H82" s="47"/>
      <c r="I82" s="40">
        <v>47250000</v>
      </c>
      <c r="J82" s="40">
        <v>39750000</v>
      </c>
      <c r="K82" s="40">
        <f t="shared" si="0"/>
        <v>7500000</v>
      </c>
    </row>
    <row r="83" spans="1:11" x14ac:dyDescent="0.25">
      <c r="A83" s="42">
        <v>42772</v>
      </c>
      <c r="B83" s="43" t="s">
        <v>439</v>
      </c>
      <c r="C83" s="44">
        <v>168</v>
      </c>
      <c r="D83" s="44">
        <v>174</v>
      </c>
      <c r="E83" s="27" t="s">
        <v>311</v>
      </c>
      <c r="F83" s="45"/>
      <c r="G83" s="46" t="s">
        <v>462</v>
      </c>
      <c r="H83" s="47"/>
      <c r="I83" s="40">
        <f>71500000-1300000</f>
        <v>70200000</v>
      </c>
      <c r="J83" s="40">
        <v>57200000</v>
      </c>
      <c r="K83" s="40">
        <f t="shared" si="0"/>
        <v>13000000</v>
      </c>
    </row>
    <row r="84" spans="1:11" x14ac:dyDescent="0.25">
      <c r="A84" s="42">
        <v>42773</v>
      </c>
      <c r="B84" s="43" t="s">
        <v>440</v>
      </c>
      <c r="C84" s="44">
        <v>206</v>
      </c>
      <c r="D84" s="44">
        <v>176</v>
      </c>
      <c r="E84" s="45" t="s">
        <v>464</v>
      </c>
      <c r="F84" s="45"/>
      <c r="G84" s="46" t="s">
        <v>463</v>
      </c>
      <c r="H84" s="47"/>
      <c r="I84" s="40">
        <v>474407</v>
      </c>
      <c r="J84" s="40">
        <v>474407</v>
      </c>
      <c r="K84" s="40">
        <f t="shared" si="0"/>
        <v>0</v>
      </c>
    </row>
    <row r="85" spans="1:11" x14ac:dyDescent="0.25">
      <c r="A85" s="42">
        <v>42773</v>
      </c>
      <c r="B85" s="43" t="s">
        <v>490</v>
      </c>
      <c r="C85" s="44">
        <v>173</v>
      </c>
      <c r="D85" s="44">
        <v>179</v>
      </c>
      <c r="E85" s="27" t="s">
        <v>312</v>
      </c>
      <c r="F85" s="45"/>
      <c r="G85" s="46" t="s">
        <v>499</v>
      </c>
      <c r="H85" s="47"/>
      <c r="I85" s="40">
        <v>45000000</v>
      </c>
      <c r="J85" s="40">
        <v>39600000</v>
      </c>
      <c r="K85" s="40">
        <f t="shared" si="0"/>
        <v>5400000</v>
      </c>
    </row>
    <row r="86" spans="1:11" x14ac:dyDescent="0.25">
      <c r="A86" s="42">
        <v>42774</v>
      </c>
      <c r="B86" s="43" t="s">
        <v>491</v>
      </c>
      <c r="C86" s="44">
        <v>184</v>
      </c>
      <c r="D86" s="44">
        <v>182</v>
      </c>
      <c r="E86" s="27" t="s">
        <v>315</v>
      </c>
      <c r="F86" s="45"/>
      <c r="G86" s="46" t="s">
        <v>500</v>
      </c>
      <c r="H86" s="47"/>
      <c r="I86" s="40">
        <v>22459500</v>
      </c>
      <c r="J86" s="40">
        <v>16612900</v>
      </c>
      <c r="K86" s="40">
        <f t="shared" si="0"/>
        <v>5846600</v>
      </c>
    </row>
    <row r="87" spans="1:11" x14ac:dyDescent="0.25">
      <c r="A87" s="42">
        <v>42775</v>
      </c>
      <c r="B87" s="43" t="s">
        <v>492</v>
      </c>
      <c r="C87" s="44">
        <v>212</v>
      </c>
      <c r="D87" s="44">
        <v>188</v>
      </c>
      <c r="E87" s="27" t="s">
        <v>465</v>
      </c>
      <c r="F87" s="45"/>
      <c r="G87" s="46" t="s">
        <v>501</v>
      </c>
      <c r="H87" s="47"/>
      <c r="I87" s="40">
        <v>35000000</v>
      </c>
      <c r="J87" s="40">
        <v>27066667</v>
      </c>
      <c r="K87" s="40">
        <f t="shared" si="0"/>
        <v>7933333</v>
      </c>
    </row>
    <row r="88" spans="1:11" x14ac:dyDescent="0.25">
      <c r="A88" s="42">
        <v>42775</v>
      </c>
      <c r="B88" s="43" t="s">
        <v>493</v>
      </c>
      <c r="C88" s="44">
        <v>187</v>
      </c>
      <c r="D88" s="44">
        <v>190</v>
      </c>
      <c r="E88" s="27" t="s">
        <v>496</v>
      </c>
      <c r="F88" s="45"/>
      <c r="G88" s="46" t="s">
        <v>502</v>
      </c>
      <c r="H88" s="47"/>
      <c r="I88" s="40">
        <v>62560000</v>
      </c>
      <c r="J88" s="40">
        <v>62560000</v>
      </c>
      <c r="K88" s="40">
        <f t="shared" si="0"/>
        <v>0</v>
      </c>
    </row>
    <row r="89" spans="1:11" x14ac:dyDescent="0.25">
      <c r="A89" s="42">
        <v>42781</v>
      </c>
      <c r="B89" s="43" t="s">
        <v>494</v>
      </c>
      <c r="C89" s="44">
        <v>204</v>
      </c>
      <c r="D89" s="44">
        <v>215</v>
      </c>
      <c r="E89" s="27" t="s">
        <v>497</v>
      </c>
      <c r="F89" s="45"/>
      <c r="G89" s="46" t="s">
        <v>503</v>
      </c>
      <c r="H89" s="47"/>
      <c r="I89" s="40">
        <v>24150000</v>
      </c>
      <c r="J89" s="40">
        <v>19626667</v>
      </c>
      <c r="K89" s="40">
        <f t="shared" si="0"/>
        <v>4523333</v>
      </c>
    </row>
    <row r="90" spans="1:11" x14ac:dyDescent="0.25">
      <c r="A90" s="42">
        <v>42782</v>
      </c>
      <c r="B90" s="145" t="s">
        <v>495</v>
      </c>
      <c r="C90" s="44">
        <v>16</v>
      </c>
      <c r="D90" s="44">
        <v>217</v>
      </c>
      <c r="E90" s="27" t="s">
        <v>498</v>
      </c>
      <c r="F90" s="45"/>
      <c r="G90" s="46" t="s">
        <v>93</v>
      </c>
      <c r="H90" s="47"/>
      <c r="I90" s="40">
        <v>5270</v>
      </c>
      <c r="J90" s="40">
        <v>5270</v>
      </c>
      <c r="K90" s="40">
        <f t="shared" si="0"/>
        <v>0</v>
      </c>
    </row>
    <row r="91" spans="1:11" x14ac:dyDescent="0.25">
      <c r="A91" s="42">
        <v>42786</v>
      </c>
      <c r="B91" s="145" t="s">
        <v>598</v>
      </c>
      <c r="C91" s="44">
        <v>261</v>
      </c>
      <c r="D91" s="44">
        <v>234</v>
      </c>
      <c r="E91" s="27" t="s">
        <v>602</v>
      </c>
      <c r="F91" s="45"/>
      <c r="G91" s="46" t="s">
        <v>594</v>
      </c>
      <c r="H91" s="47"/>
      <c r="I91" s="40">
        <v>21000000</v>
      </c>
      <c r="J91" s="40">
        <v>21000000</v>
      </c>
      <c r="K91" s="40">
        <f t="shared" si="0"/>
        <v>0</v>
      </c>
    </row>
    <row r="92" spans="1:11" x14ac:dyDescent="0.25">
      <c r="A92" s="42">
        <v>42786</v>
      </c>
      <c r="B92" s="145" t="s">
        <v>599</v>
      </c>
      <c r="C92" s="44">
        <v>211</v>
      </c>
      <c r="D92" s="44">
        <v>236</v>
      </c>
      <c r="E92" s="27" t="s">
        <v>603</v>
      </c>
      <c r="F92" s="45"/>
      <c r="G92" s="46" t="s">
        <v>595</v>
      </c>
      <c r="H92" s="47"/>
      <c r="I92" s="40">
        <f>63000000-800000</f>
        <v>62200000</v>
      </c>
      <c r="J92" s="40">
        <v>50200000</v>
      </c>
      <c r="K92" s="40">
        <f t="shared" si="0"/>
        <v>12000000</v>
      </c>
    </row>
    <row r="93" spans="1:11" x14ac:dyDescent="0.25">
      <c r="A93" s="42">
        <v>42786</v>
      </c>
      <c r="B93" s="43" t="s">
        <v>600</v>
      </c>
      <c r="C93" s="44">
        <v>16</v>
      </c>
      <c r="D93" s="44">
        <v>242</v>
      </c>
      <c r="E93" s="27" t="s">
        <v>604</v>
      </c>
      <c r="F93" s="45"/>
      <c r="G93" s="46" t="s">
        <v>596</v>
      </c>
      <c r="H93" s="47"/>
      <c r="I93" s="40">
        <v>47600</v>
      </c>
      <c r="J93" s="40">
        <v>47600</v>
      </c>
      <c r="K93" s="40">
        <f t="shared" si="0"/>
        <v>0</v>
      </c>
    </row>
    <row r="94" spans="1:11" x14ac:dyDescent="0.25">
      <c r="A94" s="42">
        <v>42786</v>
      </c>
      <c r="B94" s="43" t="s">
        <v>601</v>
      </c>
      <c r="C94" s="44">
        <v>181</v>
      </c>
      <c r="D94" s="44">
        <v>247</v>
      </c>
      <c r="E94" s="15" t="s">
        <v>315</v>
      </c>
      <c r="F94" s="45"/>
      <c r="G94" s="46" t="s">
        <v>597</v>
      </c>
      <c r="H94" s="47"/>
      <c r="I94" s="40">
        <v>22459500</v>
      </c>
      <c r="J94" s="40">
        <v>12049700</v>
      </c>
      <c r="K94" s="40">
        <f t="shared" si="0"/>
        <v>10409800</v>
      </c>
    </row>
    <row r="95" spans="1:11" x14ac:dyDescent="0.25">
      <c r="A95" s="42">
        <v>42788</v>
      </c>
      <c r="B95" s="43" t="s">
        <v>680</v>
      </c>
      <c r="C95" s="44">
        <v>278</v>
      </c>
      <c r="D95" s="44">
        <v>258</v>
      </c>
      <c r="E95" s="22" t="s">
        <v>669</v>
      </c>
      <c r="F95" s="45"/>
      <c r="G95" s="46" t="s">
        <v>697</v>
      </c>
      <c r="H95" s="47"/>
      <c r="I95" s="40">
        <v>45000000</v>
      </c>
      <c r="J95" s="40">
        <v>37350000</v>
      </c>
      <c r="K95" s="40">
        <f t="shared" si="0"/>
        <v>7650000</v>
      </c>
    </row>
    <row r="96" spans="1:11" x14ac:dyDescent="0.25">
      <c r="A96" s="42">
        <v>42788</v>
      </c>
      <c r="B96" s="43" t="s">
        <v>681</v>
      </c>
      <c r="C96" s="44">
        <v>229</v>
      </c>
      <c r="D96" s="44">
        <v>259</v>
      </c>
      <c r="E96" s="147" t="s">
        <v>586</v>
      </c>
      <c r="F96" s="45"/>
      <c r="G96" s="46" t="s">
        <v>698</v>
      </c>
      <c r="H96" s="47"/>
      <c r="I96" s="40">
        <f>80000000-64533333</f>
        <v>15466667</v>
      </c>
      <c r="J96" s="40">
        <v>15466667</v>
      </c>
      <c r="K96" s="40">
        <f t="shared" si="0"/>
        <v>0</v>
      </c>
    </row>
    <row r="97" spans="1:11" x14ac:dyDescent="0.25">
      <c r="A97" s="42">
        <v>42788</v>
      </c>
      <c r="B97" s="43" t="s">
        <v>682</v>
      </c>
      <c r="C97" s="44">
        <v>292</v>
      </c>
      <c r="D97" s="44">
        <v>264</v>
      </c>
      <c r="E97" s="147" t="s">
        <v>672</v>
      </c>
      <c r="F97" s="45"/>
      <c r="G97" s="46" t="s">
        <v>699</v>
      </c>
      <c r="H97" s="47"/>
      <c r="I97" s="40">
        <v>21390000</v>
      </c>
      <c r="J97" s="40">
        <v>17682400</v>
      </c>
      <c r="K97" s="40">
        <f t="shared" si="0"/>
        <v>3707600</v>
      </c>
    </row>
    <row r="98" spans="1:11" x14ac:dyDescent="0.25">
      <c r="A98" s="42">
        <v>42789</v>
      </c>
      <c r="B98" s="43" t="s">
        <v>683</v>
      </c>
      <c r="C98" s="44">
        <v>277</v>
      </c>
      <c r="D98" s="44">
        <v>269</v>
      </c>
      <c r="E98" s="147" t="s">
        <v>668</v>
      </c>
      <c r="F98" s="45"/>
      <c r="G98" s="46" t="s">
        <v>700</v>
      </c>
      <c r="H98" s="47"/>
      <c r="I98" s="40">
        <v>45000000</v>
      </c>
      <c r="J98" s="40">
        <v>37200000</v>
      </c>
      <c r="K98" s="40">
        <f t="shared" si="0"/>
        <v>7800000</v>
      </c>
    </row>
    <row r="99" spans="1:11" x14ac:dyDescent="0.25">
      <c r="A99" s="42">
        <v>42789</v>
      </c>
      <c r="B99" s="43" t="s">
        <v>684</v>
      </c>
      <c r="C99" s="44">
        <v>294</v>
      </c>
      <c r="D99" s="44">
        <v>274</v>
      </c>
      <c r="E99" s="147" t="s">
        <v>672</v>
      </c>
      <c r="F99" s="45"/>
      <c r="G99" s="46" t="s">
        <v>701</v>
      </c>
      <c r="H99" s="47"/>
      <c r="I99" s="40">
        <v>21390000</v>
      </c>
      <c r="J99" s="40">
        <v>17682400</v>
      </c>
      <c r="K99" s="40">
        <f t="shared" si="0"/>
        <v>3707600</v>
      </c>
    </row>
    <row r="100" spans="1:11" x14ac:dyDescent="0.25">
      <c r="A100" s="42">
        <v>42789</v>
      </c>
      <c r="B100" s="43" t="s">
        <v>685</v>
      </c>
      <c r="C100" s="44">
        <v>282</v>
      </c>
      <c r="D100" s="44">
        <v>275</v>
      </c>
      <c r="E100" s="147" t="s">
        <v>670</v>
      </c>
      <c r="F100" s="45"/>
      <c r="G100" s="46" t="s">
        <v>702</v>
      </c>
      <c r="H100" s="47"/>
      <c r="I100" s="40">
        <v>21390000</v>
      </c>
      <c r="J100" s="40">
        <v>15543400</v>
      </c>
      <c r="K100" s="40">
        <f t="shared" si="0"/>
        <v>5846600</v>
      </c>
    </row>
    <row r="101" spans="1:11" x14ac:dyDescent="0.25">
      <c r="A101" s="42">
        <v>42790</v>
      </c>
      <c r="B101" s="43" t="s">
        <v>686</v>
      </c>
      <c r="C101" s="44">
        <v>285</v>
      </c>
      <c r="D101" s="44">
        <v>294</v>
      </c>
      <c r="E101" s="147" t="s">
        <v>671</v>
      </c>
      <c r="F101" s="45"/>
      <c r="G101" s="46" t="s">
        <v>703</v>
      </c>
      <c r="H101" s="47"/>
      <c r="I101" s="40">
        <v>45000000</v>
      </c>
      <c r="J101" s="40">
        <v>37050000</v>
      </c>
      <c r="K101" s="40">
        <f t="shared" si="0"/>
        <v>7950000</v>
      </c>
    </row>
    <row r="102" spans="1:11" x14ac:dyDescent="0.25">
      <c r="A102" s="42">
        <v>42796</v>
      </c>
      <c r="B102" s="43" t="s">
        <v>793</v>
      </c>
      <c r="C102" s="44">
        <v>16</v>
      </c>
      <c r="D102" s="44">
        <v>329</v>
      </c>
      <c r="E102" s="148" t="s">
        <v>819</v>
      </c>
      <c r="F102" s="45"/>
      <c r="G102" s="46" t="s">
        <v>93</v>
      </c>
      <c r="H102" s="47"/>
      <c r="I102" s="40">
        <v>248530</v>
      </c>
      <c r="J102" s="40">
        <v>248530</v>
      </c>
      <c r="K102" s="40">
        <f t="shared" si="0"/>
        <v>0</v>
      </c>
    </row>
    <row r="103" spans="1:11" x14ac:dyDescent="0.25">
      <c r="A103" s="42">
        <v>42796</v>
      </c>
      <c r="B103" s="43" t="s">
        <v>794</v>
      </c>
      <c r="C103" s="44">
        <v>16</v>
      </c>
      <c r="D103" s="44">
        <v>330</v>
      </c>
      <c r="E103" s="148" t="s">
        <v>820</v>
      </c>
      <c r="F103" s="45"/>
      <c r="G103" s="46" t="s">
        <v>463</v>
      </c>
      <c r="H103" s="47"/>
      <c r="I103" s="40">
        <v>220320</v>
      </c>
      <c r="J103" s="40">
        <v>220320</v>
      </c>
      <c r="K103" s="40">
        <f t="shared" ref="K103:K166" si="1">+I103-J103</f>
        <v>0</v>
      </c>
    </row>
    <row r="104" spans="1:11" x14ac:dyDescent="0.25">
      <c r="A104" s="42">
        <v>42796</v>
      </c>
      <c r="B104" s="43" t="s">
        <v>794</v>
      </c>
      <c r="C104" s="44">
        <v>206</v>
      </c>
      <c r="D104" s="44">
        <v>331</v>
      </c>
      <c r="E104" s="27" t="s">
        <v>820</v>
      </c>
      <c r="F104" s="45"/>
      <c r="G104" s="46" t="s">
        <v>463</v>
      </c>
      <c r="H104" s="47"/>
      <c r="I104" s="40">
        <v>29540</v>
      </c>
      <c r="J104" s="40">
        <v>29540</v>
      </c>
      <c r="K104" s="40">
        <f t="shared" si="1"/>
        <v>0</v>
      </c>
    </row>
    <row r="105" spans="1:11" x14ac:dyDescent="0.25">
      <c r="A105" s="42">
        <v>42796</v>
      </c>
      <c r="B105" s="43" t="s">
        <v>795</v>
      </c>
      <c r="C105" s="44">
        <v>295</v>
      </c>
      <c r="D105" s="44">
        <v>334</v>
      </c>
      <c r="E105" s="147" t="s">
        <v>674</v>
      </c>
      <c r="F105" s="45"/>
      <c r="G105" s="46" t="s">
        <v>808</v>
      </c>
      <c r="H105" s="47"/>
      <c r="I105" s="40">
        <f>45000000-300000</f>
        <v>44700000</v>
      </c>
      <c r="J105" s="40">
        <v>35700000</v>
      </c>
      <c r="K105" s="40">
        <f t="shared" si="1"/>
        <v>9000000</v>
      </c>
    </row>
    <row r="106" spans="1:11" x14ac:dyDescent="0.25">
      <c r="A106" s="42">
        <v>42801</v>
      </c>
      <c r="B106" s="43" t="s">
        <v>796</v>
      </c>
      <c r="C106" s="44">
        <v>381</v>
      </c>
      <c r="D106" s="44">
        <v>367</v>
      </c>
      <c r="E106" s="148" t="s">
        <v>807</v>
      </c>
      <c r="F106" s="45"/>
      <c r="G106" s="46" t="s">
        <v>91</v>
      </c>
      <c r="H106" s="47"/>
      <c r="I106" s="40">
        <v>3850000</v>
      </c>
      <c r="J106" s="40">
        <v>3850000</v>
      </c>
      <c r="K106" s="40">
        <f t="shared" si="1"/>
        <v>0</v>
      </c>
    </row>
    <row r="107" spans="1:11" x14ac:dyDescent="0.25">
      <c r="A107" s="42">
        <v>42802</v>
      </c>
      <c r="B107" s="43" t="s">
        <v>797</v>
      </c>
      <c r="C107" s="44">
        <v>293</v>
      </c>
      <c r="D107" s="44">
        <v>375</v>
      </c>
      <c r="E107" s="147" t="s">
        <v>673</v>
      </c>
      <c r="F107" s="45"/>
      <c r="G107" s="46" t="s">
        <v>809</v>
      </c>
      <c r="H107" s="47"/>
      <c r="I107" s="40">
        <v>21390000</v>
      </c>
      <c r="J107" s="40">
        <v>16612900</v>
      </c>
      <c r="K107" s="40">
        <f t="shared" si="1"/>
        <v>4777100</v>
      </c>
    </row>
    <row r="108" spans="1:11" x14ac:dyDescent="0.25">
      <c r="A108" s="42">
        <v>42803</v>
      </c>
      <c r="B108" s="43" t="s">
        <v>798</v>
      </c>
      <c r="C108" s="44">
        <v>383</v>
      </c>
      <c r="D108" s="44">
        <v>384</v>
      </c>
      <c r="E108" s="148" t="s">
        <v>821</v>
      </c>
      <c r="F108" s="45"/>
      <c r="G108" s="46" t="s">
        <v>810</v>
      </c>
      <c r="H108" s="47"/>
      <c r="I108" s="40">
        <f>61750000-26433333</f>
        <v>35316667</v>
      </c>
      <c r="J108" s="40">
        <v>35316667</v>
      </c>
      <c r="K108" s="40">
        <f t="shared" si="1"/>
        <v>0</v>
      </c>
    </row>
    <row r="109" spans="1:11" x14ac:dyDescent="0.25">
      <c r="A109" s="42">
        <v>42807</v>
      </c>
      <c r="B109" s="43" t="s">
        <v>799</v>
      </c>
      <c r="C109" s="44">
        <v>240</v>
      </c>
      <c r="D109" s="44">
        <v>387</v>
      </c>
      <c r="E109" s="147" t="s">
        <v>587</v>
      </c>
      <c r="F109" s="45"/>
      <c r="G109" s="46" t="s">
        <v>811</v>
      </c>
      <c r="H109" s="47"/>
      <c r="I109" s="40">
        <f>31500000-2700000</f>
        <v>28800000</v>
      </c>
      <c r="J109" s="40">
        <v>22800000</v>
      </c>
      <c r="K109" s="40">
        <f t="shared" si="1"/>
        <v>6000000</v>
      </c>
    </row>
    <row r="110" spans="1:11" x14ac:dyDescent="0.25">
      <c r="A110" s="42">
        <v>42807</v>
      </c>
      <c r="B110" s="43" t="s">
        <v>800</v>
      </c>
      <c r="C110" s="44">
        <v>330</v>
      </c>
      <c r="D110" s="44">
        <v>398</v>
      </c>
      <c r="E110" s="148" t="s">
        <v>822</v>
      </c>
      <c r="F110" s="45"/>
      <c r="G110" s="46" t="s">
        <v>812</v>
      </c>
      <c r="H110" s="47"/>
      <c r="I110" s="40">
        <f>23000000-920000</f>
        <v>22080000</v>
      </c>
      <c r="J110" s="40">
        <v>17480000</v>
      </c>
      <c r="K110" s="40">
        <f t="shared" si="1"/>
        <v>4600000</v>
      </c>
    </row>
    <row r="111" spans="1:11" x14ac:dyDescent="0.25">
      <c r="A111" s="42">
        <v>42807</v>
      </c>
      <c r="B111" s="43" t="s">
        <v>801</v>
      </c>
      <c r="C111" s="44">
        <v>401</v>
      </c>
      <c r="D111" s="44">
        <v>400</v>
      </c>
      <c r="E111" s="148" t="s">
        <v>823</v>
      </c>
      <c r="F111" s="45"/>
      <c r="G111" s="46" t="s">
        <v>813</v>
      </c>
      <c r="H111" s="47"/>
      <c r="I111" s="40">
        <v>42750000</v>
      </c>
      <c r="J111" s="40">
        <v>34050000</v>
      </c>
      <c r="K111" s="40">
        <f t="shared" si="1"/>
        <v>8700000</v>
      </c>
    </row>
    <row r="112" spans="1:11" x14ac:dyDescent="0.25">
      <c r="A112" s="42">
        <v>42807</v>
      </c>
      <c r="B112" s="43" t="s">
        <v>802</v>
      </c>
      <c r="C112" s="44">
        <v>402</v>
      </c>
      <c r="D112" s="44">
        <v>401</v>
      </c>
      <c r="E112" s="148" t="s">
        <v>824</v>
      </c>
      <c r="F112" s="45"/>
      <c r="G112" s="46" t="s">
        <v>814</v>
      </c>
      <c r="H112" s="47"/>
      <c r="I112" s="40">
        <v>42750000</v>
      </c>
      <c r="J112" s="40">
        <v>34050000</v>
      </c>
      <c r="K112" s="40">
        <f t="shared" si="1"/>
        <v>8700000</v>
      </c>
    </row>
    <row r="113" spans="1:11" x14ac:dyDescent="0.25">
      <c r="A113" s="42">
        <v>42807</v>
      </c>
      <c r="B113" s="43" t="s">
        <v>803</v>
      </c>
      <c r="C113" s="44">
        <v>403</v>
      </c>
      <c r="D113" s="44">
        <v>402</v>
      </c>
      <c r="E113" s="148" t="s">
        <v>825</v>
      </c>
      <c r="F113" s="45"/>
      <c r="G113" s="46" t="s">
        <v>815</v>
      </c>
      <c r="H113" s="47"/>
      <c r="I113" s="40">
        <v>19950000</v>
      </c>
      <c r="J113" s="40">
        <v>15960000</v>
      </c>
      <c r="K113" s="40">
        <f t="shared" si="1"/>
        <v>3990000</v>
      </c>
    </row>
    <row r="114" spans="1:11" x14ac:dyDescent="0.25">
      <c r="A114" s="42">
        <v>42807</v>
      </c>
      <c r="B114" s="43" t="s">
        <v>804</v>
      </c>
      <c r="C114" s="44">
        <v>392</v>
      </c>
      <c r="D114" s="44">
        <v>405</v>
      </c>
      <c r="E114" s="148" t="s">
        <v>826</v>
      </c>
      <c r="F114" s="45"/>
      <c r="G114" s="46" t="s">
        <v>816</v>
      </c>
      <c r="H114" s="47"/>
      <c r="I114" s="40">
        <v>38950000</v>
      </c>
      <c r="J114" s="40">
        <v>31023333</v>
      </c>
      <c r="K114" s="40">
        <f t="shared" si="1"/>
        <v>7926667</v>
      </c>
    </row>
    <row r="115" spans="1:11" x14ac:dyDescent="0.25">
      <c r="A115" s="42">
        <v>42808</v>
      </c>
      <c r="B115" s="43" t="s">
        <v>805</v>
      </c>
      <c r="C115" s="44">
        <v>390</v>
      </c>
      <c r="D115" s="44">
        <v>407</v>
      </c>
      <c r="E115" s="148" t="s">
        <v>827</v>
      </c>
      <c r="F115" s="45"/>
      <c r="G115" s="46" t="s">
        <v>817</v>
      </c>
      <c r="H115" s="47"/>
      <c r="I115" s="40">
        <v>42750000</v>
      </c>
      <c r="J115" s="40">
        <v>34050000</v>
      </c>
      <c r="K115" s="40">
        <f t="shared" si="1"/>
        <v>8700000</v>
      </c>
    </row>
    <row r="116" spans="1:11" x14ac:dyDescent="0.25">
      <c r="A116" s="42">
        <v>42808</v>
      </c>
      <c r="B116" s="43" t="s">
        <v>806</v>
      </c>
      <c r="C116" s="44">
        <v>379</v>
      </c>
      <c r="D116" s="44">
        <v>408</v>
      </c>
      <c r="E116" s="22" t="s">
        <v>828</v>
      </c>
      <c r="F116" s="45"/>
      <c r="G116" s="46" t="s">
        <v>818</v>
      </c>
      <c r="H116" s="47"/>
      <c r="I116" s="40">
        <v>35150000</v>
      </c>
      <c r="J116" s="40">
        <v>27996667</v>
      </c>
      <c r="K116" s="40">
        <f t="shared" si="1"/>
        <v>7153333</v>
      </c>
    </row>
    <row r="117" spans="1:11" x14ac:dyDescent="0.25">
      <c r="A117" s="42">
        <v>42809</v>
      </c>
      <c r="B117" s="43" t="s">
        <v>868</v>
      </c>
      <c r="C117" s="44">
        <v>394</v>
      </c>
      <c r="D117" s="44">
        <v>412</v>
      </c>
      <c r="E117" s="22" t="s">
        <v>826</v>
      </c>
      <c r="F117" s="45"/>
      <c r="G117" s="46" t="s">
        <v>870</v>
      </c>
      <c r="H117" s="47"/>
      <c r="I117" s="40">
        <v>38950000</v>
      </c>
      <c r="J117" s="40">
        <v>30750000</v>
      </c>
      <c r="K117" s="40">
        <f t="shared" si="1"/>
        <v>8200000</v>
      </c>
    </row>
    <row r="118" spans="1:11" x14ac:dyDescent="0.25">
      <c r="A118" s="42">
        <v>42810</v>
      </c>
      <c r="B118" s="43" t="s">
        <v>869</v>
      </c>
      <c r="C118" s="44">
        <v>376</v>
      </c>
      <c r="D118" s="44">
        <v>415</v>
      </c>
      <c r="E118" s="22" t="s">
        <v>872</v>
      </c>
      <c r="F118" s="45"/>
      <c r="G118" s="46" t="s">
        <v>871</v>
      </c>
      <c r="H118" s="47"/>
      <c r="I118" s="40">
        <v>27000000</v>
      </c>
      <c r="J118" s="40">
        <v>27000000</v>
      </c>
      <c r="K118" s="40">
        <f t="shared" si="1"/>
        <v>0</v>
      </c>
    </row>
    <row r="119" spans="1:11" x14ac:dyDescent="0.25">
      <c r="A119" s="42">
        <v>42815</v>
      </c>
      <c r="B119" s="43" t="s">
        <v>874</v>
      </c>
      <c r="C119" s="44">
        <v>407</v>
      </c>
      <c r="D119" s="44">
        <v>427</v>
      </c>
      <c r="E119" s="144" t="s">
        <v>877</v>
      </c>
      <c r="F119" s="45"/>
      <c r="G119" s="46" t="s">
        <v>875</v>
      </c>
      <c r="H119" s="47"/>
      <c r="I119" s="40">
        <v>19000000</v>
      </c>
      <c r="J119" s="40">
        <v>14066667</v>
      </c>
      <c r="K119" s="40">
        <f t="shared" si="1"/>
        <v>4933333</v>
      </c>
    </row>
    <row r="120" spans="1:11" x14ac:dyDescent="0.25">
      <c r="A120" s="42">
        <v>42815</v>
      </c>
      <c r="B120" s="43" t="s">
        <v>873</v>
      </c>
      <c r="C120" s="44">
        <v>393</v>
      </c>
      <c r="D120" s="44">
        <v>428</v>
      </c>
      <c r="E120" s="144" t="s">
        <v>826</v>
      </c>
      <c r="F120" s="45"/>
      <c r="G120" s="46" t="s">
        <v>876</v>
      </c>
      <c r="H120" s="47"/>
      <c r="I120" s="40">
        <v>38950000</v>
      </c>
      <c r="J120" s="40">
        <v>30066667</v>
      </c>
      <c r="K120" s="40">
        <f t="shared" si="1"/>
        <v>8883333</v>
      </c>
    </row>
    <row r="121" spans="1:11" x14ac:dyDescent="0.25">
      <c r="A121" s="42">
        <v>42817</v>
      </c>
      <c r="B121" s="43" t="s">
        <v>1001</v>
      </c>
      <c r="C121" s="44">
        <v>395</v>
      </c>
      <c r="D121" s="44">
        <v>439</v>
      </c>
      <c r="E121" s="144" t="s">
        <v>1016</v>
      </c>
      <c r="F121" s="45"/>
      <c r="G121" s="46" t="s">
        <v>1010</v>
      </c>
      <c r="H121" s="47"/>
      <c r="I121" s="40">
        <v>18000000</v>
      </c>
      <c r="J121" s="40">
        <v>14066667</v>
      </c>
      <c r="K121" s="40">
        <f t="shared" si="1"/>
        <v>3933333</v>
      </c>
    </row>
    <row r="122" spans="1:11" x14ac:dyDescent="0.25">
      <c r="A122" s="42">
        <v>42817</v>
      </c>
      <c r="B122" s="43" t="s">
        <v>1002</v>
      </c>
      <c r="C122" s="44">
        <v>419</v>
      </c>
      <c r="D122" s="44">
        <v>441</v>
      </c>
      <c r="E122" s="144" t="s">
        <v>1017</v>
      </c>
      <c r="F122" s="45"/>
      <c r="G122" s="46" t="s">
        <v>1011</v>
      </c>
      <c r="H122" s="47"/>
      <c r="I122" s="40">
        <v>35820000</v>
      </c>
      <c r="J122" s="40">
        <v>24145333</v>
      </c>
      <c r="K122" s="40">
        <f t="shared" si="1"/>
        <v>11674667</v>
      </c>
    </row>
    <row r="123" spans="1:11" x14ac:dyDescent="0.25">
      <c r="A123" s="42">
        <v>42818</v>
      </c>
      <c r="B123" s="43" t="s">
        <v>1003</v>
      </c>
      <c r="C123" s="44">
        <v>433</v>
      </c>
      <c r="D123" s="44">
        <v>446</v>
      </c>
      <c r="E123" s="144" t="s">
        <v>990</v>
      </c>
      <c r="F123" s="45"/>
      <c r="G123" s="46" t="s">
        <v>1012</v>
      </c>
      <c r="H123" s="47"/>
      <c r="I123" s="40">
        <v>63900000</v>
      </c>
      <c r="J123" s="40">
        <v>51356667</v>
      </c>
      <c r="K123" s="40">
        <f t="shared" si="1"/>
        <v>12543333</v>
      </c>
    </row>
    <row r="124" spans="1:11" x14ac:dyDescent="0.25">
      <c r="A124" s="42">
        <v>42818</v>
      </c>
      <c r="B124" s="43" t="s">
        <v>1004</v>
      </c>
      <c r="C124" s="44">
        <v>432</v>
      </c>
      <c r="D124" s="44">
        <v>450</v>
      </c>
      <c r="E124" s="144" t="s">
        <v>989</v>
      </c>
      <c r="F124" s="45"/>
      <c r="G124" s="46" t="s">
        <v>1013</v>
      </c>
      <c r="H124" s="47"/>
      <c r="I124" s="40">
        <v>63900000</v>
      </c>
      <c r="J124" s="40">
        <v>51356667</v>
      </c>
      <c r="K124" s="40">
        <f t="shared" si="1"/>
        <v>12543333</v>
      </c>
    </row>
    <row r="125" spans="1:11" x14ac:dyDescent="0.25">
      <c r="A125" s="42">
        <v>42821</v>
      </c>
      <c r="B125" s="43" t="s">
        <v>1005</v>
      </c>
      <c r="C125" s="44">
        <v>422</v>
      </c>
      <c r="D125" s="44">
        <v>462</v>
      </c>
      <c r="E125" s="144" t="s">
        <v>1018</v>
      </c>
      <c r="F125" s="45"/>
      <c r="G125" s="46" t="s">
        <v>1014</v>
      </c>
      <c r="H125" s="47"/>
      <c r="I125" s="40">
        <v>23100000</v>
      </c>
      <c r="J125" s="40">
        <v>23100000</v>
      </c>
      <c r="K125" s="40">
        <f t="shared" si="1"/>
        <v>0</v>
      </c>
    </row>
    <row r="126" spans="1:11" x14ac:dyDescent="0.25">
      <c r="A126" s="42">
        <v>42821</v>
      </c>
      <c r="B126" s="43" t="s">
        <v>1006</v>
      </c>
      <c r="C126" s="44">
        <v>430</v>
      </c>
      <c r="D126" s="44">
        <v>471</v>
      </c>
      <c r="E126" s="144" t="s">
        <v>1019</v>
      </c>
      <c r="F126" s="45"/>
      <c r="G126" s="46" t="s">
        <v>1015</v>
      </c>
      <c r="H126" s="47"/>
      <c r="I126" s="40">
        <v>36900000</v>
      </c>
      <c r="J126" s="40">
        <v>29010000</v>
      </c>
      <c r="K126" s="40">
        <f t="shared" si="1"/>
        <v>7890000</v>
      </c>
    </row>
    <row r="127" spans="1:11" x14ac:dyDescent="0.25">
      <c r="A127" s="42">
        <v>42822</v>
      </c>
      <c r="B127" s="43" t="s">
        <v>1007</v>
      </c>
      <c r="C127" s="44">
        <v>206</v>
      </c>
      <c r="D127" s="44">
        <v>472</v>
      </c>
      <c r="E127" s="144" t="s">
        <v>1120</v>
      </c>
      <c r="F127" s="45"/>
      <c r="G127" s="46" t="s">
        <v>93</v>
      </c>
      <c r="H127" s="47"/>
      <c r="I127" s="40">
        <v>233530</v>
      </c>
      <c r="J127" s="40">
        <v>233530</v>
      </c>
      <c r="K127" s="40">
        <f t="shared" si="1"/>
        <v>0</v>
      </c>
    </row>
    <row r="128" spans="1:11" x14ac:dyDescent="0.25">
      <c r="A128" s="42">
        <v>42822</v>
      </c>
      <c r="B128" s="43" t="s">
        <v>1008</v>
      </c>
      <c r="C128" s="44">
        <v>206</v>
      </c>
      <c r="D128" s="44">
        <v>473</v>
      </c>
      <c r="E128" s="144" t="s">
        <v>1121</v>
      </c>
      <c r="F128" s="45"/>
      <c r="G128" s="46" t="s">
        <v>463</v>
      </c>
      <c r="H128" s="47"/>
      <c r="I128" s="40">
        <v>235400</v>
      </c>
      <c r="J128" s="40">
        <v>235400</v>
      </c>
      <c r="K128" s="40">
        <f t="shared" si="1"/>
        <v>0</v>
      </c>
    </row>
    <row r="129" spans="1:11" x14ac:dyDescent="0.25">
      <c r="A129" s="42">
        <v>42822</v>
      </c>
      <c r="B129" s="43" t="s">
        <v>1009</v>
      </c>
      <c r="C129" s="44">
        <v>206</v>
      </c>
      <c r="D129" s="44">
        <v>474</v>
      </c>
      <c r="E129" s="144" t="s">
        <v>1122</v>
      </c>
      <c r="F129" s="45"/>
      <c r="G129" s="46" t="s">
        <v>596</v>
      </c>
      <c r="H129" s="47"/>
      <c r="I129" s="40">
        <v>47600</v>
      </c>
      <c r="J129" s="40">
        <v>47600</v>
      </c>
      <c r="K129" s="40">
        <f t="shared" si="1"/>
        <v>0</v>
      </c>
    </row>
    <row r="130" spans="1:11" x14ac:dyDescent="0.25">
      <c r="A130" s="42">
        <v>42824</v>
      </c>
      <c r="B130" s="43" t="s">
        <v>1082</v>
      </c>
      <c r="C130" s="44">
        <v>465</v>
      </c>
      <c r="D130" s="44">
        <v>480</v>
      </c>
      <c r="E130" s="144" t="s">
        <v>1123</v>
      </c>
      <c r="F130" s="45"/>
      <c r="G130" s="46" t="s">
        <v>1101</v>
      </c>
      <c r="H130" s="47"/>
      <c r="I130" s="40">
        <v>24075000</v>
      </c>
      <c r="J130" s="40">
        <v>18546667</v>
      </c>
      <c r="K130" s="40">
        <f t="shared" si="1"/>
        <v>5528333</v>
      </c>
    </row>
    <row r="131" spans="1:11" x14ac:dyDescent="0.25">
      <c r="A131" s="42">
        <v>42824</v>
      </c>
      <c r="B131" s="43" t="s">
        <v>1083</v>
      </c>
      <c r="C131" s="44">
        <v>457</v>
      </c>
      <c r="D131" s="44">
        <v>481</v>
      </c>
      <c r="E131" s="144" t="s">
        <v>826</v>
      </c>
      <c r="F131" s="45"/>
      <c r="G131" s="46" t="s">
        <v>1102</v>
      </c>
      <c r="H131" s="47"/>
      <c r="I131" s="40">
        <v>36900000</v>
      </c>
      <c r="J131" s="40">
        <v>28836667</v>
      </c>
      <c r="K131" s="40">
        <f t="shared" si="1"/>
        <v>8063333</v>
      </c>
    </row>
    <row r="132" spans="1:11" x14ac:dyDescent="0.25">
      <c r="A132" s="42">
        <v>42824</v>
      </c>
      <c r="B132" s="43" t="s">
        <v>1084</v>
      </c>
      <c r="C132" s="44">
        <v>454</v>
      </c>
      <c r="D132" s="44">
        <v>482</v>
      </c>
      <c r="E132" s="144" t="s">
        <v>826</v>
      </c>
      <c r="F132" s="45"/>
      <c r="G132" s="46" t="s">
        <v>1103</v>
      </c>
      <c r="H132" s="47"/>
      <c r="I132" s="40">
        <v>36900000</v>
      </c>
      <c r="J132" s="40">
        <v>28836667</v>
      </c>
      <c r="K132" s="40">
        <f t="shared" si="1"/>
        <v>8063333</v>
      </c>
    </row>
    <row r="133" spans="1:11" x14ac:dyDescent="0.25">
      <c r="A133" s="42">
        <v>42825</v>
      </c>
      <c r="B133" s="43" t="s">
        <v>1085</v>
      </c>
      <c r="C133" s="44">
        <v>423</v>
      </c>
      <c r="D133" s="44">
        <v>485</v>
      </c>
      <c r="E133" s="144" t="s">
        <v>988</v>
      </c>
      <c r="F133" s="45"/>
      <c r="G133" s="46" t="s">
        <v>1104</v>
      </c>
      <c r="H133" s="47"/>
      <c r="I133" s="40">
        <v>18900000</v>
      </c>
      <c r="J133" s="40">
        <v>14560000</v>
      </c>
      <c r="K133" s="40">
        <f t="shared" si="1"/>
        <v>4340000</v>
      </c>
    </row>
    <row r="134" spans="1:11" x14ac:dyDescent="0.25">
      <c r="A134" s="42">
        <v>42825</v>
      </c>
      <c r="B134" s="43" t="s">
        <v>1086</v>
      </c>
      <c r="C134" s="44">
        <v>475</v>
      </c>
      <c r="D134" s="44">
        <v>487</v>
      </c>
      <c r="E134" s="144" t="s">
        <v>1124</v>
      </c>
      <c r="F134" s="45"/>
      <c r="G134" s="46" t="s">
        <v>1105</v>
      </c>
      <c r="H134" s="47"/>
      <c r="I134" s="40">
        <v>40500000</v>
      </c>
      <c r="J134" s="40">
        <v>23250000</v>
      </c>
      <c r="K134" s="40">
        <f t="shared" si="1"/>
        <v>17250000</v>
      </c>
    </row>
    <row r="135" spans="1:11" x14ac:dyDescent="0.25">
      <c r="A135" s="42">
        <v>42828</v>
      </c>
      <c r="B135" s="43" t="s">
        <v>1087</v>
      </c>
      <c r="C135" s="44">
        <v>462</v>
      </c>
      <c r="D135" s="44">
        <v>491</v>
      </c>
      <c r="E135" s="144" t="s">
        <v>1125</v>
      </c>
      <c r="F135" s="45"/>
      <c r="G135" s="46" t="s">
        <v>1106</v>
      </c>
      <c r="H135" s="47"/>
      <c r="I135" s="40">
        <v>45000000</v>
      </c>
      <c r="J135" s="40">
        <v>34666667</v>
      </c>
      <c r="K135" s="40">
        <f t="shared" si="1"/>
        <v>10333333</v>
      </c>
    </row>
    <row r="136" spans="1:11" x14ac:dyDescent="0.25">
      <c r="A136" s="42">
        <v>42828</v>
      </c>
      <c r="B136" s="43" t="s">
        <v>1081</v>
      </c>
      <c r="C136" s="44">
        <v>466</v>
      </c>
      <c r="D136" s="44">
        <v>494</v>
      </c>
      <c r="E136" s="144" t="s">
        <v>1078</v>
      </c>
      <c r="F136" s="45"/>
      <c r="G136" s="46" t="s">
        <v>91</v>
      </c>
      <c r="H136" s="47"/>
      <c r="I136" s="40">
        <v>72900000</v>
      </c>
      <c r="J136" s="40">
        <v>64800000</v>
      </c>
      <c r="K136" s="40">
        <f t="shared" si="1"/>
        <v>8100000</v>
      </c>
    </row>
    <row r="137" spans="1:11" x14ac:dyDescent="0.25">
      <c r="A137" s="42">
        <v>42829</v>
      </c>
      <c r="B137" s="43" t="s">
        <v>1088</v>
      </c>
      <c r="C137" s="44">
        <v>391</v>
      </c>
      <c r="D137" s="44">
        <v>504</v>
      </c>
      <c r="E137" s="144" t="s">
        <v>988</v>
      </c>
      <c r="F137" s="45"/>
      <c r="G137" s="46" t="s">
        <v>1107</v>
      </c>
      <c r="H137" s="47"/>
      <c r="I137" s="40">
        <v>19950000</v>
      </c>
      <c r="J137" s="40">
        <v>12320000</v>
      </c>
      <c r="K137" s="40">
        <f t="shared" si="1"/>
        <v>7630000</v>
      </c>
    </row>
    <row r="138" spans="1:11" x14ac:dyDescent="0.25">
      <c r="A138" s="42">
        <v>42830</v>
      </c>
      <c r="B138" s="43" t="s">
        <v>1089</v>
      </c>
      <c r="C138" s="44">
        <v>458</v>
      </c>
      <c r="D138" s="44">
        <v>507</v>
      </c>
      <c r="E138" s="144" t="s">
        <v>1126</v>
      </c>
      <c r="F138" s="45"/>
      <c r="G138" s="46" t="s">
        <v>1108</v>
      </c>
      <c r="H138" s="47"/>
      <c r="I138" s="40">
        <v>34450000</v>
      </c>
      <c r="J138" s="40">
        <v>26780000</v>
      </c>
      <c r="K138" s="40">
        <f t="shared" si="1"/>
        <v>7670000</v>
      </c>
    </row>
    <row r="139" spans="1:11" x14ac:dyDescent="0.25">
      <c r="A139" s="42">
        <v>42830</v>
      </c>
      <c r="B139" s="43" t="s">
        <v>1090</v>
      </c>
      <c r="C139" s="44">
        <v>456</v>
      </c>
      <c r="D139" s="44">
        <v>509</v>
      </c>
      <c r="E139" s="144" t="s">
        <v>1123</v>
      </c>
      <c r="F139" s="45"/>
      <c r="G139" s="46" t="s">
        <v>1109</v>
      </c>
      <c r="H139" s="47"/>
      <c r="I139" s="40">
        <v>24075000</v>
      </c>
      <c r="J139" s="40">
        <v>18343333</v>
      </c>
      <c r="K139" s="40">
        <f t="shared" si="1"/>
        <v>5731667</v>
      </c>
    </row>
    <row r="140" spans="1:11" x14ac:dyDescent="0.25">
      <c r="A140" s="42">
        <v>42830</v>
      </c>
      <c r="B140" s="43" t="s">
        <v>1091</v>
      </c>
      <c r="C140" s="44">
        <v>455</v>
      </c>
      <c r="D140" s="44">
        <v>510</v>
      </c>
      <c r="E140" s="144" t="s">
        <v>1127</v>
      </c>
      <c r="F140" s="45"/>
      <c r="G140" s="46" t="s">
        <v>1110</v>
      </c>
      <c r="H140" s="47"/>
      <c r="I140" s="40">
        <v>39750000</v>
      </c>
      <c r="J140" s="40">
        <v>30900000</v>
      </c>
      <c r="K140" s="40">
        <f t="shared" si="1"/>
        <v>8850000</v>
      </c>
    </row>
    <row r="141" spans="1:11" x14ac:dyDescent="0.25">
      <c r="A141" s="42">
        <v>42832</v>
      </c>
      <c r="B141" s="43" t="s">
        <v>1092</v>
      </c>
      <c r="C141" s="44">
        <v>443</v>
      </c>
      <c r="D141" s="44">
        <v>520</v>
      </c>
      <c r="E141" s="144" t="s">
        <v>996</v>
      </c>
      <c r="F141" s="45"/>
      <c r="G141" s="46" t="s">
        <v>1111</v>
      </c>
      <c r="H141" s="47"/>
      <c r="I141" s="40">
        <v>40800000</v>
      </c>
      <c r="J141" s="40">
        <v>31840000</v>
      </c>
      <c r="K141" s="40">
        <f t="shared" si="1"/>
        <v>8960000</v>
      </c>
    </row>
    <row r="142" spans="1:11" x14ac:dyDescent="0.25">
      <c r="A142" s="42">
        <v>42832</v>
      </c>
      <c r="B142" s="43" t="s">
        <v>1093</v>
      </c>
      <c r="C142" s="44">
        <v>489</v>
      </c>
      <c r="D142" s="44">
        <v>521</v>
      </c>
      <c r="E142" s="144" t="s">
        <v>1128</v>
      </c>
      <c r="F142" s="45"/>
      <c r="G142" s="46" t="s">
        <v>1112</v>
      </c>
      <c r="H142" s="47"/>
      <c r="I142" s="40">
        <v>60350000</v>
      </c>
      <c r="J142" s="40">
        <v>40470000</v>
      </c>
      <c r="K142" s="40">
        <f t="shared" si="1"/>
        <v>19880000</v>
      </c>
    </row>
    <row r="143" spans="1:11" x14ac:dyDescent="0.25">
      <c r="A143" s="42">
        <v>42835</v>
      </c>
      <c r="B143" s="43" t="s">
        <v>1094</v>
      </c>
      <c r="C143" s="44">
        <v>463</v>
      </c>
      <c r="D143" s="44">
        <v>522</v>
      </c>
      <c r="E143" s="144" t="s">
        <v>1129</v>
      </c>
      <c r="F143" s="45"/>
      <c r="G143" s="46" t="s">
        <v>1113</v>
      </c>
      <c r="H143" s="47"/>
      <c r="I143" s="40">
        <v>24075000</v>
      </c>
      <c r="J143" s="40">
        <v>17298333</v>
      </c>
      <c r="K143" s="40">
        <f t="shared" si="1"/>
        <v>6776667</v>
      </c>
    </row>
    <row r="144" spans="1:11" x14ac:dyDescent="0.25">
      <c r="A144" s="42">
        <v>42835</v>
      </c>
      <c r="B144" s="43" t="s">
        <v>1095</v>
      </c>
      <c r="C144" s="44">
        <v>464</v>
      </c>
      <c r="D144" s="44">
        <v>527</v>
      </c>
      <c r="E144" s="144" t="s">
        <v>306</v>
      </c>
      <c r="F144" s="45"/>
      <c r="G144" s="46" t="s">
        <v>1114</v>
      </c>
      <c r="H144" s="47"/>
      <c r="I144" s="40">
        <v>31840000</v>
      </c>
      <c r="J144" s="40">
        <v>26533333</v>
      </c>
      <c r="K144" s="40">
        <f t="shared" si="1"/>
        <v>5306667</v>
      </c>
    </row>
    <row r="145" spans="1:11" x14ac:dyDescent="0.25">
      <c r="A145" s="42">
        <v>42837</v>
      </c>
      <c r="B145" s="43" t="s">
        <v>1096</v>
      </c>
      <c r="C145" s="44">
        <v>332</v>
      </c>
      <c r="D145" s="44">
        <v>533</v>
      </c>
      <c r="E145" s="144" t="s">
        <v>1130</v>
      </c>
      <c r="F145" s="45"/>
      <c r="G145" s="46" t="s">
        <v>1115</v>
      </c>
      <c r="H145" s="47"/>
      <c r="I145" s="40">
        <v>185557927</v>
      </c>
      <c r="J145" s="40">
        <v>141897249</v>
      </c>
      <c r="K145" s="40">
        <f t="shared" si="1"/>
        <v>43660678</v>
      </c>
    </row>
    <row r="146" spans="1:11" x14ac:dyDescent="0.25">
      <c r="A146" s="42">
        <v>42842</v>
      </c>
      <c r="B146" s="43" t="s">
        <v>1097</v>
      </c>
      <c r="C146" s="44">
        <v>495</v>
      </c>
      <c r="D146" s="44">
        <v>538</v>
      </c>
      <c r="E146" s="144" t="s">
        <v>1124</v>
      </c>
      <c r="F146" s="45"/>
      <c r="G146" s="46" t="s">
        <v>1116</v>
      </c>
      <c r="H146" s="47"/>
      <c r="I146" s="40">
        <v>38250000</v>
      </c>
      <c r="J146" s="40">
        <v>27750000</v>
      </c>
      <c r="K146" s="40">
        <f t="shared" si="1"/>
        <v>10500000</v>
      </c>
    </row>
    <row r="147" spans="1:11" x14ac:dyDescent="0.25">
      <c r="A147" s="42">
        <v>42842</v>
      </c>
      <c r="B147" s="43" t="s">
        <v>1098</v>
      </c>
      <c r="C147" s="44">
        <v>496</v>
      </c>
      <c r="D147" s="44">
        <v>539</v>
      </c>
      <c r="E147" s="144" t="s">
        <v>355</v>
      </c>
      <c r="F147" s="45"/>
      <c r="G147" s="46" t="s">
        <v>1117</v>
      </c>
      <c r="H147" s="47"/>
      <c r="I147" s="40">
        <v>36000000</v>
      </c>
      <c r="J147" s="40">
        <v>28950000</v>
      </c>
      <c r="K147" s="40">
        <f t="shared" si="1"/>
        <v>7050000</v>
      </c>
    </row>
    <row r="148" spans="1:11" x14ac:dyDescent="0.25">
      <c r="A148" s="42">
        <v>42844</v>
      </c>
      <c r="B148" s="43" t="s">
        <v>1099</v>
      </c>
      <c r="C148" s="44">
        <v>507</v>
      </c>
      <c r="D148" s="44">
        <v>544</v>
      </c>
      <c r="E148" s="144" t="s">
        <v>355</v>
      </c>
      <c r="F148" s="45"/>
      <c r="G148" s="46" t="s">
        <v>1118</v>
      </c>
      <c r="H148" s="47"/>
      <c r="I148" s="40">
        <v>29600000</v>
      </c>
      <c r="J148" s="40">
        <v>23680000</v>
      </c>
      <c r="K148" s="40">
        <f t="shared" si="1"/>
        <v>5920000</v>
      </c>
    </row>
    <row r="149" spans="1:11" x14ac:dyDescent="0.25">
      <c r="A149" s="42">
        <v>42844</v>
      </c>
      <c r="B149" s="43" t="s">
        <v>1100</v>
      </c>
      <c r="C149" s="44">
        <v>506</v>
      </c>
      <c r="D149" s="44">
        <v>546</v>
      </c>
      <c r="E149" s="144" t="s">
        <v>1131</v>
      </c>
      <c r="F149" s="45"/>
      <c r="G149" s="46" t="s">
        <v>1119</v>
      </c>
      <c r="H149" s="47"/>
      <c r="I149" s="40">
        <v>36000000</v>
      </c>
      <c r="J149" s="40">
        <v>28650000</v>
      </c>
      <c r="K149" s="40">
        <f t="shared" si="1"/>
        <v>7350000</v>
      </c>
    </row>
    <row r="150" spans="1:11" x14ac:dyDescent="0.25">
      <c r="A150" s="42">
        <v>42849</v>
      </c>
      <c r="B150" s="43" t="s">
        <v>1208</v>
      </c>
      <c r="C150" s="44">
        <v>206</v>
      </c>
      <c r="D150" s="44">
        <v>562</v>
      </c>
      <c r="E150" s="144" t="s">
        <v>1209</v>
      </c>
      <c r="F150" s="45"/>
      <c r="G150" s="46" t="s">
        <v>596</v>
      </c>
      <c r="H150" s="47"/>
      <c r="I150" s="40">
        <v>47600</v>
      </c>
      <c r="J150" s="40">
        <v>47600</v>
      </c>
      <c r="K150" s="40">
        <f t="shared" si="1"/>
        <v>0</v>
      </c>
    </row>
    <row r="151" spans="1:11" x14ac:dyDescent="0.25">
      <c r="A151" s="42">
        <v>42852</v>
      </c>
      <c r="B151" s="43" t="s">
        <v>1255</v>
      </c>
      <c r="C151" s="44">
        <v>549</v>
      </c>
      <c r="D151" s="44">
        <v>592</v>
      </c>
      <c r="E151" s="144" t="s">
        <v>988</v>
      </c>
      <c r="F151" s="45"/>
      <c r="G151" s="46" t="s">
        <v>1257</v>
      </c>
      <c r="H151" s="47"/>
      <c r="I151" s="40">
        <v>16800000</v>
      </c>
      <c r="J151" s="40">
        <v>12880000</v>
      </c>
      <c r="K151" s="40">
        <f t="shared" si="1"/>
        <v>3920000</v>
      </c>
    </row>
    <row r="152" spans="1:11" x14ac:dyDescent="0.25">
      <c r="A152" s="42">
        <v>42852</v>
      </c>
      <c r="B152" s="43" t="s">
        <v>1256</v>
      </c>
      <c r="C152" s="44">
        <v>548</v>
      </c>
      <c r="D152" s="44">
        <v>593</v>
      </c>
      <c r="E152" s="144" t="s">
        <v>988</v>
      </c>
      <c r="F152" s="45"/>
      <c r="G152" s="46" t="s">
        <v>1258</v>
      </c>
      <c r="H152" s="47"/>
      <c r="I152" s="40">
        <v>16800000</v>
      </c>
      <c r="J152" s="40">
        <v>12880000</v>
      </c>
      <c r="K152" s="40">
        <f t="shared" si="1"/>
        <v>3920000</v>
      </c>
    </row>
    <row r="153" spans="1:11" x14ac:dyDescent="0.25">
      <c r="A153" s="42">
        <v>42860</v>
      </c>
      <c r="B153" s="43" t="s">
        <v>1276</v>
      </c>
      <c r="C153" s="44">
        <v>570</v>
      </c>
      <c r="D153" s="44">
        <v>616</v>
      </c>
      <c r="E153" s="144" t="s">
        <v>1280</v>
      </c>
      <c r="F153" s="45"/>
      <c r="G153" s="46" t="s">
        <v>1278</v>
      </c>
      <c r="H153" s="47"/>
      <c r="I153" s="40">
        <v>46245000</v>
      </c>
      <c r="J153" s="40">
        <v>36173867</v>
      </c>
      <c r="K153" s="40">
        <f t="shared" si="1"/>
        <v>10071133</v>
      </c>
    </row>
    <row r="154" spans="1:11" x14ac:dyDescent="0.25">
      <c r="A154" s="42">
        <v>42860</v>
      </c>
      <c r="B154" s="43" t="s">
        <v>1277</v>
      </c>
      <c r="C154" s="44">
        <v>561</v>
      </c>
      <c r="D154" s="44">
        <v>617</v>
      </c>
      <c r="E154" s="144" t="s">
        <v>1281</v>
      </c>
      <c r="F154" s="45"/>
      <c r="G154" s="46" t="s">
        <v>1279</v>
      </c>
      <c r="H154" s="47"/>
      <c r="I154" s="40">
        <v>16042500</v>
      </c>
      <c r="J154" s="40">
        <v>11336700</v>
      </c>
      <c r="K154" s="40">
        <f t="shared" si="1"/>
        <v>4705800</v>
      </c>
    </row>
    <row r="155" spans="1:11" x14ac:dyDescent="0.25">
      <c r="A155" s="42">
        <v>42864</v>
      </c>
      <c r="B155" s="145" t="s">
        <v>1315</v>
      </c>
      <c r="C155" s="44">
        <v>206</v>
      </c>
      <c r="D155" s="44">
        <v>644</v>
      </c>
      <c r="E155" s="144" t="s">
        <v>1316</v>
      </c>
      <c r="F155" s="45"/>
      <c r="G155" s="46" t="s">
        <v>93</v>
      </c>
      <c r="H155" s="47"/>
      <c r="I155" s="40">
        <v>292980</v>
      </c>
      <c r="J155" s="40">
        <v>292980</v>
      </c>
      <c r="K155" s="40">
        <f t="shared" si="1"/>
        <v>0</v>
      </c>
    </row>
    <row r="156" spans="1:11" x14ac:dyDescent="0.25">
      <c r="A156" s="42">
        <v>42867</v>
      </c>
      <c r="B156" s="43" t="s">
        <v>1320</v>
      </c>
      <c r="C156" s="44">
        <v>579</v>
      </c>
      <c r="D156" s="44">
        <v>655</v>
      </c>
      <c r="E156" s="144" t="s">
        <v>1323</v>
      </c>
      <c r="F156" s="45"/>
      <c r="G156" s="46" t="s">
        <v>1326</v>
      </c>
      <c r="H156" s="47"/>
      <c r="I156" s="40">
        <v>36000000</v>
      </c>
      <c r="J156" s="40">
        <v>26400000</v>
      </c>
      <c r="K156" s="40">
        <f t="shared" si="1"/>
        <v>9600000</v>
      </c>
    </row>
    <row r="157" spans="1:11" x14ac:dyDescent="0.25">
      <c r="A157" s="42">
        <v>42867</v>
      </c>
      <c r="B157" s="43" t="s">
        <v>1321</v>
      </c>
      <c r="C157" s="44">
        <v>578</v>
      </c>
      <c r="D157" s="44">
        <v>659</v>
      </c>
      <c r="E157" s="144" t="s">
        <v>1324</v>
      </c>
      <c r="F157" s="45"/>
      <c r="G157" s="46" t="s">
        <v>1327</v>
      </c>
      <c r="H157" s="47"/>
      <c r="I157" s="40">
        <v>35400000</v>
      </c>
      <c r="J157" s="40">
        <v>26589333</v>
      </c>
      <c r="K157" s="40">
        <f t="shared" si="1"/>
        <v>8810667</v>
      </c>
    </row>
    <row r="158" spans="1:11" x14ac:dyDescent="0.25">
      <c r="A158" s="42">
        <v>42867</v>
      </c>
      <c r="B158" s="43" t="s">
        <v>1322</v>
      </c>
      <c r="C158" s="44">
        <v>577</v>
      </c>
      <c r="D158" s="44">
        <v>661</v>
      </c>
      <c r="E158" s="144" t="s">
        <v>1325</v>
      </c>
      <c r="F158" s="45"/>
      <c r="G158" s="46" t="s">
        <v>1328</v>
      </c>
      <c r="H158" s="47"/>
      <c r="I158" s="40">
        <v>41250000</v>
      </c>
      <c r="J158" s="40">
        <v>30066667</v>
      </c>
      <c r="K158" s="40">
        <f t="shared" si="1"/>
        <v>11183333</v>
      </c>
    </row>
    <row r="159" spans="1:11" x14ac:dyDescent="0.25">
      <c r="A159" s="42">
        <v>42874</v>
      </c>
      <c r="B159" s="43" t="s">
        <v>1371</v>
      </c>
      <c r="C159" s="44">
        <v>612</v>
      </c>
      <c r="D159" s="44">
        <v>685</v>
      </c>
      <c r="E159" s="144" t="s">
        <v>1367</v>
      </c>
      <c r="F159" s="45"/>
      <c r="G159" s="46" t="s">
        <v>1376</v>
      </c>
      <c r="H159" s="47"/>
      <c r="I159" s="40">
        <v>31500000</v>
      </c>
      <c r="J159" s="40">
        <v>23850000</v>
      </c>
      <c r="K159" s="40">
        <f t="shared" si="1"/>
        <v>7650000</v>
      </c>
    </row>
    <row r="160" spans="1:11" x14ac:dyDescent="0.25">
      <c r="A160" s="42">
        <v>42878</v>
      </c>
      <c r="B160" s="151" t="s">
        <v>1372</v>
      </c>
      <c r="C160" s="44">
        <v>206</v>
      </c>
      <c r="D160" s="44">
        <v>703</v>
      </c>
      <c r="E160" s="144" t="s">
        <v>1374</v>
      </c>
      <c r="F160" s="45"/>
      <c r="G160" s="46" t="s">
        <v>463</v>
      </c>
      <c r="H160" s="47"/>
      <c r="I160" s="40">
        <v>228900</v>
      </c>
      <c r="J160" s="40">
        <v>228900</v>
      </c>
      <c r="K160" s="40">
        <f t="shared" si="1"/>
        <v>0</v>
      </c>
    </row>
    <row r="161" spans="1:11" x14ac:dyDescent="0.25">
      <c r="A161" s="42">
        <v>42878</v>
      </c>
      <c r="B161" s="151" t="s">
        <v>1373</v>
      </c>
      <c r="C161" s="44">
        <v>206</v>
      </c>
      <c r="D161" s="44">
        <v>704</v>
      </c>
      <c r="E161" s="144" t="s">
        <v>1375</v>
      </c>
      <c r="F161" s="45"/>
      <c r="G161" s="46" t="s">
        <v>596</v>
      </c>
      <c r="H161" s="47"/>
      <c r="I161" s="40">
        <v>47600</v>
      </c>
      <c r="J161" s="40">
        <v>47600</v>
      </c>
      <c r="K161" s="40">
        <f t="shared" si="1"/>
        <v>0</v>
      </c>
    </row>
    <row r="162" spans="1:11" x14ac:dyDescent="0.25">
      <c r="A162" s="42">
        <v>42880</v>
      </c>
      <c r="B162" s="43" t="s">
        <v>1414</v>
      </c>
      <c r="C162" s="44">
        <v>636</v>
      </c>
      <c r="D162" s="44">
        <v>710</v>
      </c>
      <c r="E162" s="144" t="s">
        <v>1412</v>
      </c>
      <c r="F162" s="45"/>
      <c r="G162" s="46" t="s">
        <v>1416</v>
      </c>
      <c r="H162" s="47"/>
      <c r="I162" s="40">
        <v>28700000</v>
      </c>
      <c r="J162" s="40">
        <v>21320000</v>
      </c>
      <c r="K162" s="40">
        <f t="shared" si="1"/>
        <v>7380000</v>
      </c>
    </row>
    <row r="163" spans="1:11" x14ac:dyDescent="0.25">
      <c r="A163" s="42">
        <v>42880</v>
      </c>
      <c r="B163" s="43" t="s">
        <v>1415</v>
      </c>
      <c r="C163" s="44">
        <v>638</v>
      </c>
      <c r="D163" s="44">
        <v>711</v>
      </c>
      <c r="E163" s="144" t="s">
        <v>1413</v>
      </c>
      <c r="F163" s="45"/>
      <c r="G163" s="46" t="s">
        <v>1417</v>
      </c>
      <c r="H163" s="47"/>
      <c r="I163" s="40">
        <v>35000000</v>
      </c>
      <c r="J163" s="40">
        <v>25833333</v>
      </c>
      <c r="K163" s="40">
        <f t="shared" si="1"/>
        <v>9166667</v>
      </c>
    </row>
    <row r="164" spans="1:11" x14ac:dyDescent="0.25">
      <c r="A164" s="42">
        <v>42880</v>
      </c>
      <c r="B164" s="43" t="s">
        <v>1439</v>
      </c>
      <c r="C164" s="44">
        <v>637</v>
      </c>
      <c r="D164" s="44">
        <v>712</v>
      </c>
      <c r="E164" s="144" t="s">
        <v>825</v>
      </c>
      <c r="F164" s="45"/>
      <c r="G164" s="46" t="s">
        <v>1440</v>
      </c>
      <c r="H164" s="47"/>
      <c r="I164" s="40">
        <v>14700000</v>
      </c>
      <c r="J164" s="40">
        <v>10920000</v>
      </c>
      <c r="K164" s="40">
        <f t="shared" si="1"/>
        <v>3780000</v>
      </c>
    </row>
    <row r="165" spans="1:11" x14ac:dyDescent="0.25">
      <c r="A165" s="42">
        <v>42881</v>
      </c>
      <c r="B165" s="43" t="s">
        <v>1448</v>
      </c>
      <c r="C165" s="44">
        <v>647</v>
      </c>
      <c r="D165" s="44">
        <v>715</v>
      </c>
      <c r="E165" s="144" t="s">
        <v>1449</v>
      </c>
      <c r="F165" s="45"/>
      <c r="G165" s="46" t="s">
        <v>1450</v>
      </c>
      <c r="H165" s="47"/>
      <c r="I165" s="40">
        <v>31500000</v>
      </c>
      <c r="J165" s="40">
        <v>22650000</v>
      </c>
      <c r="K165" s="40">
        <f t="shared" si="1"/>
        <v>8850000</v>
      </c>
    </row>
    <row r="166" spans="1:11" x14ac:dyDescent="0.25">
      <c r="A166" s="42">
        <v>42887</v>
      </c>
      <c r="B166" s="43" t="s">
        <v>1456</v>
      </c>
      <c r="C166" s="44">
        <v>654</v>
      </c>
      <c r="D166" s="44">
        <v>720</v>
      </c>
      <c r="E166" s="144" t="s">
        <v>1466</v>
      </c>
      <c r="F166" s="45"/>
      <c r="G166" s="46" t="s">
        <v>1472</v>
      </c>
      <c r="H166" s="47"/>
      <c r="I166" s="40">
        <v>31500000</v>
      </c>
      <c r="J166" s="40">
        <v>21300000</v>
      </c>
      <c r="K166" s="40">
        <f t="shared" si="1"/>
        <v>10200000</v>
      </c>
    </row>
    <row r="167" spans="1:11" x14ac:dyDescent="0.25">
      <c r="A167" s="42">
        <v>42888</v>
      </c>
      <c r="B167" s="43" t="s">
        <v>1457</v>
      </c>
      <c r="C167" s="44">
        <v>661</v>
      </c>
      <c r="D167" s="44">
        <v>722</v>
      </c>
      <c r="E167" s="144" t="s">
        <v>1467</v>
      </c>
      <c r="F167" s="45"/>
      <c r="G167" s="46" t="s">
        <v>1473</v>
      </c>
      <c r="H167" s="47"/>
      <c r="I167" s="40">
        <v>89548000</v>
      </c>
      <c r="J167" s="40">
        <v>72910667</v>
      </c>
      <c r="K167" s="40">
        <f t="shared" ref="K167:K227" si="2">+I167-J167</f>
        <v>16637333</v>
      </c>
    </row>
    <row r="168" spans="1:11" x14ac:dyDescent="0.25">
      <c r="A168" s="42">
        <v>42888</v>
      </c>
      <c r="B168" s="43" t="s">
        <v>1458</v>
      </c>
      <c r="C168" s="44">
        <v>659</v>
      </c>
      <c r="D168" s="44">
        <v>723</v>
      </c>
      <c r="E168" s="144" t="s">
        <v>1468</v>
      </c>
      <c r="F168" s="45"/>
      <c r="G168" s="46" t="s">
        <v>276</v>
      </c>
      <c r="H168" s="47"/>
      <c r="I168" s="40">
        <v>52500000</v>
      </c>
      <c r="J168" s="40">
        <v>37250000</v>
      </c>
      <c r="K168" s="40">
        <f t="shared" si="2"/>
        <v>15250000</v>
      </c>
    </row>
    <row r="169" spans="1:11" x14ac:dyDescent="0.25">
      <c r="A169" s="42">
        <v>42888</v>
      </c>
      <c r="B169" s="151" t="s">
        <v>1481</v>
      </c>
      <c r="C169" s="44">
        <v>644</v>
      </c>
      <c r="D169" s="44">
        <v>724</v>
      </c>
      <c r="E169" s="144" t="s">
        <v>1464</v>
      </c>
      <c r="F169" s="45"/>
      <c r="G169" s="46" t="s">
        <v>502</v>
      </c>
      <c r="H169" s="47"/>
      <c r="I169" s="40">
        <v>110188907</v>
      </c>
      <c r="J169" s="40">
        <v>59173749</v>
      </c>
      <c r="K169" s="40">
        <f t="shared" si="2"/>
        <v>51015158</v>
      </c>
    </row>
    <row r="170" spans="1:11" x14ac:dyDescent="0.25">
      <c r="A170" s="42">
        <v>42891</v>
      </c>
      <c r="B170" s="43" t="s">
        <v>1459</v>
      </c>
      <c r="C170" s="44">
        <v>663</v>
      </c>
      <c r="D170" s="44">
        <v>726</v>
      </c>
      <c r="E170" s="144" t="s">
        <v>1469</v>
      </c>
      <c r="F170" s="45"/>
      <c r="G170" s="46" t="s">
        <v>1474</v>
      </c>
      <c r="H170" s="47"/>
      <c r="I170" s="40">
        <v>52500000</v>
      </c>
      <c r="J170" s="40">
        <v>36500000</v>
      </c>
      <c r="K170" s="40">
        <f t="shared" si="2"/>
        <v>16000000</v>
      </c>
    </row>
    <row r="171" spans="1:11" x14ac:dyDescent="0.25">
      <c r="A171" s="42">
        <v>42893</v>
      </c>
      <c r="B171" s="43" t="s">
        <v>1460</v>
      </c>
      <c r="C171" s="44">
        <v>652</v>
      </c>
      <c r="D171" s="44">
        <v>731</v>
      </c>
      <c r="E171" s="144" t="s">
        <v>1438</v>
      </c>
      <c r="F171" s="45"/>
      <c r="G171" s="46" t="s">
        <v>1475</v>
      </c>
      <c r="H171" s="47"/>
      <c r="I171" s="40">
        <v>52000000</v>
      </c>
      <c r="J171" s="40">
        <v>38133333</v>
      </c>
      <c r="K171" s="40">
        <f t="shared" si="2"/>
        <v>13866667</v>
      </c>
    </row>
    <row r="172" spans="1:11" x14ac:dyDescent="0.25">
      <c r="A172" s="42">
        <v>42894</v>
      </c>
      <c r="B172" s="151" t="s">
        <v>1463</v>
      </c>
      <c r="C172" s="44">
        <v>206</v>
      </c>
      <c r="D172" s="44">
        <v>733</v>
      </c>
      <c r="E172" s="144" t="s">
        <v>1465</v>
      </c>
      <c r="F172" s="45"/>
      <c r="G172" s="46" t="s">
        <v>93</v>
      </c>
      <c r="H172" s="47"/>
      <c r="I172" s="40">
        <v>170150</v>
      </c>
      <c r="J172" s="40">
        <v>170150</v>
      </c>
      <c r="K172" s="40">
        <f t="shared" si="2"/>
        <v>0</v>
      </c>
    </row>
    <row r="173" spans="1:11" x14ac:dyDescent="0.25">
      <c r="A173" s="42">
        <v>42895</v>
      </c>
      <c r="B173" s="43" t="s">
        <v>1461</v>
      </c>
      <c r="C173" s="44">
        <v>668</v>
      </c>
      <c r="D173" s="44">
        <v>738</v>
      </c>
      <c r="E173" s="144" t="s">
        <v>1470</v>
      </c>
      <c r="F173" s="45"/>
      <c r="G173" s="46" t="s">
        <v>1476</v>
      </c>
      <c r="H173" s="47"/>
      <c r="I173" s="40">
        <v>29250000</v>
      </c>
      <c r="J173" s="40">
        <v>20850000</v>
      </c>
      <c r="K173" s="40">
        <f t="shared" si="2"/>
        <v>8400000</v>
      </c>
    </row>
    <row r="174" spans="1:11" x14ac:dyDescent="0.25">
      <c r="A174" s="42">
        <v>42898</v>
      </c>
      <c r="B174" s="43" t="s">
        <v>1462</v>
      </c>
      <c r="C174" s="44">
        <v>674</v>
      </c>
      <c r="D174" s="44">
        <v>745</v>
      </c>
      <c r="E174" s="144" t="s">
        <v>1471</v>
      </c>
      <c r="F174" s="45"/>
      <c r="G174" s="46" t="s">
        <v>1477</v>
      </c>
      <c r="H174" s="47"/>
      <c r="I174" s="40">
        <v>29250000</v>
      </c>
      <c r="J174" s="40">
        <v>20850000</v>
      </c>
      <c r="K174" s="40">
        <f t="shared" si="2"/>
        <v>8400000</v>
      </c>
    </row>
    <row r="175" spans="1:11" x14ac:dyDescent="0.25">
      <c r="A175" s="42">
        <v>42900</v>
      </c>
      <c r="B175" s="43" t="s">
        <v>1496</v>
      </c>
      <c r="C175" s="44">
        <v>686</v>
      </c>
      <c r="D175" s="44">
        <v>753</v>
      </c>
      <c r="E175" s="144" t="s">
        <v>827</v>
      </c>
      <c r="F175" s="45"/>
      <c r="G175" s="46" t="s">
        <v>1497</v>
      </c>
      <c r="H175" s="47"/>
      <c r="I175" s="40">
        <v>29250000</v>
      </c>
      <c r="J175" s="40">
        <v>19650000</v>
      </c>
      <c r="K175" s="40">
        <f t="shared" si="2"/>
        <v>9600000</v>
      </c>
    </row>
    <row r="176" spans="1:11" x14ac:dyDescent="0.25">
      <c r="A176" s="42">
        <v>42901</v>
      </c>
      <c r="B176" s="43" t="s">
        <v>1511</v>
      </c>
      <c r="C176" s="44">
        <v>698</v>
      </c>
      <c r="D176" s="44">
        <v>763</v>
      </c>
      <c r="E176" s="144" t="s">
        <v>1513</v>
      </c>
      <c r="F176" s="45"/>
      <c r="G176" s="46" t="s">
        <v>1515</v>
      </c>
      <c r="H176" s="47"/>
      <c r="I176" s="40">
        <v>25870000</v>
      </c>
      <c r="J176" s="40">
        <v>17910000</v>
      </c>
      <c r="K176" s="40">
        <f t="shared" si="2"/>
        <v>7960000</v>
      </c>
    </row>
    <row r="177" spans="1:11" x14ac:dyDescent="0.25">
      <c r="A177" s="42">
        <v>42902</v>
      </c>
      <c r="B177" s="43" t="s">
        <v>1512</v>
      </c>
      <c r="C177" s="44">
        <v>692</v>
      </c>
      <c r="D177" s="44">
        <v>768</v>
      </c>
      <c r="E177" s="144" t="s">
        <v>1514</v>
      </c>
      <c r="F177" s="45"/>
      <c r="G177" s="46" t="s">
        <v>1516</v>
      </c>
      <c r="H177" s="47"/>
      <c r="I177" s="40">
        <v>44850000</v>
      </c>
      <c r="J177" s="40">
        <v>33120000</v>
      </c>
      <c r="K177" s="40">
        <f t="shared" si="2"/>
        <v>11730000</v>
      </c>
    </row>
    <row r="178" spans="1:11" x14ac:dyDescent="0.25">
      <c r="A178" s="42">
        <v>42908</v>
      </c>
      <c r="B178" s="145" t="s">
        <v>1532</v>
      </c>
      <c r="C178" s="44">
        <v>670</v>
      </c>
      <c r="D178" s="44">
        <v>787</v>
      </c>
      <c r="E178" s="144" t="s">
        <v>1533</v>
      </c>
      <c r="F178" s="45"/>
      <c r="G178" s="46" t="s">
        <v>93</v>
      </c>
      <c r="H178" s="47"/>
      <c r="I178" s="40">
        <v>12630</v>
      </c>
      <c r="J178" s="40">
        <v>12630</v>
      </c>
      <c r="K178" s="40">
        <f t="shared" si="2"/>
        <v>0</v>
      </c>
    </row>
    <row r="179" spans="1:11" x14ac:dyDescent="0.25">
      <c r="A179" s="42">
        <v>42916</v>
      </c>
      <c r="B179" s="145" t="s">
        <v>1554</v>
      </c>
      <c r="C179" s="44">
        <v>670</v>
      </c>
      <c r="D179" s="44">
        <v>815</v>
      </c>
      <c r="E179" s="144" t="s">
        <v>1555</v>
      </c>
      <c r="F179" s="45"/>
      <c r="G179" s="46" t="s">
        <v>93</v>
      </c>
      <c r="H179" s="47"/>
      <c r="I179" s="40">
        <v>142990</v>
      </c>
      <c r="J179" s="40">
        <v>142990</v>
      </c>
      <c r="K179" s="40">
        <f t="shared" si="2"/>
        <v>0</v>
      </c>
    </row>
    <row r="180" spans="1:11" x14ac:dyDescent="0.25">
      <c r="A180" s="42">
        <v>42923</v>
      </c>
      <c r="B180" s="43" t="s">
        <v>1562</v>
      </c>
      <c r="C180" s="44">
        <v>689</v>
      </c>
      <c r="D180" s="44">
        <v>819</v>
      </c>
      <c r="E180" s="144" t="s">
        <v>1564</v>
      </c>
      <c r="F180" s="45"/>
      <c r="G180" s="46" t="s">
        <v>1566</v>
      </c>
      <c r="H180" s="47"/>
      <c r="I180" s="40">
        <v>20966667</v>
      </c>
      <c r="J180" s="40">
        <v>13566667</v>
      </c>
      <c r="K180" s="40">
        <f t="shared" si="2"/>
        <v>7400000</v>
      </c>
    </row>
    <row r="181" spans="1:11" x14ac:dyDescent="0.25">
      <c r="A181" s="42">
        <v>42927</v>
      </c>
      <c r="B181" s="43" t="s">
        <v>1563</v>
      </c>
      <c r="C181" s="44">
        <v>734</v>
      </c>
      <c r="D181" s="44">
        <v>825</v>
      </c>
      <c r="E181" s="144" t="s">
        <v>1565</v>
      </c>
      <c r="F181" s="45"/>
      <c r="G181" s="46" t="s">
        <v>1567</v>
      </c>
      <c r="H181" s="47"/>
      <c r="I181" s="40">
        <v>33000000</v>
      </c>
      <c r="J181" s="40">
        <v>21800000</v>
      </c>
      <c r="K181" s="40">
        <f t="shared" si="2"/>
        <v>11200000</v>
      </c>
    </row>
    <row r="182" spans="1:11" x14ac:dyDescent="0.25">
      <c r="A182" s="42">
        <v>42935</v>
      </c>
      <c r="B182" s="43" t="s">
        <v>1601</v>
      </c>
      <c r="C182" s="44">
        <v>667</v>
      </c>
      <c r="D182" s="44">
        <v>845</v>
      </c>
      <c r="E182" s="144" t="s">
        <v>1603</v>
      </c>
      <c r="F182" s="45"/>
      <c r="G182" s="46" t="s">
        <v>1604</v>
      </c>
      <c r="H182" s="47"/>
      <c r="I182" s="40">
        <v>30000000</v>
      </c>
      <c r="J182" s="40">
        <v>0</v>
      </c>
      <c r="K182" s="40">
        <f t="shared" si="2"/>
        <v>30000000</v>
      </c>
    </row>
    <row r="183" spans="1:11" x14ac:dyDescent="0.25">
      <c r="A183" s="42">
        <v>42935</v>
      </c>
      <c r="B183" s="43" t="s">
        <v>1602</v>
      </c>
      <c r="C183" s="44">
        <v>664</v>
      </c>
      <c r="D183" s="44">
        <v>846</v>
      </c>
      <c r="E183" s="144" t="s">
        <v>825</v>
      </c>
      <c r="F183" s="45"/>
      <c r="G183" s="46" t="s">
        <v>1605</v>
      </c>
      <c r="H183" s="47"/>
      <c r="I183" s="40">
        <v>11550000</v>
      </c>
      <c r="J183" s="40">
        <v>7140000</v>
      </c>
      <c r="K183" s="40">
        <f t="shared" si="2"/>
        <v>4410000</v>
      </c>
    </row>
    <row r="184" spans="1:11" x14ac:dyDescent="0.25">
      <c r="A184" s="42">
        <v>42937</v>
      </c>
      <c r="B184" s="43" t="s">
        <v>1611</v>
      </c>
      <c r="C184" s="44">
        <v>754</v>
      </c>
      <c r="D184" s="44">
        <v>855</v>
      </c>
      <c r="E184" s="144" t="s">
        <v>1607</v>
      </c>
      <c r="F184" s="45"/>
      <c r="G184" s="46" t="s">
        <v>1616</v>
      </c>
      <c r="H184" s="47"/>
      <c r="I184" s="40">
        <v>25000000</v>
      </c>
      <c r="J184" s="40">
        <v>16166667</v>
      </c>
      <c r="K184" s="40">
        <f t="shared" si="2"/>
        <v>8833333</v>
      </c>
    </row>
    <row r="185" spans="1:11" x14ac:dyDescent="0.25">
      <c r="A185" s="42">
        <v>42940</v>
      </c>
      <c r="B185" s="145" t="s">
        <v>1612</v>
      </c>
      <c r="C185" s="44">
        <v>670</v>
      </c>
      <c r="D185" s="44">
        <v>857</v>
      </c>
      <c r="E185" s="144" t="s">
        <v>1614</v>
      </c>
      <c r="F185" s="45"/>
      <c r="G185" s="46" t="s">
        <v>596</v>
      </c>
      <c r="H185" s="47"/>
      <c r="I185" s="40">
        <v>96020</v>
      </c>
      <c r="J185" s="40">
        <v>96020</v>
      </c>
      <c r="K185" s="40">
        <f t="shared" si="2"/>
        <v>0</v>
      </c>
    </row>
    <row r="186" spans="1:11" x14ac:dyDescent="0.25">
      <c r="A186" s="42">
        <v>42940</v>
      </c>
      <c r="B186" s="145" t="s">
        <v>1613</v>
      </c>
      <c r="C186" s="44">
        <v>670</v>
      </c>
      <c r="D186" s="44">
        <v>859</v>
      </c>
      <c r="E186" s="144" t="s">
        <v>1615</v>
      </c>
      <c r="F186" s="45"/>
      <c r="G186" s="46" t="s">
        <v>463</v>
      </c>
      <c r="H186" s="47"/>
      <c r="I186" s="40">
        <v>321450</v>
      </c>
      <c r="J186" s="40">
        <v>321450</v>
      </c>
      <c r="K186" s="40">
        <f t="shared" si="2"/>
        <v>0</v>
      </c>
    </row>
    <row r="187" spans="1:11" x14ac:dyDescent="0.25">
      <c r="A187" s="42">
        <v>42943</v>
      </c>
      <c r="B187" s="145" t="s">
        <v>1618</v>
      </c>
      <c r="C187" s="44">
        <v>670</v>
      </c>
      <c r="D187" s="44">
        <v>865</v>
      </c>
      <c r="E187" s="144" t="s">
        <v>1619</v>
      </c>
      <c r="F187" s="45"/>
      <c r="G187" s="46" t="s">
        <v>463</v>
      </c>
      <c r="H187" s="47"/>
      <c r="I187" s="40">
        <v>45562</v>
      </c>
      <c r="J187" s="40">
        <v>45562</v>
      </c>
      <c r="K187" s="40">
        <f t="shared" si="2"/>
        <v>0</v>
      </c>
    </row>
    <row r="188" spans="1:11" x14ac:dyDescent="0.25">
      <c r="A188" s="42">
        <v>42949</v>
      </c>
      <c r="B188" s="145" t="s">
        <v>1628</v>
      </c>
      <c r="C188" s="44">
        <v>670</v>
      </c>
      <c r="D188" s="44">
        <v>870</v>
      </c>
      <c r="E188" s="144" t="s">
        <v>1633</v>
      </c>
      <c r="F188" s="45"/>
      <c r="G188" s="46" t="s">
        <v>93</v>
      </c>
      <c r="H188" s="47"/>
      <c r="I188" s="40">
        <v>137240</v>
      </c>
      <c r="J188" s="40">
        <v>137240</v>
      </c>
      <c r="K188" s="40">
        <f t="shared" si="2"/>
        <v>0</v>
      </c>
    </row>
    <row r="189" spans="1:11" x14ac:dyDescent="0.25">
      <c r="A189" s="42">
        <v>42949</v>
      </c>
      <c r="B189" s="145" t="s">
        <v>1629</v>
      </c>
      <c r="C189" s="44">
        <v>758</v>
      </c>
      <c r="D189" s="44">
        <v>871</v>
      </c>
      <c r="E189" s="144" t="s">
        <v>1606</v>
      </c>
      <c r="F189" s="45"/>
      <c r="G189" s="46" t="s">
        <v>342</v>
      </c>
      <c r="H189" s="47"/>
      <c r="I189" s="40">
        <v>42500000</v>
      </c>
      <c r="J189" s="40">
        <v>22950000</v>
      </c>
      <c r="K189" s="40">
        <f t="shared" si="2"/>
        <v>19550000</v>
      </c>
    </row>
    <row r="190" spans="1:11" x14ac:dyDescent="0.25">
      <c r="A190" s="42">
        <v>42950</v>
      </c>
      <c r="B190" s="145" t="s">
        <v>1630</v>
      </c>
      <c r="C190" s="44">
        <v>670</v>
      </c>
      <c r="D190" s="44">
        <v>873</v>
      </c>
      <c r="E190" s="144" t="s">
        <v>1634</v>
      </c>
      <c r="F190" s="45"/>
      <c r="G190" s="46" t="s">
        <v>93</v>
      </c>
      <c r="H190" s="47"/>
      <c r="I190" s="40">
        <v>150462</v>
      </c>
      <c r="J190" s="40">
        <v>150462</v>
      </c>
      <c r="K190" s="40">
        <f t="shared" si="2"/>
        <v>0</v>
      </c>
    </row>
    <row r="191" spans="1:11" x14ac:dyDescent="0.25">
      <c r="A191" s="42">
        <v>42958</v>
      </c>
      <c r="B191" s="145" t="s">
        <v>1631</v>
      </c>
      <c r="C191" s="44">
        <v>731</v>
      </c>
      <c r="D191" s="44">
        <v>888</v>
      </c>
      <c r="E191" s="144" t="s">
        <v>1635</v>
      </c>
      <c r="F191" s="45"/>
      <c r="G191" s="46" t="s">
        <v>1637</v>
      </c>
      <c r="H191" s="47"/>
      <c r="I191" s="40">
        <v>140000000</v>
      </c>
      <c r="J191" s="40">
        <v>23670000</v>
      </c>
      <c r="K191" s="40">
        <f t="shared" si="2"/>
        <v>116330000</v>
      </c>
    </row>
    <row r="192" spans="1:11" x14ac:dyDescent="0.25">
      <c r="A192" s="42">
        <v>42961</v>
      </c>
      <c r="B192" s="145" t="s">
        <v>1632</v>
      </c>
      <c r="C192" s="44">
        <v>773</v>
      </c>
      <c r="D192" s="44">
        <v>890</v>
      </c>
      <c r="E192" s="144" t="s">
        <v>1636</v>
      </c>
      <c r="F192" s="45"/>
      <c r="G192" s="46" t="s">
        <v>1638</v>
      </c>
      <c r="H192" s="47"/>
      <c r="I192" s="40">
        <v>17910000</v>
      </c>
      <c r="J192" s="40">
        <v>10215333</v>
      </c>
      <c r="K192" s="40">
        <f t="shared" si="2"/>
        <v>7694667</v>
      </c>
    </row>
    <row r="193" spans="1:11" x14ac:dyDescent="0.25">
      <c r="A193" s="42">
        <v>42970</v>
      </c>
      <c r="B193" s="145" t="s">
        <v>1718</v>
      </c>
      <c r="C193" s="44">
        <v>787</v>
      </c>
      <c r="D193" s="44">
        <v>913</v>
      </c>
      <c r="E193" s="144" t="s">
        <v>1662</v>
      </c>
      <c r="F193" s="45"/>
      <c r="G193" s="46" t="s">
        <v>594</v>
      </c>
      <c r="H193" s="47"/>
      <c r="I193" s="40">
        <v>10500000</v>
      </c>
      <c r="J193" s="40">
        <v>7816667</v>
      </c>
      <c r="K193" s="40">
        <f t="shared" si="2"/>
        <v>2683333</v>
      </c>
    </row>
    <row r="194" spans="1:11" x14ac:dyDescent="0.25">
      <c r="A194" s="42">
        <v>42972</v>
      </c>
      <c r="B194" s="145" t="s">
        <v>1660</v>
      </c>
      <c r="C194" s="44">
        <v>670</v>
      </c>
      <c r="D194" s="44">
        <v>933</v>
      </c>
      <c r="E194" s="144" t="s">
        <v>1663</v>
      </c>
      <c r="F194" s="45"/>
      <c r="G194" s="46" t="s">
        <v>463</v>
      </c>
      <c r="H194" s="47"/>
      <c r="I194" s="40">
        <v>62030</v>
      </c>
      <c r="J194" s="40">
        <v>62030</v>
      </c>
      <c r="K194" s="40">
        <f t="shared" si="2"/>
        <v>0</v>
      </c>
    </row>
    <row r="195" spans="1:11" x14ac:dyDescent="0.25">
      <c r="A195" s="42">
        <v>42972</v>
      </c>
      <c r="B195" s="145" t="s">
        <v>1661</v>
      </c>
      <c r="C195" s="44">
        <v>670</v>
      </c>
      <c r="D195" s="44">
        <v>934</v>
      </c>
      <c r="E195" s="144" t="s">
        <v>1664</v>
      </c>
      <c r="F195" s="45"/>
      <c r="G195" s="46" t="s">
        <v>93</v>
      </c>
      <c r="H195" s="47"/>
      <c r="I195" s="40">
        <v>16910</v>
      </c>
      <c r="J195" s="40">
        <v>16910</v>
      </c>
      <c r="K195" s="40">
        <f t="shared" si="2"/>
        <v>0</v>
      </c>
    </row>
    <row r="196" spans="1:11" x14ac:dyDescent="0.25">
      <c r="A196" s="42">
        <v>42982</v>
      </c>
      <c r="B196" s="145" t="s">
        <v>1689</v>
      </c>
      <c r="C196" s="44">
        <v>670</v>
      </c>
      <c r="D196" s="44">
        <v>947</v>
      </c>
      <c r="E196" s="144" t="s">
        <v>1691</v>
      </c>
      <c r="F196" s="45"/>
      <c r="G196" s="46" t="s">
        <v>93</v>
      </c>
      <c r="H196" s="47"/>
      <c r="I196" s="40">
        <v>145560</v>
      </c>
      <c r="J196" s="40">
        <v>145560</v>
      </c>
      <c r="K196" s="40">
        <f t="shared" si="2"/>
        <v>0</v>
      </c>
    </row>
    <row r="197" spans="1:11" x14ac:dyDescent="0.25">
      <c r="A197" s="42">
        <v>42984</v>
      </c>
      <c r="B197" s="145" t="s">
        <v>1688</v>
      </c>
      <c r="C197" s="44">
        <v>763</v>
      </c>
      <c r="D197" s="44">
        <v>955</v>
      </c>
      <c r="E197" s="144" t="s">
        <v>1692</v>
      </c>
      <c r="F197" s="45"/>
      <c r="G197" s="46" t="s">
        <v>1529</v>
      </c>
      <c r="H197" s="47"/>
      <c r="I197" s="40">
        <v>100000000</v>
      </c>
      <c r="J197" s="40">
        <v>30000000</v>
      </c>
      <c r="K197" s="40">
        <f t="shared" si="2"/>
        <v>70000000</v>
      </c>
    </row>
    <row r="198" spans="1:11" x14ac:dyDescent="0.25">
      <c r="A198" s="42">
        <v>42984</v>
      </c>
      <c r="B198" s="145" t="s">
        <v>1690</v>
      </c>
      <c r="C198" s="44">
        <v>670</v>
      </c>
      <c r="D198" s="44">
        <v>956</v>
      </c>
      <c r="E198" s="144" t="s">
        <v>1693</v>
      </c>
      <c r="F198" s="45"/>
      <c r="G198" s="46" t="s">
        <v>93</v>
      </c>
      <c r="H198" s="47"/>
      <c r="I198" s="40">
        <v>296460</v>
      </c>
      <c r="J198" s="40">
        <v>296460</v>
      </c>
      <c r="K198" s="40">
        <f t="shared" si="2"/>
        <v>0</v>
      </c>
    </row>
    <row r="199" spans="1:11" x14ac:dyDescent="0.25">
      <c r="A199" s="42">
        <v>42990</v>
      </c>
      <c r="B199" s="145" t="s">
        <v>1698</v>
      </c>
      <c r="C199" s="44">
        <v>670</v>
      </c>
      <c r="D199" s="44">
        <v>1034</v>
      </c>
      <c r="E199" s="144" t="s">
        <v>1699</v>
      </c>
      <c r="F199" s="45"/>
      <c r="G199" s="46" t="s">
        <v>463</v>
      </c>
      <c r="H199" s="47"/>
      <c r="I199" s="40">
        <v>62030</v>
      </c>
      <c r="J199" s="40">
        <v>62030</v>
      </c>
      <c r="K199" s="40">
        <f t="shared" si="2"/>
        <v>0</v>
      </c>
    </row>
    <row r="200" spans="1:11" x14ac:dyDescent="0.25">
      <c r="A200" s="42">
        <v>42992</v>
      </c>
      <c r="B200" s="145" t="s">
        <v>1704</v>
      </c>
      <c r="C200" s="44">
        <v>670</v>
      </c>
      <c r="D200" s="44">
        <v>1040</v>
      </c>
      <c r="E200" s="144" t="s">
        <v>1706</v>
      </c>
      <c r="F200" s="45"/>
      <c r="G200" s="46" t="s">
        <v>93</v>
      </c>
      <c r="H200" s="47"/>
      <c r="I200" s="40">
        <v>26860</v>
      </c>
      <c r="J200" s="40">
        <v>26860</v>
      </c>
      <c r="K200" s="40">
        <f t="shared" si="2"/>
        <v>0</v>
      </c>
    </row>
    <row r="201" spans="1:11" x14ac:dyDescent="0.25">
      <c r="A201" s="42">
        <v>42993</v>
      </c>
      <c r="B201" s="145" t="s">
        <v>1717</v>
      </c>
      <c r="C201" s="44">
        <v>812</v>
      </c>
      <c r="D201" s="44">
        <v>1042</v>
      </c>
      <c r="E201" s="144" t="s">
        <v>1707</v>
      </c>
      <c r="F201" s="45"/>
      <c r="G201" s="46" t="s">
        <v>871</v>
      </c>
      <c r="H201" s="47"/>
      <c r="I201" s="40">
        <v>13500000</v>
      </c>
      <c r="J201" s="40">
        <v>6750000</v>
      </c>
      <c r="K201" s="40">
        <f t="shared" si="2"/>
        <v>6750000</v>
      </c>
    </row>
    <row r="202" spans="1:11" x14ac:dyDescent="0.25">
      <c r="A202" s="42">
        <v>42996</v>
      </c>
      <c r="B202" s="145" t="s">
        <v>1716</v>
      </c>
      <c r="C202" s="44">
        <v>814</v>
      </c>
      <c r="D202" s="44">
        <v>1045</v>
      </c>
      <c r="E202" s="144" t="s">
        <v>1705</v>
      </c>
      <c r="F202" s="45"/>
      <c r="G202" s="46" t="s">
        <v>1014</v>
      </c>
      <c r="H202" s="47"/>
      <c r="I202" s="40">
        <v>11550000</v>
      </c>
      <c r="J202" s="40">
        <v>4363333</v>
      </c>
      <c r="K202" s="40">
        <f t="shared" si="2"/>
        <v>7186667</v>
      </c>
    </row>
    <row r="203" spans="1:11" x14ac:dyDescent="0.25">
      <c r="A203" s="42">
        <v>43004</v>
      </c>
      <c r="B203" s="145" t="s">
        <v>1741</v>
      </c>
      <c r="C203" s="44">
        <v>670</v>
      </c>
      <c r="D203" s="44">
        <v>1109</v>
      </c>
      <c r="E203" s="144" t="s">
        <v>1745</v>
      </c>
      <c r="F203" s="45"/>
      <c r="G203" s="46" t="s">
        <v>463</v>
      </c>
      <c r="H203" s="47"/>
      <c r="I203" s="40">
        <v>412720</v>
      </c>
      <c r="J203" s="40">
        <v>412720</v>
      </c>
      <c r="K203" s="40">
        <f t="shared" si="2"/>
        <v>0</v>
      </c>
    </row>
    <row r="204" spans="1:11" x14ac:dyDescent="0.25">
      <c r="A204" s="42">
        <v>43004</v>
      </c>
      <c r="B204" s="145" t="s">
        <v>1742</v>
      </c>
      <c r="C204" s="44">
        <v>670</v>
      </c>
      <c r="D204" s="44">
        <v>1110</v>
      </c>
      <c r="E204" s="144" t="s">
        <v>1746</v>
      </c>
      <c r="F204" s="45"/>
      <c r="G204" s="46" t="s">
        <v>596</v>
      </c>
      <c r="H204" s="47"/>
      <c r="I204" s="40">
        <v>99400</v>
      </c>
      <c r="J204" s="40">
        <v>99400</v>
      </c>
      <c r="K204" s="40">
        <f t="shared" si="2"/>
        <v>0</v>
      </c>
    </row>
    <row r="205" spans="1:11" x14ac:dyDescent="0.25">
      <c r="A205" s="42">
        <v>43005</v>
      </c>
      <c r="B205" s="145" t="s">
        <v>1743</v>
      </c>
      <c r="C205" s="44">
        <v>670</v>
      </c>
      <c r="D205" s="44">
        <v>1112</v>
      </c>
      <c r="E205" s="144" t="s">
        <v>1747</v>
      </c>
      <c r="F205" s="45"/>
      <c r="G205" s="46" t="s">
        <v>463</v>
      </c>
      <c r="H205" s="47"/>
      <c r="I205" s="40">
        <v>206170</v>
      </c>
      <c r="J205" s="40">
        <v>206170</v>
      </c>
      <c r="K205" s="40">
        <f t="shared" si="2"/>
        <v>0</v>
      </c>
    </row>
    <row r="206" spans="1:11" x14ac:dyDescent="0.25">
      <c r="A206" s="42">
        <v>43005</v>
      </c>
      <c r="B206" s="145" t="s">
        <v>1744</v>
      </c>
      <c r="C206" s="44">
        <v>670</v>
      </c>
      <c r="D206" s="44">
        <v>1113</v>
      </c>
      <c r="E206" s="144" t="s">
        <v>1748</v>
      </c>
      <c r="F206" s="45"/>
      <c r="G206" s="46" t="s">
        <v>93</v>
      </c>
      <c r="H206" s="47"/>
      <c r="I206" s="40">
        <v>139320</v>
      </c>
      <c r="J206" s="40">
        <v>139320</v>
      </c>
      <c r="K206" s="40">
        <f t="shared" si="2"/>
        <v>0</v>
      </c>
    </row>
    <row r="207" spans="1:11" x14ac:dyDescent="0.25">
      <c r="A207" s="42">
        <v>43010</v>
      </c>
      <c r="B207" s="145" t="s">
        <v>1787</v>
      </c>
      <c r="C207" s="44">
        <v>850</v>
      </c>
      <c r="D207" s="44">
        <v>1123</v>
      </c>
      <c r="E207" s="144" t="s">
        <v>1780</v>
      </c>
      <c r="F207" s="45"/>
      <c r="G207" s="46" t="s">
        <v>1793</v>
      </c>
      <c r="H207" s="47"/>
      <c r="I207" s="40">
        <v>93081338</v>
      </c>
      <c r="J207" s="40">
        <v>93081338</v>
      </c>
      <c r="K207" s="40">
        <f t="shared" si="2"/>
        <v>0</v>
      </c>
    </row>
    <row r="208" spans="1:11" x14ac:dyDescent="0.25">
      <c r="A208" s="42">
        <v>43011</v>
      </c>
      <c r="B208" s="145" t="s">
        <v>1788</v>
      </c>
      <c r="C208" s="44">
        <v>670</v>
      </c>
      <c r="D208" s="44">
        <v>1124</v>
      </c>
      <c r="E208" s="144" t="s">
        <v>1791</v>
      </c>
      <c r="F208" s="45"/>
      <c r="G208" s="46" t="s">
        <v>93</v>
      </c>
      <c r="H208" s="47"/>
      <c r="I208" s="40">
        <v>269370</v>
      </c>
      <c r="J208" s="40">
        <v>269370</v>
      </c>
      <c r="K208" s="40">
        <f t="shared" si="2"/>
        <v>0</v>
      </c>
    </row>
    <row r="209" spans="1:11" x14ac:dyDescent="0.25">
      <c r="A209" s="42">
        <v>43012</v>
      </c>
      <c r="B209" s="145" t="s">
        <v>1789</v>
      </c>
      <c r="C209" s="44">
        <v>846</v>
      </c>
      <c r="D209" s="44">
        <v>1134</v>
      </c>
      <c r="E209" s="144" t="s">
        <v>1749</v>
      </c>
      <c r="F209" s="45"/>
      <c r="G209" s="46" t="s">
        <v>1794</v>
      </c>
      <c r="H209" s="47"/>
      <c r="I209" s="40">
        <v>52518181</v>
      </c>
      <c r="J209" s="40">
        <v>0</v>
      </c>
      <c r="K209" s="40">
        <f t="shared" si="2"/>
        <v>52518181</v>
      </c>
    </row>
    <row r="210" spans="1:11" x14ac:dyDescent="0.25">
      <c r="A210" s="42">
        <v>43012</v>
      </c>
      <c r="B210" s="145" t="s">
        <v>1790</v>
      </c>
      <c r="C210" s="44">
        <v>793</v>
      </c>
      <c r="D210" s="44">
        <v>1137</v>
      </c>
      <c r="E210" s="4" t="s">
        <v>1792</v>
      </c>
      <c r="F210" s="45"/>
      <c r="G210" s="46" t="s">
        <v>502</v>
      </c>
      <c r="H210" s="47"/>
      <c r="I210" s="40">
        <v>699998920</v>
      </c>
      <c r="J210" s="40">
        <v>0</v>
      </c>
      <c r="K210" s="40">
        <f t="shared" si="2"/>
        <v>699998920</v>
      </c>
    </row>
    <row r="211" spans="1:11" x14ac:dyDescent="0.25">
      <c r="A211" s="42">
        <v>43020</v>
      </c>
      <c r="B211" s="145" t="s">
        <v>145</v>
      </c>
      <c r="C211" s="44">
        <v>866</v>
      </c>
      <c r="D211" s="44">
        <v>1150</v>
      </c>
      <c r="E211" s="4" t="s">
        <v>1821</v>
      </c>
      <c r="F211" s="45"/>
      <c r="G211" s="46" t="s">
        <v>1822</v>
      </c>
      <c r="H211" s="47"/>
      <c r="I211" s="40">
        <v>9959180</v>
      </c>
      <c r="J211" s="40">
        <v>1859047</v>
      </c>
      <c r="K211" s="40">
        <f t="shared" si="2"/>
        <v>8100133</v>
      </c>
    </row>
    <row r="212" spans="1:11" x14ac:dyDescent="0.25">
      <c r="A212" s="42">
        <v>43025</v>
      </c>
      <c r="B212" s="145" t="s">
        <v>1823</v>
      </c>
      <c r="C212" s="44">
        <v>860</v>
      </c>
      <c r="D212" s="44">
        <v>1162</v>
      </c>
      <c r="E212" s="4" t="s">
        <v>1824</v>
      </c>
      <c r="F212" s="45"/>
      <c r="G212" s="46" t="s">
        <v>1825</v>
      </c>
      <c r="H212" s="47"/>
      <c r="I212" s="40">
        <v>3502500</v>
      </c>
      <c r="J212" s="40">
        <v>653800</v>
      </c>
      <c r="K212" s="40">
        <f t="shared" si="2"/>
        <v>2848700</v>
      </c>
    </row>
    <row r="213" spans="1:11" x14ac:dyDescent="0.25">
      <c r="A213" s="42">
        <v>43026</v>
      </c>
      <c r="B213" s="145" t="s">
        <v>1826</v>
      </c>
      <c r="C213" s="44">
        <v>670</v>
      </c>
      <c r="D213" s="44">
        <v>1163</v>
      </c>
      <c r="E213" s="4" t="s">
        <v>1827</v>
      </c>
      <c r="F213" s="45"/>
      <c r="G213" s="46" t="s">
        <v>93</v>
      </c>
      <c r="H213" s="47"/>
      <c r="I213" s="40">
        <v>20660</v>
      </c>
      <c r="J213" s="40">
        <v>20660</v>
      </c>
      <c r="K213" s="40">
        <f t="shared" si="2"/>
        <v>0</v>
      </c>
    </row>
    <row r="214" spans="1:11" x14ac:dyDescent="0.25">
      <c r="A214" s="42">
        <v>43032</v>
      </c>
      <c r="B214" s="145" t="s">
        <v>1828</v>
      </c>
      <c r="C214" s="44">
        <v>670</v>
      </c>
      <c r="D214" s="44">
        <v>1207</v>
      </c>
      <c r="E214" s="46" t="s">
        <v>1829</v>
      </c>
      <c r="F214" s="45"/>
      <c r="G214" s="46" t="s">
        <v>463</v>
      </c>
      <c r="H214" s="47"/>
      <c r="I214" s="40">
        <v>40</v>
      </c>
      <c r="J214" s="40">
        <v>40</v>
      </c>
      <c r="K214" s="40">
        <f t="shared" si="2"/>
        <v>0</v>
      </c>
    </row>
    <row r="215" spans="1:11" x14ac:dyDescent="0.25">
      <c r="A215" s="42">
        <v>43033</v>
      </c>
      <c r="B215" s="145" t="s">
        <v>1830</v>
      </c>
      <c r="C215" s="44">
        <v>819</v>
      </c>
      <c r="D215" s="44">
        <v>1210</v>
      </c>
      <c r="E215" s="46" t="s">
        <v>1831</v>
      </c>
      <c r="F215" s="45"/>
      <c r="G215" s="46" t="s">
        <v>1832</v>
      </c>
      <c r="H215" s="47"/>
      <c r="I215" s="40">
        <v>911094870</v>
      </c>
      <c r="J215" s="40">
        <v>911094870</v>
      </c>
      <c r="K215" s="40">
        <f t="shared" si="2"/>
        <v>0</v>
      </c>
    </row>
    <row r="216" spans="1:11" x14ac:dyDescent="0.25">
      <c r="A216" s="42">
        <v>43035</v>
      </c>
      <c r="B216" s="145" t="s">
        <v>1896</v>
      </c>
      <c r="C216" s="44">
        <v>670</v>
      </c>
      <c r="D216" s="44">
        <v>1229</v>
      </c>
      <c r="E216" s="157" t="s">
        <v>1897</v>
      </c>
      <c r="F216" s="45"/>
      <c r="G216" s="46" t="s">
        <v>93</v>
      </c>
      <c r="H216" s="47"/>
      <c r="I216" s="40">
        <v>461380</v>
      </c>
      <c r="J216" s="40">
        <v>461380</v>
      </c>
      <c r="K216" s="40">
        <f t="shared" si="2"/>
        <v>0</v>
      </c>
    </row>
    <row r="217" spans="1:11" x14ac:dyDescent="0.25">
      <c r="A217" s="42">
        <v>43040</v>
      </c>
      <c r="B217" s="145" t="s">
        <v>328</v>
      </c>
      <c r="C217" s="44">
        <v>944</v>
      </c>
      <c r="D217" s="44">
        <v>1245</v>
      </c>
      <c r="E217" s="157" t="s">
        <v>1923</v>
      </c>
      <c r="F217" s="45"/>
      <c r="G217" s="46" t="s">
        <v>346</v>
      </c>
      <c r="H217" s="47"/>
      <c r="I217" s="40">
        <v>393644</v>
      </c>
      <c r="J217" s="40">
        <v>0</v>
      </c>
      <c r="K217" s="40">
        <f t="shared" si="2"/>
        <v>393644</v>
      </c>
    </row>
    <row r="218" spans="1:11" x14ac:dyDescent="0.25">
      <c r="A218" s="42">
        <v>43046</v>
      </c>
      <c r="B218" s="145" t="s">
        <v>1947</v>
      </c>
      <c r="C218" s="44">
        <v>670</v>
      </c>
      <c r="D218" s="44">
        <v>1271</v>
      </c>
      <c r="E218" s="157" t="s">
        <v>1948</v>
      </c>
      <c r="F218" s="45"/>
      <c r="G218" s="46" t="s">
        <v>93</v>
      </c>
      <c r="H218" s="47"/>
      <c r="I218" s="40">
        <v>348280</v>
      </c>
      <c r="J218" s="40">
        <v>348280</v>
      </c>
      <c r="K218" s="40">
        <f t="shared" si="2"/>
        <v>0</v>
      </c>
    </row>
    <row r="219" spans="1:11" x14ac:dyDescent="0.25">
      <c r="A219" s="42">
        <v>43047</v>
      </c>
      <c r="B219" s="145" t="s">
        <v>1985</v>
      </c>
      <c r="C219" s="44">
        <v>968</v>
      </c>
      <c r="D219" s="44">
        <v>1277</v>
      </c>
      <c r="E219" s="157" t="s">
        <v>1986</v>
      </c>
      <c r="F219" s="45"/>
      <c r="G219" s="46" t="s">
        <v>1987</v>
      </c>
      <c r="H219" s="47"/>
      <c r="I219" s="40">
        <v>10200000</v>
      </c>
      <c r="J219" s="40">
        <v>0</v>
      </c>
      <c r="K219" s="40">
        <f t="shared" si="2"/>
        <v>10200000</v>
      </c>
    </row>
    <row r="220" spans="1:11" x14ac:dyDescent="0.25">
      <c r="A220" s="42">
        <v>43048</v>
      </c>
      <c r="B220" s="145" t="s">
        <v>1995</v>
      </c>
      <c r="C220" s="44">
        <v>969</v>
      </c>
      <c r="D220" s="44">
        <v>1283</v>
      </c>
      <c r="E220" s="157" t="s">
        <v>1986</v>
      </c>
      <c r="F220" s="45"/>
      <c r="G220" s="46" t="s">
        <v>1996</v>
      </c>
      <c r="H220" s="47"/>
      <c r="I220" s="40">
        <v>10200000</v>
      </c>
      <c r="J220" s="40">
        <v>0</v>
      </c>
      <c r="K220" s="40">
        <f t="shared" si="2"/>
        <v>10200000</v>
      </c>
    </row>
    <row r="221" spans="1:11" x14ac:dyDescent="0.25">
      <c r="A221" s="42">
        <v>43056</v>
      </c>
      <c r="B221" s="145" t="s">
        <v>2027</v>
      </c>
      <c r="C221" s="44">
        <v>943</v>
      </c>
      <c r="D221" s="44">
        <v>1302</v>
      </c>
      <c r="E221" s="157" t="s">
        <v>1906</v>
      </c>
      <c r="F221" s="45"/>
      <c r="G221" s="46" t="s">
        <v>2034</v>
      </c>
      <c r="H221" s="47"/>
      <c r="I221" s="40">
        <v>47000000</v>
      </c>
      <c r="J221" s="40">
        <v>0</v>
      </c>
      <c r="K221" s="40">
        <f t="shared" si="2"/>
        <v>47000000</v>
      </c>
    </row>
    <row r="222" spans="1:11" x14ac:dyDescent="0.25">
      <c r="A222" s="42">
        <v>43059</v>
      </c>
      <c r="B222" s="145" t="s">
        <v>2028</v>
      </c>
      <c r="C222" s="44">
        <v>670</v>
      </c>
      <c r="D222" s="44">
        <v>1307</v>
      </c>
      <c r="E222" s="157" t="s">
        <v>2031</v>
      </c>
      <c r="F222" s="45"/>
      <c r="G222" s="46" t="s">
        <v>93</v>
      </c>
      <c r="H222" s="47"/>
      <c r="I222" s="40">
        <v>17680</v>
      </c>
      <c r="J222" s="40">
        <v>17680</v>
      </c>
      <c r="K222" s="40">
        <f t="shared" si="2"/>
        <v>0</v>
      </c>
    </row>
    <row r="223" spans="1:11" x14ac:dyDescent="0.25">
      <c r="A223" s="42">
        <v>43060</v>
      </c>
      <c r="B223" s="145" t="s">
        <v>2029</v>
      </c>
      <c r="C223" s="44">
        <v>670</v>
      </c>
      <c r="D223" s="44">
        <v>1316</v>
      </c>
      <c r="E223" s="157" t="s">
        <v>2032</v>
      </c>
      <c r="F223" s="45"/>
      <c r="G223" s="46" t="s">
        <v>463</v>
      </c>
      <c r="H223" s="47"/>
      <c r="I223" s="40">
        <v>98750</v>
      </c>
      <c r="J223" s="40">
        <v>98750</v>
      </c>
      <c r="K223" s="40">
        <f t="shared" si="2"/>
        <v>0</v>
      </c>
    </row>
    <row r="224" spans="1:11" x14ac:dyDescent="0.25">
      <c r="A224" s="42">
        <v>43061</v>
      </c>
      <c r="B224" s="145" t="s">
        <v>2030</v>
      </c>
      <c r="C224" s="44">
        <v>670</v>
      </c>
      <c r="D224" s="44">
        <v>1319</v>
      </c>
      <c r="E224" s="157" t="s">
        <v>2033</v>
      </c>
      <c r="F224" s="45"/>
      <c r="G224" s="46" t="s">
        <v>463</v>
      </c>
      <c r="H224" s="47"/>
      <c r="I224" s="40">
        <v>389600</v>
      </c>
      <c r="J224" s="40">
        <v>389600</v>
      </c>
      <c r="K224" s="40">
        <f t="shared" si="2"/>
        <v>0</v>
      </c>
    </row>
    <row r="225" spans="1:11" x14ac:dyDescent="0.25">
      <c r="A225" s="42">
        <v>43063</v>
      </c>
      <c r="B225" s="145" t="s">
        <v>2055</v>
      </c>
      <c r="C225" s="44">
        <v>988</v>
      </c>
      <c r="D225" s="44">
        <v>1323</v>
      </c>
      <c r="E225" s="157" t="s">
        <v>2057</v>
      </c>
      <c r="F225" s="45"/>
      <c r="G225" s="46" t="s">
        <v>2059</v>
      </c>
      <c r="H225" s="47"/>
      <c r="I225" s="40">
        <v>8645667</v>
      </c>
      <c r="J225" s="40">
        <v>0</v>
      </c>
      <c r="K225" s="40">
        <f t="shared" si="2"/>
        <v>8645667</v>
      </c>
    </row>
    <row r="226" spans="1:11" x14ac:dyDescent="0.25">
      <c r="A226" s="42">
        <v>43069</v>
      </c>
      <c r="B226" s="145" t="s">
        <v>2056</v>
      </c>
      <c r="C226" s="44">
        <v>1024</v>
      </c>
      <c r="D226" s="44">
        <v>1331</v>
      </c>
      <c r="E226" s="157" t="s">
        <v>2058</v>
      </c>
      <c r="F226" s="45"/>
      <c r="G226" s="46" t="s">
        <v>463</v>
      </c>
      <c r="H226" s="47"/>
      <c r="I226" s="40">
        <v>265920</v>
      </c>
      <c r="J226" s="40">
        <v>0</v>
      </c>
      <c r="K226" s="40">
        <f t="shared" si="2"/>
        <v>265920</v>
      </c>
    </row>
    <row r="227" spans="1:11" x14ac:dyDescent="0.25">
      <c r="A227" s="42">
        <v>43069</v>
      </c>
      <c r="B227" s="145" t="s">
        <v>336</v>
      </c>
      <c r="C227" s="44">
        <v>1015</v>
      </c>
      <c r="D227" s="44">
        <v>1332</v>
      </c>
      <c r="E227" s="157" t="s">
        <v>2084</v>
      </c>
      <c r="F227" s="45"/>
      <c r="G227" s="46" t="s">
        <v>354</v>
      </c>
      <c r="H227" s="47"/>
      <c r="I227" s="40">
        <v>3850000</v>
      </c>
      <c r="J227" s="40">
        <v>0</v>
      </c>
      <c r="K227" s="40">
        <f t="shared" si="2"/>
        <v>3850000</v>
      </c>
    </row>
    <row r="228" spans="1:11" ht="12.75" customHeight="1" x14ac:dyDescent="0.25">
      <c r="A228" s="20"/>
      <c r="B228" s="12"/>
      <c r="C228" s="39"/>
      <c r="D228" s="39"/>
      <c r="E228" s="15"/>
      <c r="F228" s="21"/>
      <c r="G228" s="15"/>
      <c r="H228" s="21"/>
      <c r="I228" s="48"/>
      <c r="J228" s="48"/>
      <c r="K228" s="48"/>
    </row>
    <row r="229" spans="1:11" x14ac:dyDescent="0.25">
      <c r="A229" s="30"/>
      <c r="B229" s="31"/>
      <c r="C229" s="31"/>
      <c r="D229" s="31"/>
      <c r="E229" s="31"/>
      <c r="F229" s="31"/>
      <c r="G229" s="171" t="s">
        <v>22</v>
      </c>
      <c r="H229" s="172"/>
      <c r="I229" s="49">
        <f>SUM(I28:I228)</f>
        <v>7962360785</v>
      </c>
      <c r="J229" s="49">
        <f>SUM(J28:J228)</f>
        <v>5725758293</v>
      </c>
      <c r="K229" s="49">
        <f>SUM(K28:K228)</f>
        <v>2236602492</v>
      </c>
    </row>
    <row r="230" spans="1:11" ht="12.75" customHeight="1" x14ac:dyDescent="0.25">
      <c r="A230" s="30"/>
      <c r="B230" s="31"/>
      <c r="C230" s="31"/>
      <c r="D230" s="31"/>
      <c r="E230" s="31"/>
      <c r="F230" s="31"/>
      <c r="G230" s="31"/>
      <c r="H230" s="31"/>
      <c r="I230" s="35"/>
      <c r="J230" s="64"/>
      <c r="K230" s="36"/>
    </row>
    <row r="231" spans="1:11" ht="24.95" customHeight="1" x14ac:dyDescent="0.25">
      <c r="A231" s="57" t="s">
        <v>29</v>
      </c>
      <c r="B231" s="1" t="s">
        <v>23</v>
      </c>
      <c r="C231" s="57" t="s">
        <v>9</v>
      </c>
      <c r="D231" s="58" t="s">
        <v>0</v>
      </c>
      <c r="E231" s="57" t="s">
        <v>18</v>
      </c>
      <c r="F231" s="57" t="s">
        <v>25</v>
      </c>
      <c r="G231" s="57" t="s">
        <v>19</v>
      </c>
      <c r="H231" s="57" t="s">
        <v>30</v>
      </c>
      <c r="I231" s="57" t="s">
        <v>15</v>
      </c>
      <c r="J231" s="57" t="s">
        <v>31</v>
      </c>
      <c r="K231" s="57" t="s">
        <v>6</v>
      </c>
    </row>
    <row r="232" spans="1:11" ht="24.95" customHeight="1" x14ac:dyDescent="0.25">
      <c r="A232" s="50">
        <v>5800000000</v>
      </c>
      <c r="B232" s="50">
        <f>2900000000-400000000-16186963-16806565-2277778</f>
        <v>2464728694</v>
      </c>
      <c r="C232" s="50">
        <v>0</v>
      </c>
      <c r="D232" s="51">
        <f>+A232+B232-C232</f>
        <v>8264728694</v>
      </c>
      <c r="E232" s="51">
        <f>+I229</f>
        <v>7962360785</v>
      </c>
      <c r="F232" s="52">
        <f>+E232/D232</f>
        <v>0.96341466003360621</v>
      </c>
      <c r="G232" s="51">
        <f>+I24</f>
        <v>136870879</v>
      </c>
      <c r="H232" s="51">
        <f>+D232-E232-G232</f>
        <v>165497030</v>
      </c>
      <c r="I232" s="51">
        <f>+J229</f>
        <v>5725758293</v>
      </c>
      <c r="J232" s="52">
        <f>+I232/D232</f>
        <v>0.6927944648874883</v>
      </c>
      <c r="K232" s="51">
        <f>+K229</f>
        <v>2236602492</v>
      </c>
    </row>
    <row r="233" spans="1:11" x14ac:dyDescent="0.25">
      <c r="A233" s="53">
        <v>1</v>
      </c>
      <c r="B233" s="53">
        <v>2</v>
      </c>
      <c r="C233" s="53">
        <v>3</v>
      </c>
      <c r="D233" s="53" t="s">
        <v>5</v>
      </c>
      <c r="E233" s="53">
        <v>5</v>
      </c>
      <c r="F233" s="53" t="s">
        <v>21</v>
      </c>
      <c r="G233" s="53">
        <v>7</v>
      </c>
      <c r="H233" s="53" t="s">
        <v>12</v>
      </c>
      <c r="I233" s="53">
        <v>9</v>
      </c>
      <c r="J233" s="53" t="s">
        <v>33</v>
      </c>
      <c r="K233" s="53" t="s">
        <v>34</v>
      </c>
    </row>
    <row r="235" spans="1:11" x14ac:dyDescent="0.25">
      <c r="B235" s="128">
        <f>+B232-2464728694</f>
        <v>0</v>
      </c>
      <c r="I235" s="128"/>
    </row>
    <row r="238" spans="1:11" x14ac:dyDescent="0.25">
      <c r="E238" s="128"/>
    </row>
  </sheetData>
  <mergeCells count="15">
    <mergeCell ref="G229:H229"/>
    <mergeCell ref="G24:H24"/>
    <mergeCell ref="A26:A27"/>
    <mergeCell ref="E26:H26"/>
    <mergeCell ref="I26:I27"/>
    <mergeCell ref="J26:J27"/>
    <mergeCell ref="E27:F27"/>
    <mergeCell ref="G27:H27"/>
    <mergeCell ref="A6:A7"/>
    <mergeCell ref="B6:B7"/>
    <mergeCell ref="D6:D7"/>
    <mergeCell ref="E6:H6"/>
    <mergeCell ref="I6:I7"/>
    <mergeCell ref="J6:K7"/>
    <mergeCell ref="E7:H7"/>
  </mergeCells>
  <printOptions horizontalCentered="1"/>
  <pageMargins left="0.19685039370078741" right="0.19685039370078741" top="0.39370078740157483" bottom="0.39370078740157483" header="0" footer="0"/>
  <pageSetup scale="80" orientation="landscape" horizontalDpi="4294967293" verticalDpi="0" r:id="rId1"/>
  <headerFooter>
    <oddHeader>&amp;R&amp;D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8"/>
  <sheetViews>
    <sheetView zoomScaleNormal="100" workbookViewId="0">
      <selection activeCell="I16" sqref="I16"/>
    </sheetView>
  </sheetViews>
  <sheetFormatPr baseColWidth="10" defaultRowHeight="15" x14ac:dyDescent="0.25"/>
  <cols>
    <col min="1" max="4" width="14.7109375" style="4" customWidth="1"/>
    <col min="5" max="5" width="15.7109375" style="4" customWidth="1"/>
    <col min="6" max="6" width="14.7109375" style="4" customWidth="1"/>
    <col min="7" max="11" width="15.7109375" style="4" customWidth="1"/>
    <col min="12" max="16384" width="11.42578125" style="4"/>
  </cols>
  <sheetData>
    <row r="1" spans="1:11" ht="12.75" customHeight="1" x14ac:dyDescent="0.25">
      <c r="A1" s="2" t="s">
        <v>32</v>
      </c>
      <c r="B1" s="2"/>
      <c r="C1" s="2"/>
      <c r="D1" s="2"/>
      <c r="E1" s="3"/>
      <c r="F1" s="2"/>
      <c r="G1" s="3"/>
      <c r="H1" s="3"/>
      <c r="I1" s="3"/>
      <c r="J1" s="3"/>
      <c r="K1" s="3"/>
    </row>
    <row r="2" spans="1:11" ht="12.75" customHeight="1" x14ac:dyDescent="0.25">
      <c r="A2" s="3"/>
      <c r="B2" s="3"/>
      <c r="C2" s="3"/>
      <c r="D2" s="3"/>
      <c r="E2" s="3"/>
      <c r="F2" s="3"/>
      <c r="G2" s="3"/>
      <c r="H2" s="3"/>
      <c r="I2" s="3"/>
      <c r="J2" s="3"/>
      <c r="K2" s="5"/>
    </row>
    <row r="3" spans="1:11" ht="15" customHeight="1" x14ac:dyDescent="0.25">
      <c r="A3" s="92">
        <v>1128</v>
      </c>
      <c r="B3" s="93" t="s">
        <v>44</v>
      </c>
      <c r="C3" s="7"/>
      <c r="D3" s="7"/>
      <c r="E3" s="8"/>
      <c r="F3" s="6"/>
      <c r="G3" s="6"/>
      <c r="H3" s="6"/>
      <c r="I3" s="6"/>
      <c r="J3" s="9"/>
      <c r="K3" s="9"/>
    </row>
    <row r="4" spans="1:11" ht="15" customHeight="1" x14ac:dyDescent="0.25">
      <c r="A4" s="92" t="s">
        <v>43</v>
      </c>
      <c r="B4" s="93" t="s">
        <v>45</v>
      </c>
      <c r="C4" s="7"/>
      <c r="D4" s="7"/>
      <c r="E4" s="8"/>
      <c r="F4" s="6"/>
      <c r="G4" s="6"/>
      <c r="H4" s="6"/>
      <c r="I4" s="6"/>
      <c r="J4" s="9"/>
      <c r="K4" s="9" t="s">
        <v>1946</v>
      </c>
    </row>
    <row r="5" spans="1:11" ht="12.75" customHeight="1" x14ac:dyDescent="0.25">
      <c r="A5" s="10"/>
      <c r="B5" s="10"/>
      <c r="C5" s="10"/>
      <c r="D5" s="10"/>
      <c r="E5" s="10"/>
      <c r="F5" s="10"/>
      <c r="G5" s="10"/>
      <c r="H5" s="10"/>
      <c r="I5" s="10"/>
      <c r="J5" s="10"/>
      <c r="K5" s="11"/>
    </row>
    <row r="6" spans="1:11" x14ac:dyDescent="0.25">
      <c r="A6" s="160" t="s">
        <v>7</v>
      </c>
      <c r="B6" s="162" t="s">
        <v>35</v>
      </c>
      <c r="C6" s="60"/>
      <c r="D6" s="160" t="s">
        <v>20</v>
      </c>
      <c r="E6" s="164" t="s">
        <v>19</v>
      </c>
      <c r="F6" s="165"/>
      <c r="G6" s="165"/>
      <c r="H6" s="166"/>
      <c r="I6" s="160" t="s">
        <v>10</v>
      </c>
      <c r="J6" s="167" t="s">
        <v>28</v>
      </c>
      <c r="K6" s="168"/>
    </row>
    <row r="7" spans="1:11" x14ac:dyDescent="0.25">
      <c r="A7" s="161"/>
      <c r="B7" s="163"/>
      <c r="C7" s="61"/>
      <c r="D7" s="161"/>
      <c r="E7" s="164" t="s">
        <v>4</v>
      </c>
      <c r="F7" s="165"/>
      <c r="G7" s="165"/>
      <c r="H7" s="166"/>
      <c r="I7" s="161"/>
      <c r="J7" s="169"/>
      <c r="K7" s="170"/>
    </row>
    <row r="8" spans="1:11" x14ac:dyDescent="0.25">
      <c r="A8" s="38">
        <v>42768</v>
      </c>
      <c r="B8" s="15" t="s">
        <v>1914</v>
      </c>
      <c r="C8" s="158"/>
      <c r="D8" s="29">
        <v>194</v>
      </c>
      <c r="E8" s="143" t="s">
        <v>473</v>
      </c>
      <c r="F8" s="134"/>
      <c r="G8" s="134"/>
      <c r="H8" s="135"/>
      <c r="I8" s="40">
        <v>2500000</v>
      </c>
      <c r="J8" s="137" t="s">
        <v>675</v>
      </c>
      <c r="K8" s="131"/>
    </row>
    <row r="9" spans="1:11" ht="15" customHeight="1" x14ac:dyDescent="0.25">
      <c r="A9" s="38">
        <v>43039</v>
      </c>
      <c r="B9" s="15" t="s">
        <v>1914</v>
      </c>
      <c r="C9" s="59"/>
      <c r="D9" s="29">
        <v>951</v>
      </c>
      <c r="E9" s="143" t="s">
        <v>888</v>
      </c>
      <c r="F9" s="22"/>
      <c r="G9" s="23"/>
      <c r="H9" s="24"/>
      <c r="I9" s="40">
        <f>3200000-2346667</f>
        <v>853333</v>
      </c>
      <c r="J9" s="124" t="s">
        <v>675</v>
      </c>
      <c r="K9" s="65"/>
    </row>
    <row r="10" spans="1:11" ht="15" customHeight="1" x14ac:dyDescent="0.25">
      <c r="A10" s="38">
        <v>43055</v>
      </c>
      <c r="B10" s="15" t="s">
        <v>1914</v>
      </c>
      <c r="C10" s="59"/>
      <c r="D10" s="29">
        <v>993</v>
      </c>
      <c r="E10" s="143" t="s">
        <v>2038</v>
      </c>
      <c r="F10" s="22"/>
      <c r="G10" s="23"/>
      <c r="H10" s="24"/>
      <c r="I10" s="40">
        <v>333333</v>
      </c>
      <c r="J10" s="124" t="s">
        <v>675</v>
      </c>
      <c r="K10" s="65"/>
    </row>
    <row r="11" spans="1:11" ht="15" customHeight="1" x14ac:dyDescent="0.25">
      <c r="A11" s="38">
        <v>43062</v>
      </c>
      <c r="B11" s="15" t="s">
        <v>1914</v>
      </c>
      <c r="C11" s="59"/>
      <c r="D11" s="29">
        <v>1003</v>
      </c>
      <c r="E11" s="143" t="s">
        <v>1924</v>
      </c>
      <c r="F11" s="22"/>
      <c r="G11" s="23"/>
      <c r="H11" s="24"/>
      <c r="I11" s="40">
        <f>1866667-1706667</f>
        <v>160000</v>
      </c>
      <c r="J11" s="124" t="s">
        <v>675</v>
      </c>
      <c r="K11" s="65"/>
    </row>
    <row r="12" spans="1:11" ht="15" customHeight="1" x14ac:dyDescent="0.25">
      <c r="A12" s="38">
        <v>43066</v>
      </c>
      <c r="B12" s="15" t="s">
        <v>1914</v>
      </c>
      <c r="C12" s="59"/>
      <c r="D12" s="29">
        <v>1013</v>
      </c>
      <c r="E12" s="143" t="s">
        <v>2074</v>
      </c>
      <c r="F12" s="22"/>
      <c r="G12" s="23"/>
      <c r="H12" s="24"/>
      <c r="I12" s="40">
        <f>2200000-2000000</f>
        <v>200000</v>
      </c>
      <c r="J12" s="124" t="s">
        <v>675</v>
      </c>
      <c r="K12" s="65"/>
    </row>
    <row r="13" spans="1:11" ht="15" customHeight="1" x14ac:dyDescent="0.25">
      <c r="A13" s="38">
        <v>43067</v>
      </c>
      <c r="B13" s="15" t="s">
        <v>1914</v>
      </c>
      <c r="C13" s="59"/>
      <c r="D13" s="29">
        <v>1014</v>
      </c>
      <c r="E13" s="143" t="s">
        <v>2075</v>
      </c>
      <c r="F13" s="22"/>
      <c r="G13" s="23"/>
      <c r="H13" s="24"/>
      <c r="I13" s="40">
        <v>120000000</v>
      </c>
      <c r="J13" s="124"/>
      <c r="K13" s="65"/>
    </row>
    <row r="14" spans="1:11" ht="15" customHeight="1" x14ac:dyDescent="0.25">
      <c r="A14" s="38">
        <v>43068</v>
      </c>
      <c r="B14" s="15" t="s">
        <v>1914</v>
      </c>
      <c r="C14" s="59"/>
      <c r="D14" s="29">
        <v>1022</v>
      </c>
      <c r="E14" s="143" t="s">
        <v>2076</v>
      </c>
      <c r="F14" s="22"/>
      <c r="G14" s="23"/>
      <c r="H14" s="24"/>
      <c r="I14" s="40">
        <v>2506667</v>
      </c>
      <c r="J14" s="124"/>
      <c r="K14" s="65"/>
    </row>
    <row r="15" spans="1:11" ht="15" customHeight="1" x14ac:dyDescent="0.25">
      <c r="A15" s="38">
        <v>43069</v>
      </c>
      <c r="B15" s="15" t="s">
        <v>1914</v>
      </c>
      <c r="C15" s="59"/>
      <c r="D15" s="29">
        <v>1026</v>
      </c>
      <c r="E15" s="143" t="s">
        <v>1924</v>
      </c>
      <c r="F15" s="22"/>
      <c r="G15" s="23"/>
      <c r="H15" s="24"/>
      <c r="I15" s="40">
        <v>1600000</v>
      </c>
      <c r="J15" s="124"/>
      <c r="K15" s="65"/>
    </row>
    <row r="16" spans="1:11" ht="15" customHeight="1" x14ac:dyDescent="0.25">
      <c r="A16" s="38">
        <v>43069</v>
      </c>
      <c r="B16" s="15" t="s">
        <v>1914</v>
      </c>
      <c r="C16" s="59"/>
      <c r="D16" s="29">
        <v>1028</v>
      </c>
      <c r="E16" s="143" t="s">
        <v>2077</v>
      </c>
      <c r="F16" s="22"/>
      <c r="G16" s="23"/>
      <c r="H16" s="24"/>
      <c r="I16" s="40">
        <v>2590000</v>
      </c>
      <c r="J16" s="124"/>
      <c r="K16" s="65"/>
    </row>
    <row r="17" spans="1:11" ht="15" customHeight="1" x14ac:dyDescent="0.25">
      <c r="A17" s="38"/>
      <c r="B17" s="15"/>
      <c r="C17" s="59"/>
      <c r="D17" s="29"/>
      <c r="E17" s="143"/>
      <c r="F17" s="22"/>
      <c r="G17" s="23"/>
      <c r="H17" s="24"/>
      <c r="I17" s="40"/>
      <c r="J17" s="124"/>
      <c r="K17" s="65"/>
    </row>
    <row r="18" spans="1:11" ht="12.75" customHeight="1" x14ac:dyDescent="0.25">
      <c r="A18" s="20"/>
      <c r="B18" s="27"/>
      <c r="C18" s="28"/>
      <c r="D18" s="29"/>
      <c r="E18" s="15"/>
      <c r="F18" s="22"/>
      <c r="G18" s="22"/>
      <c r="H18" s="21"/>
      <c r="I18" s="40"/>
      <c r="J18" s="26"/>
      <c r="K18" s="24"/>
    </row>
    <row r="19" spans="1:11" x14ac:dyDescent="0.25">
      <c r="A19" s="30"/>
      <c r="B19" s="31"/>
      <c r="C19" s="31"/>
      <c r="D19" s="31"/>
      <c r="E19" s="31"/>
      <c r="F19" s="31"/>
      <c r="G19" s="171" t="s">
        <v>22</v>
      </c>
      <c r="H19" s="172"/>
      <c r="I19" s="32">
        <f>SUM(I8:I18)</f>
        <v>130743333</v>
      </c>
      <c r="J19" s="33"/>
      <c r="K19" s="34"/>
    </row>
    <row r="20" spans="1:11" ht="12.75" customHeight="1" x14ac:dyDescent="0.25">
      <c r="A20" s="30"/>
      <c r="B20" s="31"/>
      <c r="C20" s="31"/>
      <c r="D20" s="31"/>
      <c r="E20" s="31"/>
      <c r="F20" s="31"/>
      <c r="G20" s="31"/>
      <c r="H20" s="31"/>
      <c r="I20" s="35"/>
      <c r="J20" s="35"/>
      <c r="K20" s="36"/>
    </row>
    <row r="21" spans="1:11" x14ac:dyDescent="0.25">
      <c r="A21" s="160" t="s">
        <v>7</v>
      </c>
      <c r="B21" s="54" t="s">
        <v>16</v>
      </c>
      <c r="C21" s="62" t="s">
        <v>26</v>
      </c>
      <c r="D21" s="37" t="s">
        <v>26</v>
      </c>
      <c r="E21" s="164" t="s">
        <v>18</v>
      </c>
      <c r="F21" s="165"/>
      <c r="G21" s="165"/>
      <c r="H21" s="166"/>
      <c r="I21" s="160" t="s">
        <v>10</v>
      </c>
      <c r="J21" s="160" t="s">
        <v>8</v>
      </c>
      <c r="K21" s="62" t="s">
        <v>1</v>
      </c>
    </row>
    <row r="22" spans="1:11" x14ac:dyDescent="0.25">
      <c r="A22" s="161"/>
      <c r="B22" s="63" t="s">
        <v>17</v>
      </c>
      <c r="C22" s="63" t="s">
        <v>14</v>
      </c>
      <c r="D22" s="63" t="s">
        <v>13</v>
      </c>
      <c r="E22" s="164" t="s">
        <v>4</v>
      </c>
      <c r="F22" s="166"/>
      <c r="G22" s="164" t="s">
        <v>11</v>
      </c>
      <c r="H22" s="166"/>
      <c r="I22" s="161"/>
      <c r="J22" s="161"/>
      <c r="K22" s="63" t="s">
        <v>2</v>
      </c>
    </row>
    <row r="23" spans="1:11" x14ac:dyDescent="0.25">
      <c r="A23" s="38">
        <v>42741</v>
      </c>
      <c r="B23" s="140" t="s">
        <v>151</v>
      </c>
      <c r="C23" s="136">
        <v>10</v>
      </c>
      <c r="D23" s="136">
        <v>6</v>
      </c>
      <c r="E23" s="138" t="s">
        <v>98</v>
      </c>
      <c r="F23" s="135"/>
      <c r="G23" s="27" t="s">
        <v>186</v>
      </c>
      <c r="H23" s="135"/>
      <c r="I23" s="40">
        <v>69000000</v>
      </c>
      <c r="J23" s="40">
        <v>59000000</v>
      </c>
      <c r="K23" s="40">
        <f>+I23-J23</f>
        <v>10000000</v>
      </c>
    </row>
    <row r="24" spans="1:11" x14ac:dyDescent="0.25">
      <c r="A24" s="38">
        <v>42741</v>
      </c>
      <c r="B24" s="140" t="s">
        <v>152</v>
      </c>
      <c r="C24" s="136">
        <v>13</v>
      </c>
      <c r="D24" s="136">
        <v>7</v>
      </c>
      <c r="E24" s="138" t="s">
        <v>110</v>
      </c>
      <c r="F24" s="135"/>
      <c r="G24" s="27" t="s">
        <v>187</v>
      </c>
      <c r="H24" s="135"/>
      <c r="I24" s="40">
        <v>24602859</v>
      </c>
      <c r="J24" s="40">
        <v>21037227</v>
      </c>
      <c r="K24" s="40">
        <f>+I24-J24</f>
        <v>3565632</v>
      </c>
    </row>
    <row r="25" spans="1:11" x14ac:dyDescent="0.25">
      <c r="A25" s="38">
        <v>42741</v>
      </c>
      <c r="B25" s="140" t="s">
        <v>153</v>
      </c>
      <c r="C25" s="136">
        <v>11</v>
      </c>
      <c r="D25" s="136">
        <v>8</v>
      </c>
      <c r="E25" s="138" t="s">
        <v>111</v>
      </c>
      <c r="F25" s="135"/>
      <c r="G25" s="27" t="s">
        <v>188</v>
      </c>
      <c r="H25" s="135"/>
      <c r="I25" s="40">
        <v>54295962</v>
      </c>
      <c r="J25" s="40">
        <v>41705594</v>
      </c>
      <c r="K25" s="40">
        <f>+I25-J25</f>
        <v>12590368</v>
      </c>
    </row>
    <row r="26" spans="1:11" x14ac:dyDescent="0.25">
      <c r="A26" s="38">
        <v>42741</v>
      </c>
      <c r="B26" s="140" t="s">
        <v>154</v>
      </c>
      <c r="C26" s="136">
        <v>19</v>
      </c>
      <c r="D26" s="136">
        <v>9</v>
      </c>
      <c r="E26" s="138" t="s">
        <v>112</v>
      </c>
      <c r="F26" s="135"/>
      <c r="G26" s="27" t="s">
        <v>189</v>
      </c>
      <c r="H26" s="135"/>
      <c r="I26" s="40">
        <f>92000000-1333333</f>
        <v>90666667</v>
      </c>
      <c r="J26" s="40">
        <v>74666667</v>
      </c>
      <c r="K26" s="40">
        <f>+I26-J26</f>
        <v>16000000</v>
      </c>
    </row>
    <row r="27" spans="1:11" ht="15" customHeight="1" x14ac:dyDescent="0.25">
      <c r="A27" s="38">
        <v>42741</v>
      </c>
      <c r="B27" s="140" t="s">
        <v>155</v>
      </c>
      <c r="C27" s="39">
        <v>4</v>
      </c>
      <c r="D27" s="39">
        <v>11</v>
      </c>
      <c r="E27" s="15" t="s">
        <v>94</v>
      </c>
      <c r="F27" s="21"/>
      <c r="G27" s="27" t="s">
        <v>190</v>
      </c>
      <c r="H27" s="21"/>
      <c r="I27" s="40">
        <v>40700000</v>
      </c>
      <c r="J27" s="40">
        <v>35890000</v>
      </c>
      <c r="K27" s="40">
        <f t="shared" ref="K27:K57" si="0">+I27-J27</f>
        <v>4810000</v>
      </c>
    </row>
    <row r="28" spans="1:11" x14ac:dyDescent="0.25">
      <c r="A28" s="20">
        <v>42741</v>
      </c>
      <c r="B28" s="140" t="s">
        <v>156</v>
      </c>
      <c r="C28" s="39">
        <v>24</v>
      </c>
      <c r="D28" s="39">
        <v>12</v>
      </c>
      <c r="E28" s="15" t="s">
        <v>94</v>
      </c>
      <c r="F28" s="28"/>
      <c r="G28" s="139" t="s">
        <v>191</v>
      </c>
      <c r="H28" s="28"/>
      <c r="I28" s="40">
        <v>40700000</v>
      </c>
      <c r="J28" s="40">
        <v>35890000</v>
      </c>
      <c r="K28" s="40">
        <f t="shared" si="0"/>
        <v>4810000</v>
      </c>
    </row>
    <row r="29" spans="1:11" x14ac:dyDescent="0.25">
      <c r="A29" s="20">
        <v>42745</v>
      </c>
      <c r="B29" s="140" t="s">
        <v>157</v>
      </c>
      <c r="C29" s="39">
        <v>21</v>
      </c>
      <c r="D29" s="39">
        <v>15</v>
      </c>
      <c r="E29" s="15" t="s">
        <v>95</v>
      </c>
      <c r="F29" s="28"/>
      <c r="G29" s="27" t="s">
        <v>192</v>
      </c>
      <c r="H29" s="28"/>
      <c r="I29" s="40">
        <v>99000000</v>
      </c>
      <c r="J29" s="40">
        <v>86700000</v>
      </c>
      <c r="K29" s="40">
        <f t="shared" si="0"/>
        <v>12300000</v>
      </c>
    </row>
    <row r="30" spans="1:11" x14ac:dyDescent="0.25">
      <c r="A30" s="20">
        <v>42745</v>
      </c>
      <c r="B30" s="140" t="s">
        <v>158</v>
      </c>
      <c r="C30" s="39">
        <v>5</v>
      </c>
      <c r="D30" s="39">
        <v>18</v>
      </c>
      <c r="E30" s="15" t="s">
        <v>96</v>
      </c>
      <c r="F30" s="28"/>
      <c r="G30" s="27" t="s">
        <v>193</v>
      </c>
      <c r="H30" s="28"/>
      <c r="I30" s="40">
        <v>63353500</v>
      </c>
      <c r="J30" s="40">
        <v>52886399</v>
      </c>
      <c r="K30" s="40">
        <f t="shared" si="0"/>
        <v>10467101</v>
      </c>
    </row>
    <row r="31" spans="1:11" x14ac:dyDescent="0.25">
      <c r="A31" s="20">
        <v>42745</v>
      </c>
      <c r="B31" s="140" t="s">
        <v>159</v>
      </c>
      <c r="C31" s="39">
        <v>7</v>
      </c>
      <c r="D31" s="39">
        <v>19</v>
      </c>
      <c r="E31" s="15" t="s">
        <v>97</v>
      </c>
      <c r="F31" s="28"/>
      <c r="G31" s="27" t="s">
        <v>194</v>
      </c>
      <c r="H31" s="28"/>
      <c r="I31" s="40">
        <v>92000000</v>
      </c>
      <c r="J31" s="40">
        <v>77600000</v>
      </c>
      <c r="K31" s="40">
        <f t="shared" si="0"/>
        <v>14400000</v>
      </c>
    </row>
    <row r="32" spans="1:11" x14ac:dyDescent="0.25">
      <c r="A32" s="20">
        <v>42745</v>
      </c>
      <c r="B32" s="140" t="s">
        <v>160</v>
      </c>
      <c r="C32" s="39">
        <v>9</v>
      </c>
      <c r="D32" s="39">
        <v>20</v>
      </c>
      <c r="E32" s="15" t="s">
        <v>96</v>
      </c>
      <c r="F32" s="28"/>
      <c r="G32" s="27" t="s">
        <v>195</v>
      </c>
      <c r="H32" s="28"/>
      <c r="I32" s="40">
        <v>54295962</v>
      </c>
      <c r="J32" s="40">
        <v>45797464</v>
      </c>
      <c r="K32" s="40">
        <f t="shared" si="0"/>
        <v>8498498</v>
      </c>
    </row>
    <row r="33" spans="1:11" x14ac:dyDescent="0.25">
      <c r="A33" s="20">
        <v>42745</v>
      </c>
      <c r="B33" s="140" t="s">
        <v>161</v>
      </c>
      <c r="C33" s="39">
        <v>12</v>
      </c>
      <c r="D33" s="39">
        <v>21</v>
      </c>
      <c r="E33" s="15" t="s">
        <v>98</v>
      </c>
      <c r="F33" s="28"/>
      <c r="G33" s="27" t="s">
        <v>196</v>
      </c>
      <c r="H33" s="28"/>
      <c r="I33" s="40">
        <v>69000000</v>
      </c>
      <c r="J33" s="40">
        <v>58000000</v>
      </c>
      <c r="K33" s="40">
        <f t="shared" si="0"/>
        <v>11000000</v>
      </c>
    </row>
    <row r="34" spans="1:11" x14ac:dyDescent="0.25">
      <c r="A34" s="20">
        <v>42746</v>
      </c>
      <c r="B34" s="140" t="s">
        <v>162</v>
      </c>
      <c r="C34" s="39">
        <v>2</v>
      </c>
      <c r="D34" s="39">
        <v>22</v>
      </c>
      <c r="E34" s="27" t="s">
        <v>99</v>
      </c>
      <c r="F34" s="28"/>
      <c r="G34" s="27" t="s">
        <v>197</v>
      </c>
      <c r="H34" s="28"/>
      <c r="I34" s="40">
        <v>42550000</v>
      </c>
      <c r="J34" s="40">
        <v>35766667</v>
      </c>
      <c r="K34" s="40">
        <f t="shared" si="0"/>
        <v>6783333</v>
      </c>
    </row>
    <row r="35" spans="1:11" x14ac:dyDescent="0.25">
      <c r="A35" s="20">
        <v>42746</v>
      </c>
      <c r="B35" s="140" t="s">
        <v>163</v>
      </c>
      <c r="C35" s="39">
        <v>26</v>
      </c>
      <c r="D35" s="39">
        <v>23</v>
      </c>
      <c r="E35" s="15" t="s">
        <v>100</v>
      </c>
      <c r="F35" s="28"/>
      <c r="G35" s="27" t="s">
        <v>198</v>
      </c>
      <c r="H35" s="28"/>
      <c r="I35" s="40">
        <v>44880000</v>
      </c>
      <c r="J35" s="40">
        <v>39144000</v>
      </c>
      <c r="K35" s="40">
        <f t="shared" si="0"/>
        <v>5736000</v>
      </c>
    </row>
    <row r="36" spans="1:11" x14ac:dyDescent="0.25">
      <c r="A36" s="20">
        <v>42746</v>
      </c>
      <c r="B36" s="140" t="s">
        <v>164</v>
      </c>
      <c r="C36" s="39">
        <v>18</v>
      </c>
      <c r="D36" s="39">
        <v>24</v>
      </c>
      <c r="E36" s="15" t="s">
        <v>96</v>
      </c>
      <c r="F36" s="22"/>
      <c r="G36" s="27" t="s">
        <v>199</v>
      </c>
      <c r="H36" s="28"/>
      <c r="I36" s="40">
        <v>54295962</v>
      </c>
      <c r="J36" s="40">
        <v>45640084</v>
      </c>
      <c r="K36" s="40">
        <f t="shared" si="0"/>
        <v>8655878</v>
      </c>
    </row>
    <row r="37" spans="1:11" x14ac:dyDescent="0.25">
      <c r="A37" s="20">
        <v>42746</v>
      </c>
      <c r="B37" s="140" t="s">
        <v>165</v>
      </c>
      <c r="C37" s="39">
        <v>25</v>
      </c>
      <c r="D37" s="39">
        <v>25</v>
      </c>
      <c r="E37" s="15" t="s">
        <v>94</v>
      </c>
      <c r="F37" s="22"/>
      <c r="G37" s="27" t="s">
        <v>200</v>
      </c>
      <c r="H37" s="28"/>
      <c r="I37" s="40">
        <v>40700000</v>
      </c>
      <c r="J37" s="40">
        <v>35766667</v>
      </c>
      <c r="K37" s="40">
        <f t="shared" si="0"/>
        <v>4933333</v>
      </c>
    </row>
    <row r="38" spans="1:11" x14ac:dyDescent="0.25">
      <c r="A38" s="20">
        <v>42746</v>
      </c>
      <c r="B38" s="140" t="s">
        <v>166</v>
      </c>
      <c r="C38" s="39">
        <v>23</v>
      </c>
      <c r="D38" s="39">
        <v>26</v>
      </c>
      <c r="E38" s="15" t="s">
        <v>94</v>
      </c>
      <c r="F38" s="21"/>
      <c r="G38" s="27" t="s">
        <v>201</v>
      </c>
      <c r="H38" s="28"/>
      <c r="I38" s="40">
        <v>40700000</v>
      </c>
      <c r="J38" s="40">
        <v>35766667</v>
      </c>
      <c r="K38" s="40">
        <f t="shared" si="0"/>
        <v>4933333</v>
      </c>
    </row>
    <row r="39" spans="1:11" x14ac:dyDescent="0.25">
      <c r="A39" s="20">
        <v>42747</v>
      </c>
      <c r="B39" s="140" t="s">
        <v>167</v>
      </c>
      <c r="C39" s="39">
        <v>29</v>
      </c>
      <c r="D39" s="39">
        <v>29</v>
      </c>
      <c r="E39" s="27" t="s">
        <v>101</v>
      </c>
      <c r="F39" s="28"/>
      <c r="G39" s="27" t="s">
        <v>202</v>
      </c>
      <c r="H39" s="28"/>
      <c r="I39" s="40">
        <f>23000000-19933333</f>
        <v>3066667</v>
      </c>
      <c r="J39" s="40">
        <v>3066667</v>
      </c>
      <c r="K39" s="40">
        <f t="shared" si="0"/>
        <v>0</v>
      </c>
    </row>
    <row r="40" spans="1:11" x14ac:dyDescent="0.25">
      <c r="A40" s="42">
        <v>42747</v>
      </c>
      <c r="B40" s="140" t="s">
        <v>168</v>
      </c>
      <c r="C40" s="44">
        <v>31</v>
      </c>
      <c r="D40" s="44">
        <v>30</v>
      </c>
      <c r="E40" s="27" t="s">
        <v>101</v>
      </c>
      <c r="F40" s="45"/>
      <c r="G40" s="46" t="s">
        <v>203</v>
      </c>
      <c r="H40" s="47"/>
      <c r="I40" s="40">
        <v>23000000</v>
      </c>
      <c r="J40" s="40">
        <v>19266667</v>
      </c>
      <c r="K40" s="40">
        <f t="shared" si="0"/>
        <v>3733333</v>
      </c>
    </row>
    <row r="41" spans="1:11" x14ac:dyDescent="0.25">
      <c r="A41" s="42">
        <v>42747</v>
      </c>
      <c r="B41" s="141" t="s">
        <v>169</v>
      </c>
      <c r="C41" s="44">
        <v>22</v>
      </c>
      <c r="D41" s="44">
        <v>31</v>
      </c>
      <c r="E41" s="15" t="s">
        <v>102</v>
      </c>
      <c r="F41" s="45"/>
      <c r="G41" s="46" t="s">
        <v>204</v>
      </c>
      <c r="H41" s="47"/>
      <c r="I41" s="40">
        <v>40700000</v>
      </c>
      <c r="J41" s="40">
        <v>35643333</v>
      </c>
      <c r="K41" s="40">
        <f t="shared" si="0"/>
        <v>5056667</v>
      </c>
    </row>
    <row r="42" spans="1:11" x14ac:dyDescent="0.25">
      <c r="A42" s="42">
        <v>42747</v>
      </c>
      <c r="B42" s="141" t="s">
        <v>170</v>
      </c>
      <c r="C42" s="44">
        <v>1</v>
      </c>
      <c r="D42" s="44">
        <v>33</v>
      </c>
      <c r="E42" s="15" t="s">
        <v>98</v>
      </c>
      <c r="F42" s="45"/>
      <c r="G42" s="46" t="s">
        <v>205</v>
      </c>
      <c r="H42" s="47"/>
      <c r="I42" s="40">
        <v>69000000</v>
      </c>
      <c r="J42" s="40">
        <v>51800000</v>
      </c>
      <c r="K42" s="40">
        <f t="shared" si="0"/>
        <v>17200000</v>
      </c>
    </row>
    <row r="43" spans="1:11" x14ac:dyDescent="0.25">
      <c r="A43" s="42">
        <v>42747</v>
      </c>
      <c r="B43" s="141" t="s">
        <v>171</v>
      </c>
      <c r="C43" s="44">
        <v>27</v>
      </c>
      <c r="D43" s="44">
        <v>34</v>
      </c>
      <c r="E43" s="15" t="s">
        <v>103</v>
      </c>
      <c r="F43" s="28"/>
      <c r="G43" s="55" t="s">
        <v>206</v>
      </c>
      <c r="H43" s="47"/>
      <c r="I43" s="40">
        <v>23000000</v>
      </c>
      <c r="J43" s="40">
        <v>19266667</v>
      </c>
      <c r="K43" s="40">
        <f t="shared" si="0"/>
        <v>3733333</v>
      </c>
    </row>
    <row r="44" spans="1:11" x14ac:dyDescent="0.25">
      <c r="A44" s="42">
        <v>42747</v>
      </c>
      <c r="B44" s="141" t="s">
        <v>172</v>
      </c>
      <c r="C44" s="44">
        <v>35</v>
      </c>
      <c r="D44" s="44">
        <v>35</v>
      </c>
      <c r="E44" s="15" t="s">
        <v>104</v>
      </c>
      <c r="F44" s="45"/>
      <c r="G44" s="46" t="s">
        <v>207</v>
      </c>
      <c r="H44" s="47"/>
      <c r="I44" s="40">
        <f>74750000-65000000</f>
        <v>9750000</v>
      </c>
      <c r="J44" s="40">
        <v>9750000</v>
      </c>
      <c r="K44" s="40">
        <f t="shared" si="0"/>
        <v>0</v>
      </c>
    </row>
    <row r="45" spans="1:11" x14ac:dyDescent="0.25">
      <c r="A45" s="42">
        <v>42747</v>
      </c>
      <c r="B45" s="141" t="s">
        <v>173</v>
      </c>
      <c r="C45" s="44">
        <v>28</v>
      </c>
      <c r="D45" s="44">
        <v>36</v>
      </c>
      <c r="E45" s="15" t="s">
        <v>105</v>
      </c>
      <c r="F45" s="45"/>
      <c r="G45" s="46" t="s">
        <v>208</v>
      </c>
      <c r="H45" s="47"/>
      <c r="I45" s="40">
        <v>23902026</v>
      </c>
      <c r="J45" s="40">
        <v>23902026</v>
      </c>
      <c r="K45" s="40">
        <f t="shared" si="0"/>
        <v>0</v>
      </c>
    </row>
    <row r="46" spans="1:11" x14ac:dyDescent="0.25">
      <c r="A46" s="42">
        <v>42748</v>
      </c>
      <c r="B46" s="141" t="s">
        <v>174</v>
      </c>
      <c r="C46" s="44">
        <v>36</v>
      </c>
      <c r="D46" s="44">
        <v>37</v>
      </c>
      <c r="E46" s="15" t="s">
        <v>104</v>
      </c>
      <c r="F46" s="45"/>
      <c r="G46" s="46" t="s">
        <v>209</v>
      </c>
      <c r="H46" s="47"/>
      <c r="I46" s="40">
        <v>63250000</v>
      </c>
      <c r="J46" s="40">
        <v>52800000</v>
      </c>
      <c r="K46" s="40">
        <f t="shared" si="0"/>
        <v>10450000</v>
      </c>
    </row>
    <row r="47" spans="1:11" x14ac:dyDescent="0.25">
      <c r="A47" s="42">
        <v>42748</v>
      </c>
      <c r="B47" s="141" t="s">
        <v>175</v>
      </c>
      <c r="C47" s="44">
        <v>44</v>
      </c>
      <c r="D47" s="44">
        <v>39</v>
      </c>
      <c r="E47" s="15" t="s">
        <v>104</v>
      </c>
      <c r="F47" s="45"/>
      <c r="G47" s="46" t="s">
        <v>210</v>
      </c>
      <c r="H47" s="47"/>
      <c r="I47" s="40">
        <v>51750000</v>
      </c>
      <c r="J47" s="40">
        <v>39300000</v>
      </c>
      <c r="K47" s="40">
        <f t="shared" si="0"/>
        <v>12450000</v>
      </c>
    </row>
    <row r="48" spans="1:11" x14ac:dyDescent="0.25">
      <c r="A48" s="42">
        <v>42748</v>
      </c>
      <c r="B48" s="141" t="s">
        <v>176</v>
      </c>
      <c r="C48" s="44">
        <v>33</v>
      </c>
      <c r="D48" s="44">
        <v>41</v>
      </c>
      <c r="E48" s="15" t="s">
        <v>101</v>
      </c>
      <c r="F48" s="28"/>
      <c r="G48" s="55" t="s">
        <v>211</v>
      </c>
      <c r="H48" s="47"/>
      <c r="I48" s="40">
        <v>23000000</v>
      </c>
      <c r="J48" s="40">
        <v>14600000</v>
      </c>
      <c r="K48" s="40">
        <f t="shared" si="0"/>
        <v>8400000</v>
      </c>
    </row>
    <row r="49" spans="1:11" x14ac:dyDescent="0.25">
      <c r="A49" s="42">
        <v>42748</v>
      </c>
      <c r="B49" s="141" t="s">
        <v>177</v>
      </c>
      <c r="C49" s="44">
        <v>61</v>
      </c>
      <c r="D49" s="44">
        <v>42</v>
      </c>
      <c r="E49" s="15" t="s">
        <v>104</v>
      </c>
      <c r="F49" s="28"/>
      <c r="G49" s="55" t="s">
        <v>212</v>
      </c>
      <c r="H49" s="47"/>
      <c r="I49" s="40">
        <v>74750000</v>
      </c>
      <c r="J49" s="40">
        <v>62400000</v>
      </c>
      <c r="K49" s="40">
        <f t="shared" si="0"/>
        <v>12350000</v>
      </c>
    </row>
    <row r="50" spans="1:11" x14ac:dyDescent="0.25">
      <c r="A50" s="42">
        <v>42748</v>
      </c>
      <c r="B50" s="141" t="s">
        <v>178</v>
      </c>
      <c r="C50" s="44">
        <v>56</v>
      </c>
      <c r="D50" s="44">
        <v>43</v>
      </c>
      <c r="E50" s="15" t="s">
        <v>106</v>
      </c>
      <c r="F50" s="28"/>
      <c r="G50" s="55" t="s">
        <v>213</v>
      </c>
      <c r="H50" s="47"/>
      <c r="I50" s="40">
        <v>45425000</v>
      </c>
      <c r="J50" s="40">
        <v>37920000</v>
      </c>
      <c r="K50" s="40">
        <f t="shared" si="0"/>
        <v>7505000</v>
      </c>
    </row>
    <row r="51" spans="1:11" x14ac:dyDescent="0.25">
      <c r="A51" s="42">
        <v>42748</v>
      </c>
      <c r="B51" s="141" t="s">
        <v>179</v>
      </c>
      <c r="C51" s="44">
        <v>30</v>
      </c>
      <c r="D51" s="44">
        <v>45</v>
      </c>
      <c r="E51" s="15" t="s">
        <v>80</v>
      </c>
      <c r="F51" s="28"/>
      <c r="G51" s="55" t="s">
        <v>214</v>
      </c>
      <c r="H51" s="47"/>
      <c r="I51" s="40">
        <f>23000000-733333</f>
        <v>22266667</v>
      </c>
      <c r="J51" s="40">
        <v>18266667</v>
      </c>
      <c r="K51" s="40">
        <f t="shared" si="0"/>
        <v>4000000</v>
      </c>
    </row>
    <row r="52" spans="1:11" x14ac:dyDescent="0.25">
      <c r="A52" s="42">
        <v>42748</v>
      </c>
      <c r="B52" s="141" t="s">
        <v>180</v>
      </c>
      <c r="C52" s="44">
        <v>32</v>
      </c>
      <c r="D52" s="44">
        <v>47</v>
      </c>
      <c r="E52" s="15" t="s">
        <v>80</v>
      </c>
      <c r="F52" s="45"/>
      <c r="G52" s="46" t="s">
        <v>215</v>
      </c>
      <c r="H52" s="47"/>
      <c r="I52" s="40">
        <v>23000000</v>
      </c>
      <c r="J52" s="40">
        <v>19200000</v>
      </c>
      <c r="K52" s="40">
        <f t="shared" si="0"/>
        <v>3800000</v>
      </c>
    </row>
    <row r="53" spans="1:11" x14ac:dyDescent="0.25">
      <c r="A53" s="42">
        <v>42748</v>
      </c>
      <c r="B53" s="141" t="s">
        <v>181</v>
      </c>
      <c r="C53" s="44">
        <v>64</v>
      </c>
      <c r="D53" s="44">
        <v>49</v>
      </c>
      <c r="E53" s="15" t="s">
        <v>107</v>
      </c>
      <c r="F53" s="45"/>
      <c r="G53" s="46" t="s">
        <v>216</v>
      </c>
      <c r="H53" s="47"/>
      <c r="I53" s="40">
        <f>86250000-1500000</f>
        <v>84750000</v>
      </c>
      <c r="J53" s="40">
        <v>69750000</v>
      </c>
      <c r="K53" s="40">
        <f t="shared" si="0"/>
        <v>15000000</v>
      </c>
    </row>
    <row r="54" spans="1:11" x14ac:dyDescent="0.25">
      <c r="A54" s="42">
        <v>42752</v>
      </c>
      <c r="B54" s="141" t="s">
        <v>182</v>
      </c>
      <c r="C54" s="44">
        <v>74</v>
      </c>
      <c r="D54" s="44">
        <v>54</v>
      </c>
      <c r="E54" s="15" t="s">
        <v>108</v>
      </c>
      <c r="F54" s="28"/>
      <c r="G54" s="55" t="s">
        <v>217</v>
      </c>
      <c r="H54" s="47"/>
      <c r="I54" s="40">
        <v>96250000</v>
      </c>
      <c r="J54" s="40">
        <v>82833333</v>
      </c>
      <c r="K54" s="40">
        <f t="shared" si="0"/>
        <v>13416667</v>
      </c>
    </row>
    <row r="55" spans="1:11" x14ac:dyDescent="0.25">
      <c r="A55" s="42">
        <v>42752</v>
      </c>
      <c r="B55" s="141" t="s">
        <v>183</v>
      </c>
      <c r="C55" s="44">
        <v>82</v>
      </c>
      <c r="D55" s="44">
        <v>60</v>
      </c>
      <c r="E55" s="15" t="s">
        <v>109</v>
      </c>
      <c r="F55" s="28"/>
      <c r="G55" s="55" t="s">
        <v>218</v>
      </c>
      <c r="H55" s="47"/>
      <c r="I55" s="40">
        <f>45804500-132767</f>
        <v>45671733</v>
      </c>
      <c r="J55" s="40">
        <v>37705733</v>
      </c>
      <c r="K55" s="40">
        <f t="shared" si="0"/>
        <v>7966000</v>
      </c>
    </row>
    <row r="56" spans="1:11" x14ac:dyDescent="0.25">
      <c r="A56" s="42">
        <v>42753</v>
      </c>
      <c r="B56" s="141" t="s">
        <v>184</v>
      </c>
      <c r="C56" s="44">
        <v>77</v>
      </c>
      <c r="D56" s="44">
        <v>61</v>
      </c>
      <c r="E56" s="15" t="s">
        <v>80</v>
      </c>
      <c r="F56" s="28"/>
      <c r="G56" s="55" t="s">
        <v>219</v>
      </c>
      <c r="H56" s="47"/>
      <c r="I56" s="40">
        <f>23000000-133333</f>
        <v>22866667</v>
      </c>
      <c r="J56" s="40">
        <v>18733334</v>
      </c>
      <c r="K56" s="40">
        <f t="shared" si="0"/>
        <v>4133333</v>
      </c>
    </row>
    <row r="57" spans="1:11" x14ac:dyDescent="0.25">
      <c r="A57" s="42">
        <v>42753</v>
      </c>
      <c r="B57" s="141" t="s">
        <v>185</v>
      </c>
      <c r="C57" s="44">
        <v>80</v>
      </c>
      <c r="D57" s="44">
        <v>62</v>
      </c>
      <c r="E57" s="15" t="s">
        <v>80</v>
      </c>
      <c r="F57" s="28"/>
      <c r="G57" s="55" t="s">
        <v>220</v>
      </c>
      <c r="H57" s="47"/>
      <c r="I57" s="40">
        <f>23000000-133333</f>
        <v>22866667</v>
      </c>
      <c r="J57" s="40">
        <v>18866667</v>
      </c>
      <c r="K57" s="40">
        <f t="shared" si="0"/>
        <v>4000000</v>
      </c>
    </row>
    <row r="58" spans="1:11" ht="14.25" customHeight="1" x14ac:dyDescent="0.25">
      <c r="A58" s="42">
        <v>42754</v>
      </c>
      <c r="B58" s="43" t="s">
        <v>147</v>
      </c>
      <c r="C58" s="29">
        <v>62</v>
      </c>
      <c r="D58" s="44">
        <v>64</v>
      </c>
      <c r="E58" s="15" t="s">
        <v>83</v>
      </c>
      <c r="F58" s="45"/>
      <c r="G58" s="46" t="s">
        <v>148</v>
      </c>
      <c r="H58" s="47"/>
      <c r="I58" s="40">
        <f>103500000-59400000</f>
        <v>44100000</v>
      </c>
      <c r="J58" s="40">
        <v>44100000</v>
      </c>
      <c r="K58" s="40">
        <f t="shared" ref="K58:K121" si="1">+I58-J58</f>
        <v>0</v>
      </c>
    </row>
    <row r="59" spans="1:11" ht="14.25" customHeight="1" x14ac:dyDescent="0.25">
      <c r="A59" s="42">
        <v>42754</v>
      </c>
      <c r="B59" s="43" t="s">
        <v>236</v>
      </c>
      <c r="C59" s="29">
        <v>58</v>
      </c>
      <c r="D59" s="44">
        <v>67</v>
      </c>
      <c r="E59" s="15" t="s">
        <v>82</v>
      </c>
      <c r="F59" s="45"/>
      <c r="G59" s="46" t="s">
        <v>237</v>
      </c>
      <c r="H59" s="47"/>
      <c r="I59" s="40">
        <f>40250000-466667</f>
        <v>39783333</v>
      </c>
      <c r="J59" s="40">
        <v>32783333</v>
      </c>
      <c r="K59" s="40">
        <f t="shared" si="1"/>
        <v>7000000</v>
      </c>
    </row>
    <row r="60" spans="1:11" ht="14.25" customHeight="1" x14ac:dyDescent="0.25">
      <c r="A60" s="42">
        <v>42754</v>
      </c>
      <c r="B60" s="43" t="s">
        <v>243</v>
      </c>
      <c r="C60" s="29">
        <v>93</v>
      </c>
      <c r="D60" s="44">
        <v>71</v>
      </c>
      <c r="E60" s="15" t="s">
        <v>130</v>
      </c>
      <c r="F60" s="45"/>
      <c r="G60" s="46" t="s">
        <v>244</v>
      </c>
      <c r="H60" s="47"/>
      <c r="I60" s="40">
        <f>42550000-370000</f>
        <v>42180000</v>
      </c>
      <c r="J60" s="40">
        <v>34780000</v>
      </c>
      <c r="K60" s="40">
        <f t="shared" si="1"/>
        <v>7400000</v>
      </c>
    </row>
    <row r="61" spans="1:11" ht="14.25" customHeight="1" x14ac:dyDescent="0.25">
      <c r="A61" s="42">
        <v>42754</v>
      </c>
      <c r="B61" s="43" t="s">
        <v>245</v>
      </c>
      <c r="C61" s="29">
        <v>94</v>
      </c>
      <c r="D61" s="44">
        <v>72</v>
      </c>
      <c r="E61" s="15" t="s">
        <v>131</v>
      </c>
      <c r="F61" s="45"/>
      <c r="G61" s="46" t="s">
        <v>246</v>
      </c>
      <c r="H61" s="47"/>
      <c r="I61" s="40">
        <f>42550000-370000</f>
        <v>42180000</v>
      </c>
      <c r="J61" s="40">
        <v>34780000</v>
      </c>
      <c r="K61" s="40">
        <f t="shared" si="1"/>
        <v>7400000</v>
      </c>
    </row>
    <row r="62" spans="1:11" ht="14.25" customHeight="1" x14ac:dyDescent="0.25">
      <c r="A62" s="42">
        <v>42754</v>
      </c>
      <c r="B62" s="43" t="s">
        <v>247</v>
      </c>
      <c r="C62" s="29">
        <v>79</v>
      </c>
      <c r="D62" s="44">
        <v>73</v>
      </c>
      <c r="E62" s="15" t="s">
        <v>101</v>
      </c>
      <c r="F62" s="45"/>
      <c r="G62" s="46" t="s">
        <v>248</v>
      </c>
      <c r="H62" s="47"/>
      <c r="I62" s="40">
        <v>23000000</v>
      </c>
      <c r="J62" s="40">
        <v>18800000</v>
      </c>
      <c r="K62" s="40">
        <f t="shared" si="1"/>
        <v>4200000</v>
      </c>
    </row>
    <row r="63" spans="1:11" ht="14.25" customHeight="1" x14ac:dyDescent="0.25">
      <c r="A63" s="42">
        <v>42755</v>
      </c>
      <c r="B63" s="43" t="s">
        <v>253</v>
      </c>
      <c r="C63" s="29">
        <v>57</v>
      </c>
      <c r="D63" s="44">
        <v>80</v>
      </c>
      <c r="E63" s="15" t="s">
        <v>81</v>
      </c>
      <c r="F63" s="45"/>
      <c r="G63" s="46" t="s">
        <v>254</v>
      </c>
      <c r="H63" s="47"/>
      <c r="I63" s="40">
        <f>46690000-541333</f>
        <v>46148667</v>
      </c>
      <c r="J63" s="40">
        <v>38028667</v>
      </c>
      <c r="K63" s="40">
        <f t="shared" si="1"/>
        <v>8120000</v>
      </c>
    </row>
    <row r="64" spans="1:11" ht="14.25" customHeight="1" x14ac:dyDescent="0.25">
      <c r="A64" s="42">
        <v>42755</v>
      </c>
      <c r="B64" s="43" t="s">
        <v>282</v>
      </c>
      <c r="C64" s="29">
        <v>78</v>
      </c>
      <c r="D64" s="44">
        <v>81</v>
      </c>
      <c r="E64" s="15" t="s">
        <v>283</v>
      </c>
      <c r="F64" s="45"/>
      <c r="G64" s="46" t="s">
        <v>284</v>
      </c>
      <c r="H64" s="47"/>
      <c r="I64" s="40">
        <v>24150000</v>
      </c>
      <c r="J64" s="40">
        <v>18690000</v>
      </c>
      <c r="K64" s="40">
        <f t="shared" si="1"/>
        <v>5460000</v>
      </c>
    </row>
    <row r="65" spans="1:11" ht="14.25" customHeight="1" x14ac:dyDescent="0.25">
      <c r="A65" s="42">
        <v>42755</v>
      </c>
      <c r="B65" s="43" t="s">
        <v>287</v>
      </c>
      <c r="C65" s="29">
        <v>109</v>
      </c>
      <c r="D65" s="44">
        <v>82</v>
      </c>
      <c r="E65" s="15" t="s">
        <v>288</v>
      </c>
      <c r="F65" s="45"/>
      <c r="G65" s="46" t="s">
        <v>285</v>
      </c>
      <c r="H65" s="47"/>
      <c r="I65" s="40">
        <v>52800000</v>
      </c>
      <c r="J65" s="40">
        <v>44480000</v>
      </c>
      <c r="K65" s="40">
        <f t="shared" si="1"/>
        <v>8320000</v>
      </c>
    </row>
    <row r="66" spans="1:11" ht="14.25" customHeight="1" x14ac:dyDescent="0.25">
      <c r="A66" s="42">
        <v>42755</v>
      </c>
      <c r="B66" s="43" t="s">
        <v>243</v>
      </c>
      <c r="C66" s="29">
        <v>59</v>
      </c>
      <c r="D66" s="44">
        <v>83</v>
      </c>
      <c r="E66" s="15" t="s">
        <v>289</v>
      </c>
      <c r="F66" s="45"/>
      <c r="G66" s="46" t="s">
        <v>286</v>
      </c>
      <c r="H66" s="47"/>
      <c r="I66" s="40">
        <v>55000000</v>
      </c>
      <c r="J66" s="40">
        <v>46333333</v>
      </c>
      <c r="K66" s="40">
        <f t="shared" si="1"/>
        <v>8666667</v>
      </c>
    </row>
    <row r="67" spans="1:11" ht="14.25" customHeight="1" x14ac:dyDescent="0.25">
      <c r="A67" s="42">
        <v>42758</v>
      </c>
      <c r="B67" s="43" t="s">
        <v>263</v>
      </c>
      <c r="C67" s="29">
        <v>96</v>
      </c>
      <c r="D67" s="44">
        <v>85</v>
      </c>
      <c r="E67" s="15" t="s">
        <v>133</v>
      </c>
      <c r="F67" s="45"/>
      <c r="G67" s="46" t="s">
        <v>261</v>
      </c>
      <c r="H67" s="47"/>
      <c r="I67" s="40">
        <v>20007000</v>
      </c>
      <c r="J67" s="40">
        <v>20007000</v>
      </c>
      <c r="K67" s="40">
        <f t="shared" si="1"/>
        <v>0</v>
      </c>
    </row>
    <row r="68" spans="1:11" ht="14.25" customHeight="1" x14ac:dyDescent="0.25">
      <c r="A68" s="42">
        <v>42758</v>
      </c>
      <c r="B68" s="43" t="s">
        <v>262</v>
      </c>
      <c r="C68" s="29">
        <v>110</v>
      </c>
      <c r="D68" s="44">
        <v>86</v>
      </c>
      <c r="E68" s="15" t="s">
        <v>231</v>
      </c>
      <c r="F68" s="45"/>
      <c r="G68" s="46" t="s">
        <v>264</v>
      </c>
      <c r="H68" s="47"/>
      <c r="I68" s="40">
        <v>66000000</v>
      </c>
      <c r="J68" s="40">
        <v>55600000</v>
      </c>
      <c r="K68" s="40">
        <f t="shared" si="1"/>
        <v>10400000</v>
      </c>
    </row>
    <row r="69" spans="1:11" ht="14.25" customHeight="1" x14ac:dyDescent="0.25">
      <c r="A69" s="42">
        <v>42758</v>
      </c>
      <c r="B69" s="43" t="s">
        <v>265</v>
      </c>
      <c r="C69" s="29">
        <v>95</v>
      </c>
      <c r="D69" s="44">
        <v>87</v>
      </c>
      <c r="E69" s="15" t="s">
        <v>132</v>
      </c>
      <c r="F69" s="45"/>
      <c r="G69" s="46" t="s">
        <v>266</v>
      </c>
      <c r="H69" s="47"/>
      <c r="I69" s="40">
        <v>58850000</v>
      </c>
      <c r="J69" s="40">
        <v>48863333</v>
      </c>
      <c r="K69" s="40">
        <f t="shared" si="1"/>
        <v>9986667</v>
      </c>
    </row>
    <row r="70" spans="1:11" ht="14.25" customHeight="1" x14ac:dyDescent="0.25">
      <c r="A70" s="42">
        <v>42759</v>
      </c>
      <c r="B70" s="43" t="s">
        <v>290</v>
      </c>
      <c r="C70" s="29">
        <v>52</v>
      </c>
      <c r="D70" s="44">
        <v>89</v>
      </c>
      <c r="E70" s="15" t="s">
        <v>291</v>
      </c>
      <c r="F70" s="45"/>
      <c r="G70" s="46" t="s">
        <v>292</v>
      </c>
      <c r="H70" s="47"/>
      <c r="I70" s="40">
        <f>19550000-680000</f>
        <v>18870000</v>
      </c>
      <c r="J70" s="40">
        <v>15470000</v>
      </c>
      <c r="K70" s="40">
        <f t="shared" si="1"/>
        <v>3400000</v>
      </c>
    </row>
    <row r="71" spans="1:11" ht="14.25" customHeight="1" x14ac:dyDescent="0.25">
      <c r="A71" s="42">
        <v>42760</v>
      </c>
      <c r="B71" s="43" t="s">
        <v>300</v>
      </c>
      <c r="C71" s="29">
        <v>116</v>
      </c>
      <c r="D71" s="44">
        <v>90</v>
      </c>
      <c r="E71" s="15" t="s">
        <v>299</v>
      </c>
      <c r="F71" s="45"/>
      <c r="G71" s="46" t="s">
        <v>293</v>
      </c>
      <c r="H71" s="47"/>
      <c r="I71" s="40">
        <v>55000000</v>
      </c>
      <c r="J71" s="40">
        <v>46000000</v>
      </c>
      <c r="K71" s="40">
        <f t="shared" si="1"/>
        <v>9000000</v>
      </c>
    </row>
    <row r="72" spans="1:11" ht="14.25" customHeight="1" x14ac:dyDescent="0.25">
      <c r="A72" s="42">
        <v>42760</v>
      </c>
      <c r="B72" s="43" t="s">
        <v>301</v>
      </c>
      <c r="C72" s="29">
        <v>117</v>
      </c>
      <c r="D72" s="44">
        <v>93</v>
      </c>
      <c r="E72" s="15" t="s">
        <v>299</v>
      </c>
      <c r="F72" s="45"/>
      <c r="G72" s="46" t="s">
        <v>294</v>
      </c>
      <c r="H72" s="47"/>
      <c r="I72" s="40">
        <v>60500000</v>
      </c>
      <c r="J72" s="40">
        <v>50600000</v>
      </c>
      <c r="K72" s="40">
        <f t="shared" si="1"/>
        <v>9900000</v>
      </c>
    </row>
    <row r="73" spans="1:11" ht="14.25" customHeight="1" x14ac:dyDescent="0.25">
      <c r="A73" s="42">
        <v>42761</v>
      </c>
      <c r="B73" s="43" t="s">
        <v>271</v>
      </c>
      <c r="C73" s="29">
        <v>107</v>
      </c>
      <c r="D73" s="44">
        <v>96</v>
      </c>
      <c r="E73" s="15" t="s">
        <v>131</v>
      </c>
      <c r="F73" s="45"/>
      <c r="G73" s="46" t="s">
        <v>272</v>
      </c>
      <c r="H73" s="47"/>
      <c r="I73" s="40">
        <v>22000000</v>
      </c>
      <c r="J73" s="40">
        <v>18333333</v>
      </c>
      <c r="K73" s="40">
        <f t="shared" si="1"/>
        <v>3666667</v>
      </c>
    </row>
    <row r="74" spans="1:11" ht="14.25" customHeight="1" x14ac:dyDescent="0.25">
      <c r="A74" s="42">
        <v>42761</v>
      </c>
      <c r="B74" s="43" t="s">
        <v>295</v>
      </c>
      <c r="C74" s="29">
        <v>98</v>
      </c>
      <c r="D74" s="44">
        <v>98</v>
      </c>
      <c r="E74" s="15" t="s">
        <v>140</v>
      </c>
      <c r="F74" s="45"/>
      <c r="G74" s="46" t="s">
        <v>296</v>
      </c>
      <c r="H74" s="47"/>
      <c r="I74" s="40">
        <v>16800000</v>
      </c>
      <c r="J74" s="40">
        <v>16800000</v>
      </c>
      <c r="K74" s="40">
        <f t="shared" si="1"/>
        <v>0</v>
      </c>
    </row>
    <row r="75" spans="1:11" ht="14.25" customHeight="1" x14ac:dyDescent="0.25">
      <c r="A75" s="42">
        <v>42761</v>
      </c>
      <c r="B75" s="43" t="s">
        <v>368</v>
      </c>
      <c r="C75" s="29">
        <v>122</v>
      </c>
      <c r="D75" s="44">
        <v>100</v>
      </c>
      <c r="E75" s="45" t="s">
        <v>372</v>
      </c>
      <c r="F75" s="45"/>
      <c r="G75" s="46" t="s">
        <v>375</v>
      </c>
      <c r="H75" s="47"/>
      <c r="I75" s="40">
        <f>55000000-50833333</f>
        <v>4166667</v>
      </c>
      <c r="J75" s="40">
        <v>4166667</v>
      </c>
      <c r="K75" s="40">
        <f t="shared" si="1"/>
        <v>0</v>
      </c>
    </row>
    <row r="76" spans="1:11" ht="14.25" customHeight="1" x14ac:dyDescent="0.25">
      <c r="A76" s="42">
        <v>42762</v>
      </c>
      <c r="B76" s="43" t="s">
        <v>369</v>
      </c>
      <c r="C76" s="29">
        <v>108</v>
      </c>
      <c r="D76" s="44">
        <v>107</v>
      </c>
      <c r="E76" s="45" t="s">
        <v>317</v>
      </c>
      <c r="F76" s="45"/>
      <c r="G76" s="46" t="s">
        <v>376</v>
      </c>
      <c r="H76" s="47"/>
      <c r="I76" s="40">
        <v>22000000</v>
      </c>
      <c r="J76" s="40">
        <v>18266667</v>
      </c>
      <c r="K76" s="40">
        <f t="shared" si="1"/>
        <v>3733333</v>
      </c>
    </row>
    <row r="77" spans="1:11" ht="14.25" customHeight="1" x14ac:dyDescent="0.25">
      <c r="A77" s="42">
        <v>42762</v>
      </c>
      <c r="B77" s="43" t="s">
        <v>370</v>
      </c>
      <c r="C77" s="29">
        <v>144</v>
      </c>
      <c r="D77" s="44">
        <v>117</v>
      </c>
      <c r="E77" s="45" t="s">
        <v>373</v>
      </c>
      <c r="F77" s="45"/>
      <c r="G77" s="46" t="s">
        <v>377</v>
      </c>
      <c r="H77" s="47"/>
      <c r="I77" s="40">
        <v>51700000</v>
      </c>
      <c r="J77" s="40">
        <v>42456667</v>
      </c>
      <c r="K77" s="40">
        <f t="shared" si="1"/>
        <v>9243333</v>
      </c>
    </row>
    <row r="78" spans="1:11" ht="14.25" customHeight="1" x14ac:dyDescent="0.25">
      <c r="A78" s="42">
        <v>42766</v>
      </c>
      <c r="B78" s="43" t="s">
        <v>371</v>
      </c>
      <c r="C78" s="29">
        <v>162</v>
      </c>
      <c r="D78" s="44">
        <v>125</v>
      </c>
      <c r="E78" s="45" t="s">
        <v>374</v>
      </c>
      <c r="F78" s="45"/>
      <c r="G78" s="46" t="s">
        <v>378</v>
      </c>
      <c r="H78" s="47"/>
      <c r="I78" s="40">
        <v>47250000</v>
      </c>
      <c r="J78" s="40">
        <v>40500000</v>
      </c>
      <c r="K78" s="40">
        <f t="shared" si="1"/>
        <v>6750000</v>
      </c>
    </row>
    <row r="79" spans="1:11" ht="14.25" customHeight="1" x14ac:dyDescent="0.25">
      <c r="A79" s="42">
        <v>42767</v>
      </c>
      <c r="B79" s="43" t="s">
        <v>466</v>
      </c>
      <c r="C79" s="29">
        <v>189</v>
      </c>
      <c r="D79" s="44">
        <v>140</v>
      </c>
      <c r="E79" s="144" t="s">
        <v>471</v>
      </c>
      <c r="F79" s="45"/>
      <c r="G79" s="46" t="s">
        <v>517</v>
      </c>
      <c r="H79" s="47"/>
      <c r="I79" s="40">
        <v>81000000</v>
      </c>
      <c r="J79" s="40">
        <v>81000000</v>
      </c>
      <c r="K79" s="40">
        <f t="shared" si="1"/>
        <v>0</v>
      </c>
    </row>
    <row r="80" spans="1:11" ht="14.25" customHeight="1" x14ac:dyDescent="0.25">
      <c r="A80" s="42">
        <v>42769</v>
      </c>
      <c r="B80" s="43" t="s">
        <v>467</v>
      </c>
      <c r="C80" s="29">
        <v>171</v>
      </c>
      <c r="D80" s="44">
        <v>157</v>
      </c>
      <c r="E80" s="144" t="s">
        <v>472</v>
      </c>
      <c r="F80" s="45"/>
      <c r="G80" s="46" t="s">
        <v>518</v>
      </c>
      <c r="H80" s="47"/>
      <c r="I80" s="40">
        <f>22000000-133333</f>
        <v>21866667</v>
      </c>
      <c r="J80" s="40">
        <v>17866667</v>
      </c>
      <c r="K80" s="40">
        <f t="shared" si="1"/>
        <v>4000000</v>
      </c>
    </row>
    <row r="81" spans="1:11" ht="14.25" customHeight="1" x14ac:dyDescent="0.25">
      <c r="A81" s="42">
        <v>42769</v>
      </c>
      <c r="B81" s="43" t="s">
        <v>468</v>
      </c>
      <c r="C81" s="29">
        <v>195</v>
      </c>
      <c r="D81" s="44">
        <v>162</v>
      </c>
      <c r="E81" s="45" t="s">
        <v>473</v>
      </c>
      <c r="F81" s="45"/>
      <c r="G81" s="46" t="s">
        <v>92</v>
      </c>
      <c r="H81" s="47"/>
      <c r="I81" s="40">
        <f>82500000-500000</f>
        <v>82000000</v>
      </c>
      <c r="J81" s="40">
        <v>67000000</v>
      </c>
      <c r="K81" s="40">
        <f t="shared" si="1"/>
        <v>15000000</v>
      </c>
    </row>
    <row r="82" spans="1:11" ht="14.25" customHeight="1" x14ac:dyDescent="0.25">
      <c r="A82" s="42">
        <v>42769</v>
      </c>
      <c r="B82" s="43" t="s">
        <v>469</v>
      </c>
      <c r="C82" s="29">
        <v>191</v>
      </c>
      <c r="D82" s="44">
        <v>163</v>
      </c>
      <c r="E82" s="45" t="s">
        <v>103</v>
      </c>
      <c r="F82" s="45"/>
      <c r="G82" s="46" t="s">
        <v>519</v>
      </c>
      <c r="H82" s="47"/>
      <c r="I82" s="40">
        <f>22000000-600000</f>
        <v>21400000</v>
      </c>
      <c r="J82" s="40">
        <v>17400000</v>
      </c>
      <c r="K82" s="40">
        <f t="shared" si="1"/>
        <v>4000000</v>
      </c>
    </row>
    <row r="83" spans="1:11" ht="14.25" customHeight="1" x14ac:dyDescent="0.25">
      <c r="A83" s="42">
        <v>42769</v>
      </c>
      <c r="B83" s="43" t="s">
        <v>470</v>
      </c>
      <c r="C83" s="29">
        <v>194</v>
      </c>
      <c r="D83" s="44">
        <v>166</v>
      </c>
      <c r="E83" s="45" t="s">
        <v>473</v>
      </c>
      <c r="F83" s="45"/>
      <c r="G83" s="46" t="s">
        <v>114</v>
      </c>
      <c r="H83" s="47"/>
      <c r="I83" s="40">
        <f>82500000-1250000-3750000</f>
        <v>77500000</v>
      </c>
      <c r="J83" s="40">
        <v>66250000</v>
      </c>
      <c r="K83" s="40">
        <f t="shared" si="1"/>
        <v>11250000</v>
      </c>
    </row>
    <row r="84" spans="1:11" ht="14.25" customHeight="1" x14ac:dyDescent="0.25">
      <c r="A84" s="42">
        <v>42773</v>
      </c>
      <c r="B84" s="43" t="s">
        <v>504</v>
      </c>
      <c r="C84" s="29">
        <v>199</v>
      </c>
      <c r="D84" s="44">
        <v>177</v>
      </c>
      <c r="E84" s="45" t="s">
        <v>317</v>
      </c>
      <c r="F84" s="45"/>
      <c r="G84" s="46" t="s">
        <v>520</v>
      </c>
      <c r="H84" s="47"/>
      <c r="I84" s="40">
        <v>20000000</v>
      </c>
      <c r="J84" s="40">
        <v>17600000</v>
      </c>
      <c r="K84" s="40">
        <f t="shared" si="1"/>
        <v>2400000</v>
      </c>
    </row>
    <row r="85" spans="1:11" ht="14.25" customHeight="1" x14ac:dyDescent="0.25">
      <c r="A85" s="42">
        <v>42773</v>
      </c>
      <c r="B85" s="43" t="s">
        <v>145</v>
      </c>
      <c r="C85" s="29">
        <v>205</v>
      </c>
      <c r="D85" s="44">
        <v>178</v>
      </c>
      <c r="E85" s="15" t="s">
        <v>474</v>
      </c>
      <c r="F85" s="45"/>
      <c r="G85" s="46" t="s">
        <v>521</v>
      </c>
      <c r="H85" s="47"/>
      <c r="I85" s="40">
        <v>47250000</v>
      </c>
      <c r="J85" s="40">
        <v>38550000</v>
      </c>
      <c r="K85" s="40">
        <f t="shared" si="1"/>
        <v>8700000</v>
      </c>
    </row>
    <row r="86" spans="1:11" ht="14.25" customHeight="1" x14ac:dyDescent="0.25">
      <c r="A86" s="42">
        <v>42773</v>
      </c>
      <c r="B86" s="43" t="s">
        <v>505</v>
      </c>
      <c r="C86" s="29">
        <v>86</v>
      </c>
      <c r="D86" s="44">
        <v>180</v>
      </c>
      <c r="E86" s="45" t="s">
        <v>129</v>
      </c>
      <c r="F86" s="45"/>
      <c r="G86" s="46" t="s">
        <v>522</v>
      </c>
      <c r="H86" s="47"/>
      <c r="I86" s="40">
        <v>46200000</v>
      </c>
      <c r="J86" s="40">
        <v>36820000</v>
      </c>
      <c r="K86" s="40">
        <f t="shared" si="1"/>
        <v>9380000</v>
      </c>
    </row>
    <row r="87" spans="1:11" ht="14.25" customHeight="1" x14ac:dyDescent="0.25">
      <c r="A87" s="42">
        <v>42774</v>
      </c>
      <c r="B87" s="43" t="s">
        <v>506</v>
      </c>
      <c r="C87" s="29">
        <v>198</v>
      </c>
      <c r="D87" s="44">
        <v>183</v>
      </c>
      <c r="E87" s="45" t="s">
        <v>512</v>
      </c>
      <c r="F87" s="45"/>
      <c r="G87" s="46" t="s">
        <v>523</v>
      </c>
      <c r="H87" s="47"/>
      <c r="I87" s="40">
        <v>48000000</v>
      </c>
      <c r="J87" s="40">
        <v>48000000</v>
      </c>
      <c r="K87" s="40">
        <f t="shared" si="1"/>
        <v>0</v>
      </c>
    </row>
    <row r="88" spans="1:11" ht="14.25" customHeight="1" x14ac:dyDescent="0.25">
      <c r="A88" s="42">
        <v>42774</v>
      </c>
      <c r="B88" s="43" t="s">
        <v>507</v>
      </c>
      <c r="C88" s="29">
        <v>203</v>
      </c>
      <c r="D88" s="44">
        <v>185</v>
      </c>
      <c r="E88" s="45" t="s">
        <v>513</v>
      </c>
      <c r="F88" s="45"/>
      <c r="G88" s="46" t="s">
        <v>524</v>
      </c>
      <c r="H88" s="47"/>
      <c r="I88" s="40">
        <v>40000000</v>
      </c>
      <c r="J88" s="40">
        <v>40000000</v>
      </c>
      <c r="K88" s="40">
        <f t="shared" si="1"/>
        <v>0</v>
      </c>
    </row>
    <row r="89" spans="1:11" ht="14.25" customHeight="1" x14ac:dyDescent="0.25">
      <c r="A89" s="42">
        <v>42774</v>
      </c>
      <c r="B89" s="43" t="s">
        <v>508</v>
      </c>
      <c r="C89" s="29">
        <v>210</v>
      </c>
      <c r="D89" s="44">
        <v>186</v>
      </c>
      <c r="E89" s="45" t="s">
        <v>374</v>
      </c>
      <c r="F89" s="45"/>
      <c r="G89" s="46" t="s">
        <v>525</v>
      </c>
      <c r="H89" s="47"/>
      <c r="I89" s="40">
        <f>42609000-135267</f>
        <v>42473733</v>
      </c>
      <c r="J89" s="40">
        <v>34357733</v>
      </c>
      <c r="K89" s="40">
        <f t="shared" si="1"/>
        <v>8116000</v>
      </c>
    </row>
    <row r="90" spans="1:11" ht="14.25" customHeight="1" x14ac:dyDescent="0.25">
      <c r="A90" s="42">
        <v>42776</v>
      </c>
      <c r="B90" s="43" t="s">
        <v>510</v>
      </c>
      <c r="C90" s="29">
        <v>230</v>
      </c>
      <c r="D90" s="44">
        <v>200</v>
      </c>
      <c r="E90" s="45" t="s">
        <v>514</v>
      </c>
      <c r="F90" s="45"/>
      <c r="G90" s="46" t="s">
        <v>526</v>
      </c>
      <c r="H90" s="47"/>
      <c r="I90" s="40">
        <v>7500000</v>
      </c>
      <c r="J90" s="40">
        <v>7500000</v>
      </c>
      <c r="K90" s="40">
        <f t="shared" si="1"/>
        <v>0</v>
      </c>
    </row>
    <row r="91" spans="1:11" ht="14.25" customHeight="1" x14ac:dyDescent="0.25">
      <c r="A91" s="42">
        <v>42780</v>
      </c>
      <c r="B91" s="43" t="s">
        <v>509</v>
      </c>
      <c r="C91" s="29">
        <v>222</v>
      </c>
      <c r="D91" s="44">
        <v>206</v>
      </c>
      <c r="E91" s="45" t="s">
        <v>515</v>
      </c>
      <c r="F91" s="45"/>
      <c r="G91" s="46" t="s">
        <v>527</v>
      </c>
      <c r="H91" s="47"/>
      <c r="I91" s="40">
        <v>38850000</v>
      </c>
      <c r="J91" s="40">
        <v>31696667</v>
      </c>
      <c r="K91" s="40">
        <f t="shared" si="1"/>
        <v>7153333</v>
      </c>
    </row>
    <row r="92" spans="1:11" ht="14.25" customHeight="1" x14ac:dyDescent="0.25">
      <c r="A92" s="42">
        <v>42781</v>
      </c>
      <c r="B92" s="43" t="s">
        <v>511</v>
      </c>
      <c r="C92" s="29">
        <v>257</v>
      </c>
      <c r="D92" s="44">
        <v>216</v>
      </c>
      <c r="E92" s="45" t="s">
        <v>516</v>
      </c>
      <c r="F92" s="45"/>
      <c r="G92" s="46" t="s">
        <v>528</v>
      </c>
      <c r="H92" s="47"/>
      <c r="I92" s="40">
        <v>3750000</v>
      </c>
      <c r="J92" s="40">
        <v>3666667</v>
      </c>
      <c r="K92" s="40">
        <f t="shared" si="1"/>
        <v>83333</v>
      </c>
    </row>
    <row r="93" spans="1:11" ht="14.25" customHeight="1" x14ac:dyDescent="0.25">
      <c r="A93" s="42">
        <v>42783</v>
      </c>
      <c r="B93" s="43" t="s">
        <v>605</v>
      </c>
      <c r="C93" s="29">
        <v>213</v>
      </c>
      <c r="D93" s="44">
        <v>233</v>
      </c>
      <c r="E93" s="45" t="s">
        <v>610</v>
      </c>
      <c r="F93" s="45"/>
      <c r="G93" s="46" t="s">
        <v>611</v>
      </c>
      <c r="H93" s="47"/>
      <c r="I93" s="40">
        <v>4000000</v>
      </c>
      <c r="J93" s="40">
        <v>4000000</v>
      </c>
      <c r="K93" s="40">
        <f t="shared" si="1"/>
        <v>0</v>
      </c>
    </row>
    <row r="94" spans="1:11" ht="14.25" customHeight="1" x14ac:dyDescent="0.25">
      <c r="A94" s="42">
        <v>42786</v>
      </c>
      <c r="B94" s="43" t="s">
        <v>606</v>
      </c>
      <c r="C94" s="29">
        <v>224</v>
      </c>
      <c r="D94" s="44">
        <v>238</v>
      </c>
      <c r="E94" s="45" t="s">
        <v>616</v>
      </c>
      <c r="F94" s="45"/>
      <c r="G94" s="46" t="s">
        <v>612</v>
      </c>
      <c r="H94" s="47"/>
      <c r="I94" s="40">
        <f>21000000-266667</f>
        <v>20733333</v>
      </c>
      <c r="J94" s="40">
        <v>16733333</v>
      </c>
      <c r="K94" s="40">
        <f t="shared" si="1"/>
        <v>4000000</v>
      </c>
    </row>
    <row r="95" spans="1:11" ht="14.25" customHeight="1" x14ac:dyDescent="0.25">
      <c r="A95" s="42">
        <v>42786</v>
      </c>
      <c r="B95" s="43" t="s">
        <v>607</v>
      </c>
      <c r="C95" s="29">
        <v>259</v>
      </c>
      <c r="D95" s="44">
        <v>246</v>
      </c>
      <c r="E95" s="45" t="s">
        <v>616</v>
      </c>
      <c r="F95" s="45"/>
      <c r="G95" s="46" t="s">
        <v>613</v>
      </c>
      <c r="H95" s="47"/>
      <c r="I95" s="40">
        <f>14700000-233333</f>
        <v>14466667</v>
      </c>
      <c r="J95" s="40">
        <v>11666667</v>
      </c>
      <c r="K95" s="40">
        <f t="shared" si="1"/>
        <v>2800000</v>
      </c>
    </row>
    <row r="96" spans="1:11" ht="14.25" customHeight="1" x14ac:dyDescent="0.25">
      <c r="A96" s="42">
        <v>42786</v>
      </c>
      <c r="B96" s="43" t="s">
        <v>608</v>
      </c>
      <c r="C96" s="29">
        <v>269</v>
      </c>
      <c r="D96" s="44">
        <v>248</v>
      </c>
      <c r="E96" s="45" t="s">
        <v>617</v>
      </c>
      <c r="F96" s="45"/>
      <c r="G96" s="46" t="s">
        <v>614</v>
      </c>
      <c r="H96" s="47"/>
      <c r="I96" s="40">
        <v>19000000</v>
      </c>
      <c r="J96" s="40">
        <v>15833333</v>
      </c>
      <c r="K96" s="40">
        <f t="shared" si="1"/>
        <v>3166667</v>
      </c>
    </row>
    <row r="97" spans="1:11" ht="14.25" customHeight="1" x14ac:dyDescent="0.25">
      <c r="A97" s="42">
        <v>42787</v>
      </c>
      <c r="B97" s="43" t="s">
        <v>609</v>
      </c>
      <c r="C97" s="29">
        <v>238</v>
      </c>
      <c r="D97" s="44">
        <v>254</v>
      </c>
      <c r="E97" s="45" t="s">
        <v>317</v>
      </c>
      <c r="F97" s="45"/>
      <c r="G97" s="46" t="s">
        <v>615</v>
      </c>
      <c r="H97" s="47"/>
      <c r="I97" s="40">
        <f>21000000-400000</f>
        <v>20600000</v>
      </c>
      <c r="J97" s="40">
        <v>16600000</v>
      </c>
      <c r="K97" s="40">
        <f t="shared" si="1"/>
        <v>4000000</v>
      </c>
    </row>
    <row r="98" spans="1:11" ht="14.25" customHeight="1" x14ac:dyDescent="0.25">
      <c r="A98" s="42">
        <v>42788</v>
      </c>
      <c r="B98" s="43" t="s">
        <v>687</v>
      </c>
      <c r="C98" s="29">
        <v>237</v>
      </c>
      <c r="D98" s="44">
        <v>260</v>
      </c>
      <c r="E98" s="143" t="s">
        <v>588</v>
      </c>
      <c r="F98" s="45"/>
      <c r="G98" s="46" t="s">
        <v>704</v>
      </c>
      <c r="H98" s="47"/>
      <c r="I98" s="40">
        <v>20000000</v>
      </c>
      <c r="J98" s="40">
        <v>16600000</v>
      </c>
      <c r="K98" s="40">
        <f t="shared" si="1"/>
        <v>3400000</v>
      </c>
    </row>
    <row r="99" spans="1:11" ht="14.25" customHeight="1" x14ac:dyDescent="0.25">
      <c r="A99" s="42">
        <v>42788</v>
      </c>
      <c r="B99" s="43" t="s">
        <v>688</v>
      </c>
      <c r="C99" s="29">
        <v>268</v>
      </c>
      <c r="D99" s="44">
        <v>265</v>
      </c>
      <c r="E99" s="143" t="s">
        <v>98</v>
      </c>
      <c r="F99" s="45"/>
      <c r="G99" s="46" t="s">
        <v>705</v>
      </c>
      <c r="H99" s="47"/>
      <c r="I99" s="40">
        <v>45000000</v>
      </c>
      <c r="J99" s="40">
        <v>37050000</v>
      </c>
      <c r="K99" s="40">
        <f t="shared" si="1"/>
        <v>7950000</v>
      </c>
    </row>
    <row r="100" spans="1:11" ht="14.25" customHeight="1" x14ac:dyDescent="0.25">
      <c r="A100" s="42">
        <v>42789</v>
      </c>
      <c r="B100" s="43" t="s">
        <v>689</v>
      </c>
      <c r="C100" s="29">
        <v>258</v>
      </c>
      <c r="D100" s="44">
        <v>268</v>
      </c>
      <c r="E100" s="143" t="s">
        <v>317</v>
      </c>
      <c r="F100" s="45"/>
      <c r="G100" s="46" t="s">
        <v>706</v>
      </c>
      <c r="H100" s="47"/>
      <c r="I100" s="40">
        <f>21000000-1000000</f>
        <v>20000000</v>
      </c>
      <c r="J100" s="40">
        <v>16000000</v>
      </c>
      <c r="K100" s="40">
        <f t="shared" si="1"/>
        <v>4000000</v>
      </c>
    </row>
    <row r="101" spans="1:11" ht="14.25" customHeight="1" x14ac:dyDescent="0.25">
      <c r="A101" s="42">
        <v>42789</v>
      </c>
      <c r="B101" s="43" t="s">
        <v>690</v>
      </c>
      <c r="C101" s="29">
        <v>273</v>
      </c>
      <c r="D101" s="44">
        <v>270</v>
      </c>
      <c r="E101" s="143" t="s">
        <v>616</v>
      </c>
      <c r="F101" s="45"/>
      <c r="G101" s="46" t="s">
        <v>707</v>
      </c>
      <c r="H101" s="47"/>
      <c r="I101" s="40">
        <v>20000000</v>
      </c>
      <c r="J101" s="40">
        <v>16200000</v>
      </c>
      <c r="K101" s="40">
        <f t="shared" si="1"/>
        <v>3800000</v>
      </c>
    </row>
    <row r="102" spans="1:11" ht="14.25" customHeight="1" x14ac:dyDescent="0.25">
      <c r="A102" s="42">
        <v>42789</v>
      </c>
      <c r="B102" s="43" t="s">
        <v>691</v>
      </c>
      <c r="C102" s="29">
        <v>281</v>
      </c>
      <c r="D102" s="44">
        <v>276</v>
      </c>
      <c r="E102" s="143" t="s">
        <v>676</v>
      </c>
      <c r="F102" s="45"/>
      <c r="G102" s="46" t="s">
        <v>708</v>
      </c>
      <c r="H102" s="47"/>
      <c r="I102" s="40">
        <v>19000000</v>
      </c>
      <c r="J102" s="40">
        <v>15706667</v>
      </c>
      <c r="K102" s="40">
        <f t="shared" si="1"/>
        <v>3293333</v>
      </c>
    </row>
    <row r="103" spans="1:11" ht="14.25" customHeight="1" x14ac:dyDescent="0.25">
      <c r="A103" s="42">
        <v>42789</v>
      </c>
      <c r="B103" s="43" t="s">
        <v>692</v>
      </c>
      <c r="C103" s="29">
        <v>284</v>
      </c>
      <c r="D103" s="44">
        <v>278</v>
      </c>
      <c r="E103" s="143" t="s">
        <v>677</v>
      </c>
      <c r="F103" s="45"/>
      <c r="G103" s="46" t="s">
        <v>709</v>
      </c>
      <c r="H103" s="47"/>
      <c r="I103" s="40">
        <v>60000000</v>
      </c>
      <c r="J103" s="40">
        <v>49600000</v>
      </c>
      <c r="K103" s="40">
        <f t="shared" si="1"/>
        <v>10400000</v>
      </c>
    </row>
    <row r="104" spans="1:11" ht="14.25" customHeight="1" x14ac:dyDescent="0.25">
      <c r="A104" s="42">
        <v>42789</v>
      </c>
      <c r="B104" s="43" t="s">
        <v>693</v>
      </c>
      <c r="C104" s="29">
        <v>272</v>
      </c>
      <c r="D104" s="44">
        <v>281</v>
      </c>
      <c r="E104" s="143" t="s">
        <v>616</v>
      </c>
      <c r="F104" s="45"/>
      <c r="G104" s="46" t="s">
        <v>710</v>
      </c>
      <c r="H104" s="47"/>
      <c r="I104" s="40">
        <f>21000000-466667</f>
        <v>20533333</v>
      </c>
      <c r="J104" s="40">
        <v>16533333</v>
      </c>
      <c r="K104" s="40">
        <f t="shared" si="1"/>
        <v>4000000</v>
      </c>
    </row>
    <row r="105" spans="1:11" ht="14.25" customHeight="1" x14ac:dyDescent="0.25">
      <c r="A105" s="42">
        <v>42790</v>
      </c>
      <c r="B105" s="43" t="s">
        <v>694</v>
      </c>
      <c r="C105" s="29">
        <v>324</v>
      </c>
      <c r="D105" s="44">
        <v>288</v>
      </c>
      <c r="E105" t="s">
        <v>696</v>
      </c>
      <c r="F105" s="45"/>
      <c r="G105" s="46" t="s">
        <v>711</v>
      </c>
      <c r="H105" s="47"/>
      <c r="I105" s="40">
        <v>21393790</v>
      </c>
      <c r="J105" s="40">
        <v>16544518</v>
      </c>
      <c r="K105" s="40">
        <f t="shared" si="1"/>
        <v>4849272</v>
      </c>
    </row>
    <row r="106" spans="1:11" ht="14.25" customHeight="1" x14ac:dyDescent="0.25">
      <c r="A106" s="42">
        <v>42790</v>
      </c>
      <c r="B106" s="43" t="s">
        <v>695</v>
      </c>
      <c r="C106" s="29">
        <v>314</v>
      </c>
      <c r="D106" s="44">
        <v>293</v>
      </c>
      <c r="E106" s="143" t="s">
        <v>666</v>
      </c>
      <c r="F106" s="45"/>
      <c r="G106" s="46" t="s">
        <v>712</v>
      </c>
      <c r="H106" s="47"/>
      <c r="I106" s="40">
        <v>17000000</v>
      </c>
      <c r="J106" s="40">
        <v>13996666</v>
      </c>
      <c r="K106" s="40">
        <f t="shared" si="1"/>
        <v>3003334</v>
      </c>
    </row>
    <row r="107" spans="1:11" ht="14.25" customHeight="1" x14ac:dyDescent="0.25">
      <c r="A107" s="42">
        <v>42794</v>
      </c>
      <c r="B107" s="43" t="s">
        <v>731</v>
      </c>
      <c r="C107" s="29">
        <v>239</v>
      </c>
      <c r="D107" s="44">
        <v>302</v>
      </c>
      <c r="E107" s="143" t="s">
        <v>317</v>
      </c>
      <c r="F107" s="45"/>
      <c r="G107" s="46" t="s">
        <v>732</v>
      </c>
      <c r="H107" s="47"/>
      <c r="I107" s="40">
        <f>21000000-1333333</f>
        <v>19666667</v>
      </c>
      <c r="J107" s="40">
        <v>15666667</v>
      </c>
      <c r="K107" s="40">
        <f t="shared" si="1"/>
        <v>4000000</v>
      </c>
    </row>
    <row r="108" spans="1:11" ht="14.25" customHeight="1" x14ac:dyDescent="0.25">
      <c r="A108" s="42">
        <v>42794</v>
      </c>
      <c r="B108" s="43" t="s">
        <v>765</v>
      </c>
      <c r="C108" s="29">
        <v>336</v>
      </c>
      <c r="D108" s="44">
        <v>303</v>
      </c>
      <c r="E108" s="144" t="s">
        <v>769</v>
      </c>
      <c r="F108" s="45"/>
      <c r="G108" s="46" t="s">
        <v>771</v>
      </c>
      <c r="H108" s="47"/>
      <c r="I108" s="40">
        <v>48150000</v>
      </c>
      <c r="J108" s="40">
        <v>39001500</v>
      </c>
      <c r="K108" s="40">
        <f t="shared" si="1"/>
        <v>9148500</v>
      </c>
    </row>
    <row r="109" spans="1:11" ht="14.25" customHeight="1" x14ac:dyDescent="0.25">
      <c r="A109" s="42">
        <v>42794</v>
      </c>
      <c r="B109" s="43" t="s">
        <v>766</v>
      </c>
      <c r="C109" s="29">
        <v>337</v>
      </c>
      <c r="D109" s="44">
        <v>304</v>
      </c>
      <c r="E109" s="144" t="s">
        <v>770</v>
      </c>
      <c r="F109" s="45"/>
      <c r="G109" s="46" t="s">
        <v>772</v>
      </c>
      <c r="H109" s="47"/>
      <c r="I109" s="40">
        <v>48150000</v>
      </c>
      <c r="J109" s="40">
        <v>39001500</v>
      </c>
      <c r="K109" s="40">
        <f t="shared" si="1"/>
        <v>9148500</v>
      </c>
    </row>
    <row r="110" spans="1:11" ht="14.25" customHeight="1" x14ac:dyDescent="0.25">
      <c r="A110" s="42">
        <v>42794</v>
      </c>
      <c r="B110" s="43" t="s">
        <v>767</v>
      </c>
      <c r="C110" s="29">
        <v>312</v>
      </c>
      <c r="D110" s="44">
        <v>306</v>
      </c>
      <c r="E110" s="143" t="s">
        <v>665</v>
      </c>
      <c r="F110" s="45"/>
      <c r="G110" s="46" t="s">
        <v>773</v>
      </c>
      <c r="H110" s="47"/>
      <c r="I110" s="40">
        <v>42000000</v>
      </c>
      <c r="J110" s="40">
        <v>34020000</v>
      </c>
      <c r="K110" s="40">
        <f t="shared" si="1"/>
        <v>7980000</v>
      </c>
    </row>
    <row r="111" spans="1:11" ht="14.25" customHeight="1" x14ac:dyDescent="0.25">
      <c r="A111" s="42">
        <v>42794</v>
      </c>
      <c r="B111" s="43" t="s">
        <v>768</v>
      </c>
      <c r="C111" s="29">
        <v>302</v>
      </c>
      <c r="D111" s="44">
        <v>307</v>
      </c>
      <c r="E111" s="143" t="s">
        <v>588</v>
      </c>
      <c r="F111" s="45"/>
      <c r="G111" s="46" t="s">
        <v>214</v>
      </c>
      <c r="H111" s="47"/>
      <c r="I111" s="40">
        <v>20000000</v>
      </c>
      <c r="J111" s="40">
        <v>16420000</v>
      </c>
      <c r="K111" s="40">
        <f t="shared" si="1"/>
        <v>3580000</v>
      </c>
    </row>
    <row r="112" spans="1:11" ht="14.25" customHeight="1" x14ac:dyDescent="0.25">
      <c r="A112" s="42">
        <v>42795</v>
      </c>
      <c r="B112" s="43" t="s">
        <v>829</v>
      </c>
      <c r="C112" s="29">
        <v>313</v>
      </c>
      <c r="D112" s="44">
        <v>315</v>
      </c>
      <c r="E112" s="143" t="s">
        <v>665</v>
      </c>
      <c r="F112" s="45"/>
      <c r="G112" s="46" t="s">
        <v>848</v>
      </c>
      <c r="H112" s="47"/>
      <c r="I112" s="40">
        <f>47210000</f>
        <v>47210000</v>
      </c>
      <c r="J112" s="40">
        <v>37768000</v>
      </c>
      <c r="K112" s="40">
        <f t="shared" si="1"/>
        <v>9442000</v>
      </c>
    </row>
    <row r="113" spans="1:11" ht="14.25" customHeight="1" x14ac:dyDescent="0.25">
      <c r="A113" s="42">
        <v>42795</v>
      </c>
      <c r="B113" s="43" t="s">
        <v>830</v>
      </c>
      <c r="C113" s="29">
        <v>344</v>
      </c>
      <c r="D113" s="44">
        <v>325</v>
      </c>
      <c r="E113" s="143" t="s">
        <v>790</v>
      </c>
      <c r="F113" s="45"/>
      <c r="G113" s="46" t="s">
        <v>849</v>
      </c>
      <c r="H113" s="47"/>
      <c r="I113" s="40">
        <f>28000000-93333</f>
        <v>27906667</v>
      </c>
      <c r="J113" s="40">
        <v>22306667</v>
      </c>
      <c r="K113" s="40">
        <f t="shared" si="1"/>
        <v>5600000</v>
      </c>
    </row>
    <row r="114" spans="1:11" ht="14.25" customHeight="1" x14ac:dyDescent="0.25">
      <c r="A114" s="42">
        <v>42795</v>
      </c>
      <c r="B114" s="43" t="s">
        <v>831</v>
      </c>
      <c r="C114" s="29">
        <v>317</v>
      </c>
      <c r="D114" s="44">
        <v>326</v>
      </c>
      <c r="E114" s="143" t="s">
        <v>867</v>
      </c>
      <c r="F114" s="45"/>
      <c r="G114" s="46" t="s">
        <v>850</v>
      </c>
      <c r="H114" s="47"/>
      <c r="I114" s="40">
        <v>47210000</v>
      </c>
      <c r="J114" s="40">
        <v>37768000</v>
      </c>
      <c r="K114" s="40">
        <f t="shared" si="1"/>
        <v>9442000</v>
      </c>
    </row>
    <row r="115" spans="1:11" ht="14.25" customHeight="1" x14ac:dyDescent="0.25">
      <c r="A115" s="42">
        <v>42795</v>
      </c>
      <c r="B115" s="43" t="s">
        <v>832</v>
      </c>
      <c r="C115" s="29">
        <v>325</v>
      </c>
      <c r="D115" s="44">
        <v>327</v>
      </c>
      <c r="E115" s="143" t="s">
        <v>788</v>
      </c>
      <c r="F115" s="45"/>
      <c r="G115" s="46" t="s">
        <v>851</v>
      </c>
      <c r="H115" s="47"/>
      <c r="I115" s="40">
        <v>37000000</v>
      </c>
      <c r="J115" s="40">
        <v>29600000</v>
      </c>
      <c r="K115" s="40">
        <f t="shared" si="1"/>
        <v>7400000</v>
      </c>
    </row>
    <row r="116" spans="1:11" ht="14.25" customHeight="1" x14ac:dyDescent="0.25">
      <c r="A116" s="42">
        <v>42796</v>
      </c>
      <c r="B116" s="43" t="s">
        <v>833</v>
      </c>
      <c r="C116" s="29">
        <v>338</v>
      </c>
      <c r="D116" s="44">
        <v>332</v>
      </c>
      <c r="E116" s="143" t="s">
        <v>789</v>
      </c>
      <c r="F116" s="45"/>
      <c r="G116" s="46" t="s">
        <v>852</v>
      </c>
      <c r="H116" s="47"/>
      <c r="I116" s="40">
        <v>19000000</v>
      </c>
      <c r="J116" s="40">
        <v>15073334</v>
      </c>
      <c r="K116" s="40">
        <f t="shared" si="1"/>
        <v>3926666</v>
      </c>
    </row>
    <row r="117" spans="1:11" ht="14.25" customHeight="1" x14ac:dyDescent="0.25">
      <c r="A117" s="42">
        <v>42796</v>
      </c>
      <c r="B117" s="43" t="s">
        <v>834</v>
      </c>
      <c r="C117" s="29">
        <v>339</v>
      </c>
      <c r="D117" s="44">
        <v>333</v>
      </c>
      <c r="E117" s="143" t="s">
        <v>291</v>
      </c>
      <c r="F117" s="45"/>
      <c r="G117" s="46" t="s">
        <v>853</v>
      </c>
      <c r="H117" s="47"/>
      <c r="I117" s="40">
        <f>20000000-1266667</f>
        <v>18733333</v>
      </c>
      <c r="J117" s="40">
        <v>14733333</v>
      </c>
      <c r="K117" s="40">
        <f t="shared" si="1"/>
        <v>4000000</v>
      </c>
    </row>
    <row r="118" spans="1:11" ht="14.25" customHeight="1" x14ac:dyDescent="0.25">
      <c r="A118" s="42">
        <v>42796</v>
      </c>
      <c r="B118" s="43" t="s">
        <v>835</v>
      </c>
      <c r="C118" s="29">
        <v>340</v>
      </c>
      <c r="D118" s="44">
        <v>337</v>
      </c>
      <c r="E118" s="143" t="s">
        <v>616</v>
      </c>
      <c r="F118" s="45"/>
      <c r="G118" s="46" t="s">
        <v>854</v>
      </c>
      <c r="H118" s="47"/>
      <c r="I118" s="40">
        <f>20000000-400000</f>
        <v>19600000</v>
      </c>
      <c r="J118" s="40">
        <v>15600000</v>
      </c>
      <c r="K118" s="40">
        <f t="shared" si="1"/>
        <v>4000000</v>
      </c>
    </row>
    <row r="119" spans="1:11" ht="14.25" customHeight="1" x14ac:dyDescent="0.25">
      <c r="A119" s="42">
        <v>42796</v>
      </c>
      <c r="B119" s="43" t="s">
        <v>836</v>
      </c>
      <c r="C119" s="29">
        <v>315</v>
      </c>
      <c r="D119" s="44">
        <v>338</v>
      </c>
      <c r="E119" s="143" t="s">
        <v>667</v>
      </c>
      <c r="F119" s="45"/>
      <c r="G119" s="46" t="s">
        <v>855</v>
      </c>
      <c r="H119" s="47"/>
      <c r="I119" s="40">
        <f>19000000-126667</f>
        <v>18873333</v>
      </c>
      <c r="J119" s="40">
        <v>15073333</v>
      </c>
      <c r="K119" s="40">
        <f t="shared" si="1"/>
        <v>3800000</v>
      </c>
    </row>
    <row r="120" spans="1:11" ht="14.25" customHeight="1" x14ac:dyDescent="0.25">
      <c r="A120" s="42">
        <v>42800</v>
      </c>
      <c r="B120" s="43" t="s">
        <v>837</v>
      </c>
      <c r="C120" s="29">
        <v>349</v>
      </c>
      <c r="D120" s="44">
        <v>345</v>
      </c>
      <c r="E120" s="143" t="s">
        <v>789</v>
      </c>
      <c r="F120" s="45"/>
      <c r="G120" s="46" t="s">
        <v>856</v>
      </c>
      <c r="H120" s="47"/>
      <c r="I120" s="40">
        <v>18050000</v>
      </c>
      <c r="J120" s="40">
        <v>14883333</v>
      </c>
      <c r="K120" s="40">
        <f t="shared" si="1"/>
        <v>3166667</v>
      </c>
    </row>
    <row r="121" spans="1:11" ht="14.25" customHeight="1" x14ac:dyDescent="0.25">
      <c r="A121" s="42">
        <v>42800</v>
      </c>
      <c r="B121" s="43" t="s">
        <v>838</v>
      </c>
      <c r="C121" s="29">
        <v>355</v>
      </c>
      <c r="D121" s="44">
        <v>348</v>
      </c>
      <c r="E121" s="144" t="s">
        <v>883</v>
      </c>
      <c r="F121" s="45"/>
      <c r="G121" s="46" t="s">
        <v>857</v>
      </c>
      <c r="H121" s="47"/>
      <c r="I121" s="40">
        <v>18050000</v>
      </c>
      <c r="J121" s="40">
        <v>14883333</v>
      </c>
      <c r="K121" s="40">
        <f t="shared" si="1"/>
        <v>3166667</v>
      </c>
    </row>
    <row r="122" spans="1:11" ht="14.25" customHeight="1" x14ac:dyDescent="0.25">
      <c r="A122" s="42">
        <v>42801</v>
      </c>
      <c r="B122" s="43" t="s">
        <v>839</v>
      </c>
      <c r="C122" s="29">
        <v>316</v>
      </c>
      <c r="D122" s="44">
        <v>362</v>
      </c>
      <c r="E122" s="143" t="s">
        <v>867</v>
      </c>
      <c r="F122" s="45"/>
      <c r="G122" s="46" t="s">
        <v>858</v>
      </c>
      <c r="H122" s="47"/>
      <c r="I122" s="40">
        <v>33600000</v>
      </c>
      <c r="J122" s="40">
        <v>20020000</v>
      </c>
      <c r="K122" s="40">
        <f t="shared" ref="K122:K186" si="2">+I122-J122</f>
        <v>13580000</v>
      </c>
    </row>
    <row r="123" spans="1:11" ht="14.25" customHeight="1" x14ac:dyDescent="0.25">
      <c r="A123" s="42">
        <v>42801</v>
      </c>
      <c r="B123" s="43" t="s">
        <v>840</v>
      </c>
      <c r="C123" s="29">
        <v>378</v>
      </c>
      <c r="D123" s="44">
        <v>363</v>
      </c>
      <c r="E123" s="144" t="s">
        <v>884</v>
      </c>
      <c r="F123" s="45"/>
      <c r="G123" s="46" t="s">
        <v>859</v>
      </c>
      <c r="H123" s="47"/>
      <c r="I123" s="40">
        <v>66595000</v>
      </c>
      <c r="J123" s="40">
        <v>54678000</v>
      </c>
      <c r="K123" s="40">
        <f t="shared" si="2"/>
        <v>11917000</v>
      </c>
    </row>
    <row r="124" spans="1:11" ht="14.25" customHeight="1" x14ac:dyDescent="0.25">
      <c r="A124" s="42">
        <v>42801</v>
      </c>
      <c r="B124" s="43" t="s">
        <v>841</v>
      </c>
      <c r="C124" s="29">
        <v>372</v>
      </c>
      <c r="D124" s="44">
        <v>364</v>
      </c>
      <c r="E124" s="144" t="s">
        <v>885</v>
      </c>
      <c r="F124" s="45"/>
      <c r="G124" s="46" t="s">
        <v>860</v>
      </c>
      <c r="H124" s="47"/>
      <c r="I124" s="40">
        <v>28800000</v>
      </c>
      <c r="J124" s="40">
        <v>28800000</v>
      </c>
      <c r="K124" s="40">
        <f t="shared" si="2"/>
        <v>0</v>
      </c>
    </row>
    <row r="125" spans="1:11" ht="14.25" customHeight="1" x14ac:dyDescent="0.25">
      <c r="A125" s="42">
        <v>42802</v>
      </c>
      <c r="B125" s="43" t="s">
        <v>842</v>
      </c>
      <c r="C125" s="29">
        <v>350</v>
      </c>
      <c r="D125" s="44">
        <v>371</v>
      </c>
      <c r="E125" s="143" t="s">
        <v>789</v>
      </c>
      <c r="F125" s="45"/>
      <c r="G125" s="46" t="s">
        <v>861</v>
      </c>
      <c r="H125" s="47"/>
      <c r="I125" s="40">
        <v>18050000</v>
      </c>
      <c r="J125" s="40">
        <v>14756667</v>
      </c>
      <c r="K125" s="40">
        <f t="shared" si="2"/>
        <v>3293333</v>
      </c>
    </row>
    <row r="126" spans="1:11" ht="14.25" customHeight="1" x14ac:dyDescent="0.25">
      <c r="A126" s="42">
        <v>42802</v>
      </c>
      <c r="B126" s="43" t="s">
        <v>843</v>
      </c>
      <c r="C126" s="29">
        <v>380</v>
      </c>
      <c r="D126" s="44">
        <v>374</v>
      </c>
      <c r="E126" s="144" t="s">
        <v>886</v>
      </c>
      <c r="F126" s="45"/>
      <c r="G126" s="46" t="s">
        <v>862</v>
      </c>
      <c r="H126" s="47"/>
      <c r="I126" s="40">
        <f>52250000-48400000</f>
        <v>3850000</v>
      </c>
      <c r="J126" s="40">
        <v>3850000</v>
      </c>
      <c r="K126" s="40">
        <f t="shared" si="2"/>
        <v>0</v>
      </c>
    </row>
    <row r="127" spans="1:11" ht="14.25" customHeight="1" x14ac:dyDescent="0.25">
      <c r="A127" s="42">
        <v>42803</v>
      </c>
      <c r="B127" s="43" t="s">
        <v>844</v>
      </c>
      <c r="C127" s="29">
        <v>377</v>
      </c>
      <c r="D127" s="44">
        <v>381</v>
      </c>
      <c r="E127" s="144" t="s">
        <v>887</v>
      </c>
      <c r="F127" s="45"/>
      <c r="G127" s="46" t="s">
        <v>863</v>
      </c>
      <c r="H127" s="47"/>
      <c r="I127" s="40">
        <v>61750000</v>
      </c>
      <c r="J127" s="40">
        <v>50266667</v>
      </c>
      <c r="K127" s="40">
        <f t="shared" si="2"/>
        <v>11483333</v>
      </c>
    </row>
    <row r="128" spans="1:11" ht="14.25" customHeight="1" x14ac:dyDescent="0.25">
      <c r="A128" s="42">
        <v>42807</v>
      </c>
      <c r="B128" s="43" t="s">
        <v>845</v>
      </c>
      <c r="C128" s="29">
        <v>389</v>
      </c>
      <c r="D128" s="44">
        <v>388</v>
      </c>
      <c r="E128" s="144" t="s">
        <v>888</v>
      </c>
      <c r="F128" s="45"/>
      <c r="G128" s="46" t="s">
        <v>864</v>
      </c>
      <c r="H128" s="47"/>
      <c r="I128" s="40">
        <v>18050000</v>
      </c>
      <c r="J128" s="40">
        <v>14186667</v>
      </c>
      <c r="K128" s="40">
        <f t="shared" si="2"/>
        <v>3863333</v>
      </c>
    </row>
    <row r="129" spans="1:11" ht="14.25" customHeight="1" x14ac:dyDescent="0.25">
      <c r="A129" s="42">
        <v>42807</v>
      </c>
      <c r="B129" s="43" t="s">
        <v>846</v>
      </c>
      <c r="C129" s="29">
        <v>374</v>
      </c>
      <c r="D129" s="44">
        <v>389</v>
      </c>
      <c r="E129" s="144" t="s">
        <v>888</v>
      </c>
      <c r="F129" s="45"/>
      <c r="G129" s="46" t="s">
        <v>865</v>
      </c>
      <c r="H129" s="47"/>
      <c r="I129" s="40">
        <v>18050000</v>
      </c>
      <c r="J129" s="40">
        <v>14440000</v>
      </c>
      <c r="K129" s="40">
        <f t="shared" si="2"/>
        <v>3610000</v>
      </c>
    </row>
    <row r="130" spans="1:11" ht="14.25" customHeight="1" x14ac:dyDescent="0.25">
      <c r="A130" s="42">
        <v>42807</v>
      </c>
      <c r="B130" s="43" t="s">
        <v>847</v>
      </c>
      <c r="C130" s="29">
        <v>388</v>
      </c>
      <c r="D130" s="44">
        <v>397</v>
      </c>
      <c r="E130" s="144" t="s">
        <v>888</v>
      </c>
      <c r="F130" s="45"/>
      <c r="G130" s="46" t="s">
        <v>866</v>
      </c>
      <c r="H130" s="47"/>
      <c r="I130" s="40">
        <v>15200000</v>
      </c>
      <c r="J130" s="40">
        <v>12160000</v>
      </c>
      <c r="K130" s="40">
        <f t="shared" si="2"/>
        <v>3040000</v>
      </c>
    </row>
    <row r="131" spans="1:11" ht="14.25" customHeight="1" x14ac:dyDescent="0.25">
      <c r="A131" s="42">
        <v>42810</v>
      </c>
      <c r="B131" s="43" t="s">
        <v>878</v>
      </c>
      <c r="C131" s="29">
        <v>410</v>
      </c>
      <c r="D131" s="44">
        <v>420</v>
      </c>
      <c r="E131" s="144" t="s">
        <v>888</v>
      </c>
      <c r="F131" s="45"/>
      <c r="G131" s="46"/>
      <c r="H131" s="47"/>
      <c r="I131" s="40">
        <v>17100000</v>
      </c>
      <c r="J131" s="40">
        <v>14186667</v>
      </c>
      <c r="K131" s="40">
        <f t="shared" si="2"/>
        <v>2913333</v>
      </c>
    </row>
    <row r="132" spans="1:11" ht="14.25" customHeight="1" x14ac:dyDescent="0.25">
      <c r="A132" s="42">
        <v>42811</v>
      </c>
      <c r="B132" s="43" t="s">
        <v>880</v>
      </c>
      <c r="C132" s="29">
        <v>408</v>
      </c>
      <c r="D132" s="44">
        <v>423</v>
      </c>
      <c r="E132" s="144" t="s">
        <v>890</v>
      </c>
      <c r="F132" s="45"/>
      <c r="G132" s="46"/>
      <c r="H132" s="47"/>
      <c r="I132" s="40">
        <v>13500000</v>
      </c>
      <c r="J132" s="40">
        <v>13500000</v>
      </c>
      <c r="K132" s="40">
        <f t="shared" si="2"/>
        <v>0</v>
      </c>
    </row>
    <row r="133" spans="1:11" ht="14.25" customHeight="1" x14ac:dyDescent="0.25">
      <c r="A133" s="42">
        <v>42811</v>
      </c>
      <c r="B133" s="43" t="s">
        <v>879</v>
      </c>
      <c r="C133" s="29">
        <v>415</v>
      </c>
      <c r="D133" s="44">
        <v>424</v>
      </c>
      <c r="E133" s="144" t="s">
        <v>889</v>
      </c>
      <c r="F133" s="45"/>
      <c r="G133" s="46"/>
      <c r="H133" s="47"/>
      <c r="I133" s="40">
        <v>67500000</v>
      </c>
      <c r="J133" s="40">
        <v>67500000</v>
      </c>
      <c r="K133" s="40">
        <f t="shared" si="2"/>
        <v>0</v>
      </c>
    </row>
    <row r="134" spans="1:11" ht="14.25" customHeight="1" x14ac:dyDescent="0.25">
      <c r="A134" s="42">
        <v>42815</v>
      </c>
      <c r="B134" s="43" t="s">
        <v>881</v>
      </c>
      <c r="C134" s="29">
        <v>404</v>
      </c>
      <c r="D134" s="44">
        <v>426</v>
      </c>
      <c r="E134" s="144" t="s">
        <v>891</v>
      </c>
      <c r="F134" s="45"/>
      <c r="G134" s="46"/>
      <c r="H134" s="47"/>
      <c r="I134" s="40">
        <v>37800000</v>
      </c>
      <c r="J134" s="40">
        <v>30800000</v>
      </c>
      <c r="K134" s="40">
        <f t="shared" si="2"/>
        <v>7000000</v>
      </c>
    </row>
    <row r="135" spans="1:11" ht="14.25" customHeight="1" x14ac:dyDescent="0.25">
      <c r="A135" s="42">
        <v>42815</v>
      </c>
      <c r="B135" s="43" t="s">
        <v>882</v>
      </c>
      <c r="C135" s="29">
        <v>409</v>
      </c>
      <c r="D135" s="44">
        <v>429</v>
      </c>
      <c r="E135" s="144" t="s">
        <v>1038</v>
      </c>
      <c r="F135" s="45"/>
      <c r="G135" s="46"/>
      <c r="H135" s="47"/>
      <c r="I135" s="40">
        <v>10500000</v>
      </c>
      <c r="J135" s="40">
        <v>10500000</v>
      </c>
      <c r="K135" s="40">
        <f t="shared" si="2"/>
        <v>0</v>
      </c>
    </row>
    <row r="136" spans="1:11" ht="14.25" customHeight="1" x14ac:dyDescent="0.25">
      <c r="A136" s="42">
        <v>42816</v>
      </c>
      <c r="B136" s="43" t="s">
        <v>1020</v>
      </c>
      <c r="C136" s="29">
        <v>421</v>
      </c>
      <c r="D136" s="44">
        <v>431</v>
      </c>
      <c r="E136" s="144" t="s">
        <v>991</v>
      </c>
      <c r="F136" s="45"/>
      <c r="G136" s="46" t="s">
        <v>1029</v>
      </c>
      <c r="H136" s="47"/>
      <c r="I136" s="40">
        <v>54000000</v>
      </c>
      <c r="J136" s="40">
        <v>43600000</v>
      </c>
      <c r="K136" s="40">
        <f t="shared" si="2"/>
        <v>10400000</v>
      </c>
    </row>
    <row r="137" spans="1:11" ht="14.25" customHeight="1" x14ac:dyDescent="0.25">
      <c r="A137" s="42">
        <v>42817</v>
      </c>
      <c r="B137" s="43" t="s">
        <v>1021</v>
      </c>
      <c r="C137" s="29">
        <v>436</v>
      </c>
      <c r="D137" s="44">
        <v>436</v>
      </c>
      <c r="E137" s="144" t="s">
        <v>993</v>
      </c>
      <c r="F137" s="45"/>
      <c r="G137" s="46" t="s">
        <v>1030</v>
      </c>
      <c r="H137" s="47"/>
      <c r="I137" s="40">
        <v>27000000</v>
      </c>
      <c r="J137" s="40">
        <v>27000000</v>
      </c>
      <c r="K137" s="40">
        <f t="shared" si="2"/>
        <v>0</v>
      </c>
    </row>
    <row r="138" spans="1:11" ht="14.25" customHeight="1" x14ac:dyDescent="0.25">
      <c r="A138" s="42">
        <v>42817</v>
      </c>
      <c r="B138" s="43" t="s">
        <v>1022</v>
      </c>
      <c r="C138" s="29">
        <v>437</v>
      </c>
      <c r="D138" s="44">
        <v>437</v>
      </c>
      <c r="E138" s="144" t="s">
        <v>1039</v>
      </c>
      <c r="F138" s="45"/>
      <c r="G138" s="46" t="s">
        <v>1031</v>
      </c>
      <c r="H138" s="47"/>
      <c r="I138" s="40">
        <v>27000000</v>
      </c>
      <c r="J138" s="40">
        <v>27000000</v>
      </c>
      <c r="K138" s="40">
        <f t="shared" si="2"/>
        <v>0</v>
      </c>
    </row>
    <row r="139" spans="1:11" ht="14.25" customHeight="1" x14ac:dyDescent="0.25">
      <c r="A139" s="42">
        <v>42817</v>
      </c>
      <c r="B139" s="43" t="s">
        <v>1023</v>
      </c>
      <c r="C139" s="29">
        <v>418</v>
      </c>
      <c r="D139" s="44">
        <v>438</v>
      </c>
      <c r="E139" s="144" t="s">
        <v>888</v>
      </c>
      <c r="F139" s="45"/>
      <c r="G139" s="46" t="s">
        <v>1032</v>
      </c>
      <c r="H139" s="47"/>
      <c r="I139" s="40">
        <v>11400000</v>
      </c>
      <c r="J139" s="40">
        <v>11400000</v>
      </c>
      <c r="K139" s="40">
        <f t="shared" si="2"/>
        <v>0</v>
      </c>
    </row>
    <row r="140" spans="1:11" ht="14.25" customHeight="1" x14ac:dyDescent="0.25">
      <c r="A140" s="42">
        <v>42818</v>
      </c>
      <c r="B140" s="43" t="s">
        <v>1024</v>
      </c>
      <c r="C140" s="29">
        <v>352</v>
      </c>
      <c r="D140" s="44">
        <v>445</v>
      </c>
      <c r="E140" s="144" t="s">
        <v>1040</v>
      </c>
      <c r="F140" s="45"/>
      <c r="G140" s="46" t="s">
        <v>1033</v>
      </c>
      <c r="H140" s="47"/>
      <c r="I140" s="40">
        <v>12198000</v>
      </c>
      <c r="J140" s="40">
        <v>12198000</v>
      </c>
      <c r="K140" s="40">
        <f t="shared" si="2"/>
        <v>0</v>
      </c>
    </row>
    <row r="141" spans="1:11" ht="14.25" customHeight="1" x14ac:dyDescent="0.25">
      <c r="A141" s="42">
        <v>42821</v>
      </c>
      <c r="B141" s="43" t="s">
        <v>1025</v>
      </c>
      <c r="C141" s="29">
        <v>346</v>
      </c>
      <c r="D141" s="44">
        <v>457</v>
      </c>
      <c r="E141" s="144" t="s">
        <v>1041</v>
      </c>
      <c r="F141" s="45"/>
      <c r="G141" s="46" t="s">
        <v>1034</v>
      </c>
      <c r="H141" s="47"/>
      <c r="I141" s="40">
        <v>40500000</v>
      </c>
      <c r="J141" s="40">
        <v>31950000</v>
      </c>
      <c r="K141" s="40">
        <f t="shared" si="2"/>
        <v>8550000</v>
      </c>
    </row>
    <row r="142" spans="1:11" ht="14.25" customHeight="1" x14ac:dyDescent="0.25">
      <c r="A142" s="42">
        <v>42821</v>
      </c>
      <c r="B142" s="43" t="s">
        <v>1026</v>
      </c>
      <c r="C142" s="29">
        <v>441</v>
      </c>
      <c r="D142" s="44">
        <v>466</v>
      </c>
      <c r="E142" s="144" t="s">
        <v>1042</v>
      </c>
      <c r="F142" s="45"/>
      <c r="G142" s="46" t="s">
        <v>1035</v>
      </c>
      <c r="H142" s="47"/>
      <c r="I142" s="40">
        <v>23901600</v>
      </c>
      <c r="J142" s="40">
        <v>23901600</v>
      </c>
      <c r="K142" s="40">
        <f t="shared" si="2"/>
        <v>0</v>
      </c>
    </row>
    <row r="143" spans="1:11" ht="14.25" customHeight="1" x14ac:dyDescent="0.25">
      <c r="A143" s="42">
        <v>42821</v>
      </c>
      <c r="B143" s="43" t="s">
        <v>1027</v>
      </c>
      <c r="C143" s="29">
        <v>431</v>
      </c>
      <c r="D143" s="44">
        <v>469</v>
      </c>
      <c r="E143" s="144" t="s">
        <v>1043</v>
      </c>
      <c r="F143" s="45"/>
      <c r="G143" s="46" t="s">
        <v>1036</v>
      </c>
      <c r="H143" s="47"/>
      <c r="I143" s="40">
        <v>15000000</v>
      </c>
      <c r="J143" s="40">
        <v>15000000</v>
      </c>
      <c r="K143" s="40">
        <f t="shared" si="2"/>
        <v>0</v>
      </c>
    </row>
    <row r="144" spans="1:11" ht="14.25" customHeight="1" x14ac:dyDescent="0.25">
      <c r="A144" s="42">
        <v>42821</v>
      </c>
      <c r="B144" s="43" t="s">
        <v>1028</v>
      </c>
      <c r="C144" s="29">
        <v>445</v>
      </c>
      <c r="D144" s="44">
        <v>470</v>
      </c>
      <c r="E144" s="144" t="s">
        <v>997</v>
      </c>
      <c r="F144" s="45"/>
      <c r="G144" s="46" t="s">
        <v>1037</v>
      </c>
      <c r="H144" s="47"/>
      <c r="I144" s="40">
        <v>22200000</v>
      </c>
      <c r="J144" s="40">
        <v>22200000</v>
      </c>
      <c r="K144" s="40">
        <f t="shared" si="2"/>
        <v>0</v>
      </c>
    </row>
    <row r="145" spans="1:11" ht="14.25" customHeight="1" x14ac:dyDescent="0.25">
      <c r="A145" s="42">
        <v>42825</v>
      </c>
      <c r="B145" s="43" t="s">
        <v>1132</v>
      </c>
      <c r="C145" s="29">
        <v>442</v>
      </c>
      <c r="D145" s="44">
        <v>484</v>
      </c>
      <c r="E145" s="144" t="s">
        <v>1162</v>
      </c>
      <c r="F145" s="45"/>
      <c r="G145" s="46" t="s">
        <v>1148</v>
      </c>
      <c r="H145" s="47"/>
      <c r="I145" s="40">
        <v>22200000</v>
      </c>
      <c r="J145" s="40">
        <v>22200000</v>
      </c>
      <c r="K145" s="40">
        <f t="shared" si="2"/>
        <v>0</v>
      </c>
    </row>
    <row r="146" spans="1:11" ht="14.25" customHeight="1" x14ac:dyDescent="0.25">
      <c r="A146" s="42">
        <v>42825</v>
      </c>
      <c r="B146" s="43" t="s">
        <v>1133</v>
      </c>
      <c r="C146" s="29">
        <v>468</v>
      </c>
      <c r="D146" s="44">
        <v>486</v>
      </c>
      <c r="E146" s="144" t="s">
        <v>888</v>
      </c>
      <c r="F146" s="45"/>
      <c r="G146" s="46" t="s">
        <v>1149</v>
      </c>
      <c r="H146" s="47"/>
      <c r="I146" s="40">
        <v>9600000</v>
      </c>
      <c r="J146" s="40">
        <v>9600000</v>
      </c>
      <c r="K146" s="40">
        <f t="shared" si="2"/>
        <v>0</v>
      </c>
    </row>
    <row r="147" spans="1:11" ht="14.25" customHeight="1" x14ac:dyDescent="0.25">
      <c r="A147" s="42">
        <v>42825</v>
      </c>
      <c r="B147" s="43" t="s">
        <v>1134</v>
      </c>
      <c r="C147" s="29">
        <v>481</v>
      </c>
      <c r="D147" s="44">
        <v>488</v>
      </c>
      <c r="E147" s="144" t="s">
        <v>1165</v>
      </c>
      <c r="F147" s="45"/>
      <c r="G147" s="46" t="s">
        <v>1150</v>
      </c>
      <c r="H147" s="47"/>
      <c r="I147" s="40">
        <v>49500000</v>
      </c>
      <c r="J147" s="40">
        <v>38133333</v>
      </c>
      <c r="K147" s="40">
        <f t="shared" si="2"/>
        <v>11366667</v>
      </c>
    </row>
    <row r="148" spans="1:11" ht="14.25" customHeight="1" x14ac:dyDescent="0.25">
      <c r="A148" s="42">
        <v>42828</v>
      </c>
      <c r="B148" s="43" t="s">
        <v>1135</v>
      </c>
      <c r="C148" s="29">
        <v>460</v>
      </c>
      <c r="D148" s="44">
        <v>490</v>
      </c>
      <c r="E148" s="144" t="s">
        <v>888</v>
      </c>
      <c r="F148" s="45"/>
      <c r="G148" s="46" t="s">
        <v>1151</v>
      </c>
      <c r="H148" s="47"/>
      <c r="I148" s="40">
        <v>9600000</v>
      </c>
      <c r="J148" s="40">
        <v>9600000</v>
      </c>
      <c r="K148" s="40">
        <f t="shared" si="2"/>
        <v>0</v>
      </c>
    </row>
    <row r="149" spans="1:11" ht="14.25" customHeight="1" x14ac:dyDescent="0.25">
      <c r="A149" s="42">
        <v>42828</v>
      </c>
      <c r="B149" s="43" t="s">
        <v>1136</v>
      </c>
      <c r="C149" s="29">
        <v>480</v>
      </c>
      <c r="D149" s="44">
        <v>493</v>
      </c>
      <c r="E149" s="144" t="s">
        <v>888</v>
      </c>
      <c r="F149" s="45"/>
      <c r="G149" s="46" t="s">
        <v>1152</v>
      </c>
      <c r="H149" s="47"/>
      <c r="I149" s="40">
        <v>9600000</v>
      </c>
      <c r="J149" s="40">
        <v>9600000</v>
      </c>
      <c r="K149" s="40">
        <f t="shared" si="2"/>
        <v>0</v>
      </c>
    </row>
    <row r="150" spans="1:11" ht="14.25" customHeight="1" x14ac:dyDescent="0.25">
      <c r="A150" s="42">
        <v>42829</v>
      </c>
      <c r="B150" s="43" t="s">
        <v>1137</v>
      </c>
      <c r="C150" s="29">
        <v>479</v>
      </c>
      <c r="D150" s="44">
        <v>497</v>
      </c>
      <c r="E150" s="144" t="s">
        <v>888</v>
      </c>
      <c r="F150" s="45"/>
      <c r="G150" s="46" t="s">
        <v>1153</v>
      </c>
      <c r="H150" s="47"/>
      <c r="I150" s="40">
        <v>9600000</v>
      </c>
      <c r="J150" s="40">
        <v>9120000</v>
      </c>
      <c r="K150" s="40">
        <f t="shared" si="2"/>
        <v>480000</v>
      </c>
    </row>
    <row r="151" spans="1:11" ht="14.25" customHeight="1" x14ac:dyDescent="0.25">
      <c r="A151" s="42">
        <v>42830</v>
      </c>
      <c r="B151" s="43" t="s">
        <v>1138</v>
      </c>
      <c r="C151" s="29">
        <v>435</v>
      </c>
      <c r="D151" s="44">
        <v>506</v>
      </c>
      <c r="E151" s="144" t="s">
        <v>992</v>
      </c>
      <c r="F151" s="45"/>
      <c r="G151" s="46" t="s">
        <v>1154</v>
      </c>
      <c r="H151" s="47"/>
      <c r="I151" s="40">
        <v>22200000</v>
      </c>
      <c r="J151" s="40">
        <v>14306667</v>
      </c>
      <c r="K151" s="40">
        <f t="shared" si="2"/>
        <v>7893333</v>
      </c>
    </row>
    <row r="152" spans="1:11" ht="14.25" customHeight="1" x14ac:dyDescent="0.25">
      <c r="A152" s="42">
        <v>42830</v>
      </c>
      <c r="B152" s="43" t="s">
        <v>1139</v>
      </c>
      <c r="C152" s="29">
        <v>452</v>
      </c>
      <c r="D152" s="44">
        <v>508</v>
      </c>
      <c r="E152" s="144" t="s">
        <v>1166</v>
      </c>
      <c r="F152" s="45"/>
      <c r="G152" s="46" t="s">
        <v>1155</v>
      </c>
      <c r="H152" s="47"/>
      <c r="I152" s="40">
        <v>24348000</v>
      </c>
      <c r="J152" s="40">
        <v>24348000</v>
      </c>
      <c r="K152" s="40">
        <f t="shared" si="2"/>
        <v>0</v>
      </c>
    </row>
    <row r="153" spans="1:11" ht="14.25" customHeight="1" x14ac:dyDescent="0.25">
      <c r="A153" s="42">
        <v>42831</v>
      </c>
      <c r="B153" s="43" t="s">
        <v>1140</v>
      </c>
      <c r="C153" s="29">
        <v>478</v>
      </c>
      <c r="D153" s="44">
        <v>511</v>
      </c>
      <c r="E153" s="144" t="s">
        <v>1167</v>
      </c>
      <c r="F153" s="45"/>
      <c r="G153" s="46" t="s">
        <v>1156</v>
      </c>
      <c r="H153" s="47"/>
      <c r="I153" s="40">
        <v>12834000</v>
      </c>
      <c r="J153" s="40">
        <v>12834000</v>
      </c>
      <c r="K153" s="40">
        <f t="shared" si="2"/>
        <v>0</v>
      </c>
    </row>
    <row r="154" spans="1:11" ht="14.25" customHeight="1" x14ac:dyDescent="0.25">
      <c r="A154" s="42">
        <v>42832</v>
      </c>
      <c r="B154" s="43" t="s">
        <v>1141</v>
      </c>
      <c r="C154" s="29">
        <v>485</v>
      </c>
      <c r="D154" s="44">
        <v>519</v>
      </c>
      <c r="E154" s="144" t="s">
        <v>1168</v>
      </c>
      <c r="F154" s="45"/>
      <c r="G154" s="46" t="s">
        <v>1157</v>
      </c>
      <c r="H154" s="47"/>
      <c r="I154" s="40">
        <v>24344664</v>
      </c>
      <c r="J154" s="40">
        <v>24344664</v>
      </c>
      <c r="K154" s="40">
        <f t="shared" si="2"/>
        <v>0</v>
      </c>
    </row>
    <row r="155" spans="1:11" ht="14.25" customHeight="1" x14ac:dyDescent="0.25">
      <c r="A155" s="42">
        <v>42835</v>
      </c>
      <c r="B155" s="43" t="s">
        <v>1142</v>
      </c>
      <c r="C155" s="29">
        <v>500</v>
      </c>
      <c r="D155" s="44">
        <v>523</v>
      </c>
      <c r="E155" s="144" t="s">
        <v>1169</v>
      </c>
      <c r="F155" s="45"/>
      <c r="G155" s="46" t="s">
        <v>528</v>
      </c>
      <c r="H155" s="47"/>
      <c r="I155" s="40">
        <f>12600000-7630000</f>
        <v>4970000</v>
      </c>
      <c r="J155" s="40">
        <v>4970000</v>
      </c>
      <c r="K155" s="40">
        <f t="shared" si="2"/>
        <v>0</v>
      </c>
    </row>
    <row r="156" spans="1:11" ht="14.25" customHeight="1" x14ac:dyDescent="0.25">
      <c r="A156" s="42">
        <v>42836</v>
      </c>
      <c r="B156" s="43" t="s">
        <v>1143</v>
      </c>
      <c r="C156" s="29">
        <v>501</v>
      </c>
      <c r="D156" s="44">
        <v>530</v>
      </c>
      <c r="E156" s="144" t="s">
        <v>1170</v>
      </c>
      <c r="F156" s="45"/>
      <c r="G156" s="46" t="s">
        <v>1158</v>
      </c>
      <c r="H156" s="47"/>
      <c r="I156" s="40">
        <v>12835800</v>
      </c>
      <c r="J156" s="40">
        <v>12835600</v>
      </c>
      <c r="K156" s="40">
        <f t="shared" si="2"/>
        <v>200</v>
      </c>
    </row>
    <row r="157" spans="1:11" ht="14.25" customHeight="1" x14ac:dyDescent="0.25">
      <c r="A157" s="42">
        <v>42842</v>
      </c>
      <c r="B157" s="43" t="s">
        <v>1144</v>
      </c>
      <c r="C157" s="29">
        <v>461</v>
      </c>
      <c r="D157" s="44">
        <v>535</v>
      </c>
      <c r="E157" s="144" t="s">
        <v>888</v>
      </c>
      <c r="F157" s="45"/>
      <c r="G157" s="46" t="s">
        <v>1159</v>
      </c>
      <c r="H157" s="47"/>
      <c r="I157" s="40">
        <v>9600000</v>
      </c>
      <c r="J157" s="40">
        <v>9600000</v>
      </c>
      <c r="K157" s="40">
        <f t="shared" si="2"/>
        <v>0</v>
      </c>
    </row>
    <row r="158" spans="1:11" ht="14.25" customHeight="1" x14ac:dyDescent="0.25">
      <c r="A158" s="42">
        <v>42843</v>
      </c>
      <c r="B158" s="43" t="s">
        <v>1145</v>
      </c>
      <c r="C158" s="29">
        <v>509</v>
      </c>
      <c r="D158" s="44">
        <v>542</v>
      </c>
      <c r="E158" s="144" t="s">
        <v>1171</v>
      </c>
      <c r="F158" s="45"/>
      <c r="G158" s="46" t="s">
        <v>1160</v>
      </c>
      <c r="H158" s="47"/>
      <c r="I158" s="40">
        <f>36000000-12800000</f>
        <v>23200000</v>
      </c>
      <c r="J158" s="40">
        <v>23200000</v>
      </c>
      <c r="K158" s="40">
        <f t="shared" si="2"/>
        <v>0</v>
      </c>
    </row>
    <row r="159" spans="1:11" ht="14.25" customHeight="1" x14ac:dyDescent="0.25">
      <c r="A159" s="42">
        <v>42844</v>
      </c>
      <c r="B159" s="43" t="s">
        <v>1146</v>
      </c>
      <c r="C159" s="29">
        <v>503</v>
      </c>
      <c r="D159" s="44">
        <v>543</v>
      </c>
      <c r="E159" s="144" t="s">
        <v>1163</v>
      </c>
      <c r="F159" s="45"/>
      <c r="G159" s="46" t="s">
        <v>1161</v>
      </c>
      <c r="H159" s="47"/>
      <c r="I159" s="40">
        <v>47600000</v>
      </c>
      <c r="J159" s="40">
        <v>47600000</v>
      </c>
      <c r="K159" s="40">
        <f t="shared" si="2"/>
        <v>0</v>
      </c>
    </row>
    <row r="160" spans="1:11" ht="14.25" customHeight="1" x14ac:dyDescent="0.25">
      <c r="A160" s="42">
        <v>42844</v>
      </c>
      <c r="B160" s="43" t="s">
        <v>1147</v>
      </c>
      <c r="C160" s="29">
        <v>540</v>
      </c>
      <c r="D160" s="44">
        <v>548</v>
      </c>
      <c r="E160" s="144" t="s">
        <v>1164</v>
      </c>
      <c r="F160" s="45"/>
      <c r="G160" s="46" t="s">
        <v>611</v>
      </c>
      <c r="H160" s="47"/>
      <c r="I160" s="40">
        <v>2000000</v>
      </c>
      <c r="J160" s="40">
        <v>2000000</v>
      </c>
      <c r="K160" s="40">
        <f t="shared" si="2"/>
        <v>0</v>
      </c>
    </row>
    <row r="161" spans="1:11" ht="14.25" customHeight="1" x14ac:dyDescent="0.25">
      <c r="A161" s="42">
        <v>42846</v>
      </c>
      <c r="B161" s="43" t="s">
        <v>1210</v>
      </c>
      <c r="C161" s="29">
        <v>498</v>
      </c>
      <c r="D161" s="44">
        <v>555</v>
      </c>
      <c r="E161" s="144" t="s">
        <v>1211</v>
      </c>
      <c r="F161" s="45"/>
      <c r="G161" s="46" t="s">
        <v>1212</v>
      </c>
      <c r="H161" s="47"/>
      <c r="I161" s="40">
        <v>142800000</v>
      </c>
      <c r="J161" s="40">
        <v>126140000</v>
      </c>
      <c r="K161" s="40">
        <f t="shared" si="2"/>
        <v>16660000</v>
      </c>
    </row>
    <row r="162" spans="1:11" ht="14.25" customHeight="1" x14ac:dyDescent="0.25">
      <c r="A162" s="42">
        <v>42851</v>
      </c>
      <c r="B162" s="43" t="s">
        <v>1259</v>
      </c>
      <c r="C162" s="29">
        <v>476</v>
      </c>
      <c r="D162" s="44">
        <v>590</v>
      </c>
      <c r="E162" s="144" t="s">
        <v>1262</v>
      </c>
      <c r="F162" s="45"/>
      <c r="G162" s="46" t="s">
        <v>1263</v>
      </c>
      <c r="H162" s="47"/>
      <c r="I162" s="40">
        <v>9600000</v>
      </c>
      <c r="J162" s="40">
        <v>8746667</v>
      </c>
      <c r="K162" s="40">
        <f t="shared" si="2"/>
        <v>853333</v>
      </c>
    </row>
    <row r="163" spans="1:11" ht="14.25" customHeight="1" x14ac:dyDescent="0.25">
      <c r="A163" s="42">
        <v>42853</v>
      </c>
      <c r="B163" s="43" t="s">
        <v>1260</v>
      </c>
      <c r="C163" s="29">
        <v>567</v>
      </c>
      <c r="D163" s="44">
        <v>595</v>
      </c>
      <c r="E163" s="144" t="s">
        <v>1261</v>
      </c>
      <c r="F163" s="45"/>
      <c r="G163" s="46" t="s">
        <v>1264</v>
      </c>
      <c r="H163" s="47"/>
      <c r="I163" s="40">
        <v>50833333</v>
      </c>
      <c r="J163" s="40">
        <v>50000000</v>
      </c>
      <c r="K163" s="40">
        <f t="shared" si="2"/>
        <v>833333</v>
      </c>
    </row>
    <row r="164" spans="1:11" ht="14.25" customHeight="1" x14ac:dyDescent="0.25">
      <c r="A164" s="42">
        <v>42859</v>
      </c>
      <c r="B164" s="43" t="s">
        <v>1282</v>
      </c>
      <c r="C164" s="29">
        <v>511</v>
      </c>
      <c r="D164" s="44">
        <v>611</v>
      </c>
      <c r="E164" s="144" t="s">
        <v>993</v>
      </c>
      <c r="F164" s="45"/>
      <c r="G164" s="46" t="s">
        <v>1285</v>
      </c>
      <c r="H164" s="47"/>
      <c r="I164" s="40">
        <v>27000000</v>
      </c>
      <c r="J164" s="40">
        <v>26550000</v>
      </c>
      <c r="K164" s="40">
        <f t="shared" si="2"/>
        <v>450000</v>
      </c>
    </row>
    <row r="165" spans="1:11" ht="14.25" customHeight="1" x14ac:dyDescent="0.25">
      <c r="A165" s="42">
        <v>42860</v>
      </c>
      <c r="B165" s="43" t="s">
        <v>1283</v>
      </c>
      <c r="C165" s="29">
        <v>560</v>
      </c>
      <c r="D165" s="44">
        <v>615</v>
      </c>
      <c r="E165" s="144" t="s">
        <v>1287</v>
      </c>
      <c r="F165" s="45"/>
      <c r="G165" s="46" t="s">
        <v>1286</v>
      </c>
      <c r="H165" s="47"/>
      <c r="I165" s="40">
        <v>27000000</v>
      </c>
      <c r="J165" s="40">
        <v>26400000</v>
      </c>
      <c r="K165" s="40">
        <f t="shared" si="2"/>
        <v>600000</v>
      </c>
    </row>
    <row r="166" spans="1:11" ht="14.25" customHeight="1" x14ac:dyDescent="0.25">
      <c r="A166" s="42">
        <v>42863</v>
      </c>
      <c r="B166" s="43" t="s">
        <v>1284</v>
      </c>
      <c r="C166" s="29">
        <v>562</v>
      </c>
      <c r="D166" s="44">
        <v>641</v>
      </c>
      <c r="E166" s="144" t="s">
        <v>1288</v>
      </c>
      <c r="F166" s="45"/>
      <c r="G166" s="46" t="s">
        <v>526</v>
      </c>
      <c r="H166" s="47"/>
      <c r="I166" s="40">
        <v>60000000</v>
      </c>
      <c r="J166" s="40">
        <v>29600000</v>
      </c>
      <c r="K166" s="40">
        <f t="shared" si="2"/>
        <v>30400000</v>
      </c>
    </row>
    <row r="167" spans="1:11" ht="14.25" customHeight="1" x14ac:dyDescent="0.25">
      <c r="A167" s="42">
        <v>42867</v>
      </c>
      <c r="B167" s="43" t="s">
        <v>1329</v>
      </c>
      <c r="C167" s="29">
        <v>584</v>
      </c>
      <c r="D167" s="44">
        <v>653</v>
      </c>
      <c r="E167" s="144" t="s">
        <v>1319</v>
      </c>
      <c r="F167" s="45"/>
      <c r="G167" s="46" t="s">
        <v>1334</v>
      </c>
      <c r="H167" s="47"/>
      <c r="I167" s="40">
        <v>100000000</v>
      </c>
      <c r="J167" s="40">
        <v>63470319</v>
      </c>
      <c r="K167" s="40">
        <f t="shared" si="2"/>
        <v>36529681</v>
      </c>
    </row>
    <row r="168" spans="1:11" ht="14.25" customHeight="1" x14ac:dyDescent="0.25">
      <c r="A168" s="42">
        <v>42867</v>
      </c>
      <c r="B168" s="43" t="s">
        <v>1330</v>
      </c>
      <c r="C168" s="29">
        <v>586</v>
      </c>
      <c r="D168" s="44">
        <v>658</v>
      </c>
      <c r="E168" s="144" t="s">
        <v>1339</v>
      </c>
      <c r="F168" s="45"/>
      <c r="G168" s="46" t="s">
        <v>1335</v>
      </c>
      <c r="H168" s="47"/>
      <c r="I168" s="40">
        <v>42060000</v>
      </c>
      <c r="J168" s="40">
        <v>22899333</v>
      </c>
      <c r="K168" s="40">
        <f t="shared" si="2"/>
        <v>19160667</v>
      </c>
    </row>
    <row r="169" spans="1:11" ht="14.25" customHeight="1" x14ac:dyDescent="0.25">
      <c r="A169" s="42">
        <v>42870</v>
      </c>
      <c r="B169" s="43" t="s">
        <v>1331</v>
      </c>
      <c r="C169" s="29">
        <v>575</v>
      </c>
      <c r="D169" s="44">
        <v>662</v>
      </c>
      <c r="E169" s="144" t="s">
        <v>1340</v>
      </c>
      <c r="F169" s="45"/>
      <c r="G169" s="46" t="s">
        <v>1336</v>
      </c>
      <c r="H169" s="47"/>
      <c r="I169" s="40">
        <v>30000000</v>
      </c>
      <c r="J169" s="40">
        <v>27666667</v>
      </c>
      <c r="K169" s="40">
        <f t="shared" si="2"/>
        <v>2333333</v>
      </c>
    </row>
    <row r="170" spans="1:11" ht="14.25" customHeight="1" x14ac:dyDescent="0.25">
      <c r="A170" s="42">
        <v>42870</v>
      </c>
      <c r="B170" s="43" t="s">
        <v>1332</v>
      </c>
      <c r="C170" s="29">
        <v>576</v>
      </c>
      <c r="D170" s="44">
        <v>663</v>
      </c>
      <c r="E170" s="144" t="s">
        <v>1341</v>
      </c>
      <c r="F170" s="45"/>
      <c r="G170" s="46" t="s">
        <v>1337</v>
      </c>
      <c r="H170" s="47"/>
      <c r="I170" s="40">
        <v>23400000</v>
      </c>
      <c r="J170" s="40">
        <v>21580000</v>
      </c>
      <c r="K170" s="40">
        <f t="shared" si="2"/>
        <v>1820000</v>
      </c>
    </row>
    <row r="171" spans="1:11" ht="14.25" customHeight="1" x14ac:dyDescent="0.25">
      <c r="A171" s="42">
        <v>42871</v>
      </c>
      <c r="B171" s="43" t="s">
        <v>1333</v>
      </c>
      <c r="C171" s="29">
        <v>604</v>
      </c>
      <c r="D171" s="44">
        <v>666</v>
      </c>
      <c r="E171" s="144" t="s">
        <v>1342</v>
      </c>
      <c r="F171" s="45"/>
      <c r="G171" s="46" t="s">
        <v>1338</v>
      </c>
      <c r="H171" s="47"/>
      <c r="I171" s="40">
        <v>9500000</v>
      </c>
      <c r="J171" s="40">
        <v>9500000</v>
      </c>
      <c r="K171" s="40">
        <f t="shared" si="2"/>
        <v>0</v>
      </c>
    </row>
    <row r="172" spans="1:11" ht="14.25" customHeight="1" x14ac:dyDescent="0.25">
      <c r="A172" s="42">
        <v>42873</v>
      </c>
      <c r="B172" s="43" t="s">
        <v>1377</v>
      </c>
      <c r="C172" s="29">
        <v>605</v>
      </c>
      <c r="D172" s="44">
        <v>677</v>
      </c>
      <c r="E172" s="144" t="s">
        <v>1368</v>
      </c>
      <c r="F172" s="45"/>
      <c r="G172" s="46" t="s">
        <v>1380</v>
      </c>
      <c r="H172" s="47"/>
      <c r="I172" s="40">
        <v>24348000</v>
      </c>
      <c r="J172" s="40">
        <v>22048467</v>
      </c>
      <c r="K172" s="40">
        <f t="shared" si="2"/>
        <v>2299533</v>
      </c>
    </row>
    <row r="173" spans="1:11" ht="14.25" customHeight="1" x14ac:dyDescent="0.25">
      <c r="A173" s="42">
        <v>42873</v>
      </c>
      <c r="B173" s="43" t="s">
        <v>1378</v>
      </c>
      <c r="C173" s="29">
        <v>618</v>
      </c>
      <c r="D173" s="44">
        <v>679</v>
      </c>
      <c r="E173" s="144" t="s">
        <v>1379</v>
      </c>
      <c r="F173" s="45"/>
      <c r="G173" s="46" t="s">
        <v>1381</v>
      </c>
      <c r="H173" s="47"/>
      <c r="I173" s="40">
        <v>27000000</v>
      </c>
      <c r="J173" s="40">
        <v>24450000</v>
      </c>
      <c r="K173" s="40">
        <f t="shared" si="2"/>
        <v>2550000</v>
      </c>
    </row>
    <row r="174" spans="1:11" ht="14.25" customHeight="1" x14ac:dyDescent="0.25">
      <c r="A174" s="42">
        <v>42880</v>
      </c>
      <c r="B174" s="43" t="s">
        <v>1419</v>
      </c>
      <c r="C174" s="29">
        <v>643</v>
      </c>
      <c r="D174" s="44">
        <v>709</v>
      </c>
      <c r="E174" s="144" t="s">
        <v>1418</v>
      </c>
      <c r="F174" s="45"/>
      <c r="G174" s="46" t="s">
        <v>611</v>
      </c>
      <c r="H174" s="47"/>
      <c r="I174" s="40">
        <v>6000000</v>
      </c>
      <c r="J174" s="40">
        <v>6000000</v>
      </c>
      <c r="K174" s="40">
        <f t="shared" si="2"/>
        <v>0</v>
      </c>
    </row>
    <row r="175" spans="1:11" ht="14.25" customHeight="1" x14ac:dyDescent="0.25">
      <c r="A175" s="42">
        <v>42886</v>
      </c>
      <c r="B175" s="43" t="s">
        <v>1451</v>
      </c>
      <c r="C175" s="44">
        <v>642</v>
      </c>
      <c r="D175" s="44">
        <v>717</v>
      </c>
      <c r="E175" s="144" t="s">
        <v>1453</v>
      </c>
      <c r="F175" s="45"/>
      <c r="G175" s="46" t="s">
        <v>1452</v>
      </c>
      <c r="H175" s="47"/>
      <c r="I175" s="40">
        <v>24000000</v>
      </c>
      <c r="J175" s="40">
        <v>24000000</v>
      </c>
      <c r="K175" s="40">
        <f t="shared" si="2"/>
        <v>0</v>
      </c>
    </row>
    <row r="176" spans="1:11" ht="14.25" customHeight="1" x14ac:dyDescent="0.25">
      <c r="A176" s="42">
        <v>42893</v>
      </c>
      <c r="B176" s="43" t="s">
        <v>1478</v>
      </c>
      <c r="C176" s="152">
        <v>669</v>
      </c>
      <c r="D176" s="44">
        <v>730</v>
      </c>
      <c r="E176" s="144" t="s">
        <v>1479</v>
      </c>
      <c r="F176" s="45"/>
      <c r="G176" s="46" t="s">
        <v>1480</v>
      </c>
      <c r="H176" s="47"/>
      <c r="I176" s="40">
        <v>24050000</v>
      </c>
      <c r="J176" s="40">
        <v>17266666</v>
      </c>
      <c r="K176" s="40">
        <f t="shared" si="2"/>
        <v>6783334</v>
      </c>
    </row>
    <row r="177" spans="1:11" ht="14.25" customHeight="1" x14ac:dyDescent="0.25">
      <c r="A177" s="42">
        <v>42900</v>
      </c>
      <c r="B177" s="43" t="s">
        <v>1498</v>
      </c>
      <c r="C177" s="152">
        <v>688</v>
      </c>
      <c r="D177" s="44">
        <v>754</v>
      </c>
      <c r="E177" s="144" t="s">
        <v>1492</v>
      </c>
      <c r="F177" s="45"/>
      <c r="G177" s="46" t="s">
        <v>1500</v>
      </c>
      <c r="H177" s="47"/>
      <c r="I177" s="40">
        <v>23491000</v>
      </c>
      <c r="J177" s="40">
        <v>16503933</v>
      </c>
      <c r="K177" s="40">
        <f t="shared" si="2"/>
        <v>6987067</v>
      </c>
    </row>
    <row r="178" spans="1:11" ht="14.25" customHeight="1" x14ac:dyDescent="0.25">
      <c r="A178" s="42">
        <v>42900</v>
      </c>
      <c r="B178" s="43" t="s">
        <v>1499</v>
      </c>
      <c r="C178" s="152">
        <v>682</v>
      </c>
      <c r="D178" s="44">
        <v>757</v>
      </c>
      <c r="E178" s="144" t="s">
        <v>1536</v>
      </c>
      <c r="F178" s="45"/>
      <c r="G178" s="46" t="s">
        <v>1501</v>
      </c>
      <c r="H178" s="47"/>
      <c r="I178" s="40">
        <v>23491000</v>
      </c>
      <c r="J178" s="40">
        <v>16383467</v>
      </c>
      <c r="K178" s="40">
        <f t="shared" si="2"/>
        <v>7107533</v>
      </c>
    </row>
    <row r="179" spans="1:11" ht="14.25" customHeight="1" x14ac:dyDescent="0.25">
      <c r="A179" s="42">
        <v>42907</v>
      </c>
      <c r="B179" s="43" t="s">
        <v>1534</v>
      </c>
      <c r="C179" s="152">
        <v>694</v>
      </c>
      <c r="D179" s="44">
        <v>784</v>
      </c>
      <c r="E179" s="144" t="s">
        <v>1537</v>
      </c>
      <c r="F179" s="45"/>
      <c r="G179" s="46" t="s">
        <v>1539</v>
      </c>
      <c r="H179" s="47"/>
      <c r="I179" s="40">
        <v>57000000</v>
      </c>
      <c r="J179" s="40">
        <v>38700000</v>
      </c>
      <c r="K179" s="40">
        <f t="shared" si="2"/>
        <v>18300000</v>
      </c>
    </row>
    <row r="180" spans="1:11" ht="14.25" customHeight="1" x14ac:dyDescent="0.25">
      <c r="A180" s="42">
        <v>42908</v>
      </c>
      <c r="B180" s="43" t="s">
        <v>1535</v>
      </c>
      <c r="C180" s="152">
        <v>547</v>
      </c>
      <c r="D180" s="44">
        <v>788</v>
      </c>
      <c r="E180" s="144" t="s">
        <v>1538</v>
      </c>
      <c r="F180" s="45"/>
      <c r="G180" s="46" t="s">
        <v>1540</v>
      </c>
      <c r="H180" s="47"/>
      <c r="I180" s="40">
        <v>500000000</v>
      </c>
      <c r="J180" s="40">
        <v>252857902</v>
      </c>
      <c r="K180" s="40">
        <f t="shared" si="2"/>
        <v>247142098</v>
      </c>
    </row>
    <row r="181" spans="1:11" ht="14.25" customHeight="1" x14ac:dyDescent="0.25">
      <c r="A181" s="42">
        <v>42926</v>
      </c>
      <c r="B181" s="43" t="s">
        <v>1568</v>
      </c>
      <c r="C181" s="152">
        <v>733</v>
      </c>
      <c r="D181" s="44">
        <v>824</v>
      </c>
      <c r="E181" s="144" t="s">
        <v>1576</v>
      </c>
      <c r="F181" s="45"/>
      <c r="G181" s="46" t="s">
        <v>1574</v>
      </c>
      <c r="H181" s="47"/>
      <c r="I181" s="40">
        <v>30250000</v>
      </c>
      <c r="J181" s="40">
        <v>20350000</v>
      </c>
      <c r="K181" s="40">
        <f t="shared" si="2"/>
        <v>9900000</v>
      </c>
    </row>
    <row r="182" spans="1:11" ht="14.25" customHeight="1" x14ac:dyDescent="0.25">
      <c r="A182" s="42">
        <v>42928</v>
      </c>
      <c r="B182" s="43" t="s">
        <v>1571</v>
      </c>
      <c r="C182" s="152">
        <v>745</v>
      </c>
      <c r="D182" s="44">
        <v>829</v>
      </c>
      <c r="E182" s="144" t="s">
        <v>1572</v>
      </c>
      <c r="F182" s="45"/>
      <c r="G182" s="46" t="s">
        <v>1575</v>
      </c>
      <c r="H182" s="47"/>
      <c r="I182" s="40">
        <v>2951411</v>
      </c>
      <c r="J182" s="40">
        <v>2951411</v>
      </c>
      <c r="K182" s="40">
        <f t="shared" si="2"/>
        <v>0</v>
      </c>
    </row>
    <row r="183" spans="1:11" ht="14.25" customHeight="1" x14ac:dyDescent="0.25">
      <c r="A183" s="42">
        <v>42928</v>
      </c>
      <c r="B183" s="43" t="s">
        <v>1569</v>
      </c>
      <c r="C183" s="152">
        <v>744</v>
      </c>
      <c r="D183" s="44">
        <v>830</v>
      </c>
      <c r="E183" s="144" t="s">
        <v>1577</v>
      </c>
      <c r="F183" s="45"/>
      <c r="G183" s="46" t="s">
        <v>208</v>
      </c>
      <c r="H183" s="47"/>
      <c r="I183" s="40">
        <v>23500000</v>
      </c>
      <c r="J183" s="40">
        <v>16606665</v>
      </c>
      <c r="K183" s="40">
        <f t="shared" si="2"/>
        <v>6893335</v>
      </c>
    </row>
    <row r="184" spans="1:11" ht="14.25" customHeight="1" x14ac:dyDescent="0.25">
      <c r="A184" s="42">
        <v>42929</v>
      </c>
      <c r="B184" s="43" t="s">
        <v>1570</v>
      </c>
      <c r="C184" s="152">
        <v>743</v>
      </c>
      <c r="D184" s="44">
        <v>835</v>
      </c>
      <c r="E184" s="144" t="s">
        <v>1573</v>
      </c>
      <c r="F184" s="45"/>
      <c r="G184" s="46" t="s">
        <v>517</v>
      </c>
      <c r="H184" s="47"/>
      <c r="I184" s="40">
        <v>40500000</v>
      </c>
      <c r="J184" s="40">
        <v>40500000</v>
      </c>
      <c r="K184" s="40">
        <f t="shared" si="2"/>
        <v>0</v>
      </c>
    </row>
    <row r="185" spans="1:11" ht="14.25" customHeight="1" x14ac:dyDescent="0.25">
      <c r="A185" s="42">
        <v>42935</v>
      </c>
      <c r="B185" s="43" t="s">
        <v>1601</v>
      </c>
      <c r="C185" s="152">
        <v>667</v>
      </c>
      <c r="D185" s="44">
        <v>845</v>
      </c>
      <c r="E185" s="144" t="s">
        <v>1608</v>
      </c>
      <c r="F185" s="45"/>
      <c r="G185" s="46" t="s">
        <v>1604</v>
      </c>
      <c r="H185" s="47"/>
      <c r="I185" s="40">
        <v>90000000</v>
      </c>
      <c r="J185" s="40">
        <v>89999999.569999993</v>
      </c>
      <c r="K185" s="40">
        <f t="shared" si="2"/>
        <v>0.43000000715255737</v>
      </c>
    </row>
    <row r="186" spans="1:11" ht="14.25" customHeight="1" x14ac:dyDescent="0.25">
      <c r="A186" s="42">
        <v>42958</v>
      </c>
      <c r="B186" s="43" t="s">
        <v>1631</v>
      </c>
      <c r="C186" s="152">
        <v>731</v>
      </c>
      <c r="D186" s="44">
        <v>888</v>
      </c>
      <c r="E186" s="46" t="s">
        <v>1640</v>
      </c>
      <c r="F186" s="45"/>
      <c r="G186" s="46" t="s">
        <v>1637</v>
      </c>
      <c r="H186" s="47"/>
      <c r="I186" s="40">
        <v>35000000</v>
      </c>
      <c r="J186" s="40">
        <v>10650000</v>
      </c>
      <c r="K186" s="40">
        <f t="shared" si="2"/>
        <v>24350000</v>
      </c>
    </row>
    <row r="187" spans="1:11" ht="14.25" customHeight="1" x14ac:dyDescent="0.25">
      <c r="A187" s="42">
        <v>42964</v>
      </c>
      <c r="B187" s="43" t="s">
        <v>1639</v>
      </c>
      <c r="C187" s="152">
        <v>780</v>
      </c>
      <c r="D187" s="44">
        <v>897</v>
      </c>
      <c r="E187" s="46" t="s">
        <v>1641</v>
      </c>
      <c r="F187" s="45"/>
      <c r="G187" s="46" t="s">
        <v>1160</v>
      </c>
      <c r="H187" s="47"/>
      <c r="I187" s="40">
        <v>32400000</v>
      </c>
      <c r="J187" s="40">
        <v>17760000</v>
      </c>
      <c r="K187" s="40">
        <f t="shared" ref="K187:K250" si="3">+I187-J187</f>
        <v>14640000</v>
      </c>
    </row>
    <row r="188" spans="1:11" ht="14.25" customHeight="1" x14ac:dyDescent="0.25">
      <c r="A188" s="42">
        <v>42979</v>
      </c>
      <c r="B188" s="43" t="s">
        <v>1419</v>
      </c>
      <c r="C188" s="152">
        <v>794</v>
      </c>
      <c r="D188" s="44">
        <v>944</v>
      </c>
      <c r="E188" s="46" t="s">
        <v>1694</v>
      </c>
      <c r="F188" s="45"/>
      <c r="G188" s="46" t="s">
        <v>611</v>
      </c>
      <c r="H188" s="47"/>
      <c r="I188" s="40">
        <v>3000000</v>
      </c>
      <c r="J188" s="40">
        <v>3000000</v>
      </c>
      <c r="K188" s="40">
        <f t="shared" si="3"/>
        <v>0</v>
      </c>
    </row>
    <row r="189" spans="1:11" ht="14.25" customHeight="1" x14ac:dyDescent="0.25">
      <c r="A189" s="42">
        <v>42989</v>
      </c>
      <c r="B189" s="43" t="s">
        <v>1715</v>
      </c>
      <c r="C189" s="152">
        <v>803</v>
      </c>
      <c r="D189" s="44">
        <v>967</v>
      </c>
      <c r="E189" s="46" t="s">
        <v>1701</v>
      </c>
      <c r="F189" s="45"/>
      <c r="G189" s="46" t="s">
        <v>1703</v>
      </c>
      <c r="H189" s="47"/>
      <c r="I189" s="40">
        <v>2250000</v>
      </c>
      <c r="J189" s="40">
        <v>2250000</v>
      </c>
      <c r="K189" s="40">
        <f t="shared" si="3"/>
        <v>0</v>
      </c>
    </row>
    <row r="190" spans="1:11" ht="14.25" customHeight="1" x14ac:dyDescent="0.25">
      <c r="A190" s="42">
        <v>42991</v>
      </c>
      <c r="B190" s="43" t="s">
        <v>1700</v>
      </c>
      <c r="C190" s="152">
        <v>805</v>
      </c>
      <c r="D190" s="44">
        <v>1036</v>
      </c>
      <c r="E190" s="46" t="s">
        <v>1702</v>
      </c>
      <c r="F190" s="45"/>
      <c r="G190" s="46" t="s">
        <v>1264</v>
      </c>
      <c r="H190" s="47"/>
      <c r="I190" s="40">
        <v>15000000</v>
      </c>
      <c r="J190" s="40">
        <v>0</v>
      </c>
      <c r="K190" s="40">
        <f t="shared" si="3"/>
        <v>15000000</v>
      </c>
    </row>
    <row r="191" spans="1:11" ht="14.25" customHeight="1" x14ac:dyDescent="0.25">
      <c r="A191" s="42">
        <v>42996</v>
      </c>
      <c r="B191" s="43" t="s">
        <v>1712</v>
      </c>
      <c r="C191" s="152">
        <v>811</v>
      </c>
      <c r="D191" s="44">
        <v>1043</v>
      </c>
      <c r="E191" s="156" t="s">
        <v>1708</v>
      </c>
      <c r="F191" s="45"/>
      <c r="G191" s="46" t="s">
        <v>1711</v>
      </c>
      <c r="H191" s="47"/>
      <c r="I191" s="40">
        <v>1725000</v>
      </c>
      <c r="J191" s="40">
        <v>1725000</v>
      </c>
      <c r="K191" s="40">
        <f t="shared" si="3"/>
        <v>0</v>
      </c>
    </row>
    <row r="192" spans="1:11" ht="14.25" customHeight="1" x14ac:dyDescent="0.25">
      <c r="A192" s="42">
        <v>42996</v>
      </c>
      <c r="B192" s="43" t="s">
        <v>1713</v>
      </c>
      <c r="C192" s="152">
        <v>815</v>
      </c>
      <c r="D192" s="44">
        <v>1044</v>
      </c>
      <c r="E192" s="156" t="s">
        <v>1709</v>
      </c>
      <c r="F192" s="45"/>
      <c r="G192" s="46" t="s">
        <v>1030</v>
      </c>
      <c r="H192" s="47"/>
      <c r="I192" s="40">
        <v>4500000</v>
      </c>
      <c r="J192" s="40">
        <v>4500000</v>
      </c>
      <c r="K192" s="40">
        <f t="shared" si="3"/>
        <v>0</v>
      </c>
    </row>
    <row r="193" spans="1:11" ht="14.25" customHeight="1" x14ac:dyDescent="0.25">
      <c r="A193" s="42">
        <v>42996</v>
      </c>
      <c r="B193" s="43" t="s">
        <v>1714</v>
      </c>
      <c r="C193" s="152">
        <v>816</v>
      </c>
      <c r="D193" s="44">
        <v>1046</v>
      </c>
      <c r="E193" s="156" t="s">
        <v>1710</v>
      </c>
      <c r="F193" s="45"/>
      <c r="G193" s="46" t="s">
        <v>1031</v>
      </c>
      <c r="H193" s="47"/>
      <c r="I193" s="40">
        <v>4500000</v>
      </c>
      <c r="J193" s="40">
        <v>4500000</v>
      </c>
      <c r="K193" s="40">
        <f t="shared" si="3"/>
        <v>0</v>
      </c>
    </row>
    <row r="194" spans="1:11" ht="14.25" customHeight="1" x14ac:dyDescent="0.25">
      <c r="A194" s="42">
        <v>42997</v>
      </c>
      <c r="B194" s="43" t="s">
        <v>1736</v>
      </c>
      <c r="C194" s="152">
        <v>817</v>
      </c>
      <c r="D194" s="44">
        <v>1049</v>
      </c>
      <c r="E194" s="156" t="s">
        <v>1738</v>
      </c>
      <c r="F194" s="45"/>
      <c r="G194" s="46" t="s">
        <v>1033</v>
      </c>
      <c r="H194" s="47"/>
      <c r="I194" s="40">
        <v>2033000</v>
      </c>
      <c r="J194" s="40">
        <v>2033000</v>
      </c>
      <c r="K194" s="40">
        <f t="shared" si="3"/>
        <v>0</v>
      </c>
    </row>
    <row r="195" spans="1:11" ht="14.25" customHeight="1" x14ac:dyDescent="0.25">
      <c r="A195" s="42">
        <v>42997</v>
      </c>
      <c r="B195" s="43" t="s">
        <v>1737</v>
      </c>
      <c r="C195" s="152">
        <v>818</v>
      </c>
      <c r="D195" s="44">
        <v>1050</v>
      </c>
      <c r="E195" s="156" t="s">
        <v>1739</v>
      </c>
      <c r="F195" s="45"/>
      <c r="G195" s="46" t="s">
        <v>1740</v>
      </c>
      <c r="H195" s="47"/>
      <c r="I195" s="40">
        <v>2100000</v>
      </c>
      <c r="J195" s="40">
        <v>2100000</v>
      </c>
      <c r="K195" s="40">
        <f t="shared" si="3"/>
        <v>0</v>
      </c>
    </row>
    <row r="196" spans="1:11" ht="14.25" customHeight="1" x14ac:dyDescent="0.25">
      <c r="A196" s="42">
        <v>43000</v>
      </c>
      <c r="B196" s="43" t="s">
        <v>1750</v>
      </c>
      <c r="C196" s="152">
        <v>832</v>
      </c>
      <c r="D196" s="44">
        <v>1100</v>
      </c>
      <c r="E196" s="156" t="s">
        <v>1753</v>
      </c>
      <c r="F196" s="45"/>
      <c r="G196" s="46" t="s">
        <v>1032</v>
      </c>
      <c r="H196" s="47"/>
      <c r="I196" s="40">
        <v>1900000</v>
      </c>
      <c r="J196" s="40">
        <v>1900000</v>
      </c>
      <c r="K196" s="40">
        <f t="shared" si="3"/>
        <v>0</v>
      </c>
    </row>
    <row r="197" spans="1:11" ht="14.25" customHeight="1" x14ac:dyDescent="0.25">
      <c r="A197" s="42">
        <v>43003</v>
      </c>
      <c r="B197" s="43" t="s">
        <v>1751</v>
      </c>
      <c r="C197" s="152">
        <v>833</v>
      </c>
      <c r="D197" s="44">
        <v>1104</v>
      </c>
      <c r="E197" s="156" t="s">
        <v>1754</v>
      </c>
      <c r="F197" s="45"/>
      <c r="G197" s="46" t="s">
        <v>1036</v>
      </c>
      <c r="H197" s="47"/>
      <c r="I197" s="40">
        <v>2500000</v>
      </c>
      <c r="J197" s="40">
        <v>2500000</v>
      </c>
      <c r="K197" s="40">
        <f t="shared" si="3"/>
        <v>0</v>
      </c>
    </row>
    <row r="198" spans="1:11" ht="14.25" customHeight="1" x14ac:dyDescent="0.25">
      <c r="A198" s="42">
        <v>43004</v>
      </c>
      <c r="B198" s="43" t="s">
        <v>1752</v>
      </c>
      <c r="C198" s="152">
        <v>827</v>
      </c>
      <c r="D198" s="44">
        <v>1111</v>
      </c>
      <c r="E198" s="156" t="s">
        <v>1755</v>
      </c>
      <c r="F198" s="45"/>
      <c r="G198" s="46" t="s">
        <v>1035</v>
      </c>
      <c r="H198" s="47"/>
      <c r="I198" s="40">
        <v>3983600</v>
      </c>
      <c r="J198" s="40">
        <v>1526227</v>
      </c>
      <c r="K198" s="40">
        <f t="shared" si="3"/>
        <v>2457373</v>
      </c>
    </row>
    <row r="199" spans="1:11" ht="14.25" customHeight="1" x14ac:dyDescent="0.25">
      <c r="A199" s="42">
        <v>43011</v>
      </c>
      <c r="B199" s="43" t="s">
        <v>1139</v>
      </c>
      <c r="C199" s="152">
        <v>853</v>
      </c>
      <c r="D199" s="44">
        <v>1126</v>
      </c>
      <c r="E199" s="156" t="s">
        <v>1782</v>
      </c>
      <c r="F199" s="45"/>
      <c r="G199" s="46" t="s">
        <v>1155</v>
      </c>
      <c r="H199" s="47"/>
      <c r="I199" s="40">
        <v>4058000</v>
      </c>
      <c r="J199" s="40">
        <v>3516933</v>
      </c>
      <c r="K199" s="40">
        <f t="shared" si="3"/>
        <v>541067</v>
      </c>
    </row>
    <row r="200" spans="1:11" ht="14.25" customHeight="1" x14ac:dyDescent="0.25">
      <c r="A200" s="42">
        <v>43011</v>
      </c>
      <c r="B200" s="43" t="s">
        <v>1132</v>
      </c>
      <c r="C200" s="152">
        <v>858</v>
      </c>
      <c r="D200" s="44">
        <v>1127</v>
      </c>
      <c r="E200" s="156" t="s">
        <v>1796</v>
      </c>
      <c r="F200" s="45"/>
      <c r="G200" s="46" t="s">
        <v>1148</v>
      </c>
      <c r="H200" s="47"/>
      <c r="I200" s="40">
        <v>3700000</v>
      </c>
      <c r="J200" s="40">
        <v>3330000</v>
      </c>
      <c r="K200" s="40">
        <f t="shared" si="3"/>
        <v>370000</v>
      </c>
    </row>
    <row r="201" spans="1:11" ht="14.25" customHeight="1" x14ac:dyDescent="0.25">
      <c r="A201" s="42">
        <v>43011</v>
      </c>
      <c r="B201" s="43" t="s">
        <v>1138</v>
      </c>
      <c r="C201" s="152">
        <v>857</v>
      </c>
      <c r="D201" s="44">
        <v>1128</v>
      </c>
      <c r="E201" s="156" t="s">
        <v>1797</v>
      </c>
      <c r="F201" s="45"/>
      <c r="G201" s="46" t="s">
        <v>1154</v>
      </c>
      <c r="H201" s="47"/>
      <c r="I201" s="40">
        <v>3700000</v>
      </c>
      <c r="J201" s="40">
        <v>0</v>
      </c>
      <c r="K201" s="40">
        <f t="shared" si="3"/>
        <v>3700000</v>
      </c>
    </row>
    <row r="202" spans="1:11" ht="14.25" customHeight="1" x14ac:dyDescent="0.25">
      <c r="A202" s="42">
        <v>43011</v>
      </c>
      <c r="B202" s="43" t="s">
        <v>1140</v>
      </c>
      <c r="C202" s="152">
        <v>852</v>
      </c>
      <c r="D202" s="44">
        <v>1129</v>
      </c>
      <c r="E202" s="156" t="s">
        <v>1781</v>
      </c>
      <c r="F202" s="45"/>
      <c r="G202" s="46" t="s">
        <v>1156</v>
      </c>
      <c r="H202" s="47"/>
      <c r="I202" s="40">
        <v>2139000</v>
      </c>
      <c r="J202" s="40">
        <v>1711200</v>
      </c>
      <c r="K202" s="40">
        <f t="shared" si="3"/>
        <v>427800</v>
      </c>
    </row>
    <row r="203" spans="1:11" ht="14.25" customHeight="1" x14ac:dyDescent="0.25">
      <c r="A203" s="42">
        <v>43011</v>
      </c>
      <c r="B203" s="43" t="s">
        <v>1135</v>
      </c>
      <c r="C203" s="152">
        <v>863</v>
      </c>
      <c r="D203" s="44">
        <v>1130</v>
      </c>
      <c r="E203" s="156" t="s">
        <v>1800</v>
      </c>
      <c r="F203" s="45"/>
      <c r="G203" s="46" t="s">
        <v>1151</v>
      </c>
      <c r="H203" s="47"/>
      <c r="I203" s="40">
        <v>1600000</v>
      </c>
      <c r="J203" s="40">
        <v>1600000</v>
      </c>
      <c r="K203" s="40">
        <f t="shared" si="3"/>
        <v>0</v>
      </c>
    </row>
    <row r="204" spans="1:11" ht="14.25" customHeight="1" x14ac:dyDescent="0.25">
      <c r="A204" s="42">
        <v>43011</v>
      </c>
      <c r="B204" s="43" t="s">
        <v>1133</v>
      </c>
      <c r="C204" s="152">
        <v>861</v>
      </c>
      <c r="D204" s="44">
        <v>1131</v>
      </c>
      <c r="E204" s="156" t="s">
        <v>1801</v>
      </c>
      <c r="F204" s="45"/>
      <c r="G204" s="46" t="s">
        <v>1149</v>
      </c>
      <c r="H204" s="47"/>
      <c r="I204" s="40">
        <v>1600000</v>
      </c>
      <c r="J204" s="40">
        <v>1440000</v>
      </c>
      <c r="K204" s="40">
        <f t="shared" si="3"/>
        <v>160000</v>
      </c>
    </row>
    <row r="205" spans="1:11" ht="14.25" customHeight="1" x14ac:dyDescent="0.25">
      <c r="A205" s="42">
        <v>43011</v>
      </c>
      <c r="B205" s="43" t="s">
        <v>1136</v>
      </c>
      <c r="C205" s="152">
        <v>862</v>
      </c>
      <c r="D205" s="44">
        <v>1132</v>
      </c>
      <c r="E205" s="156" t="s">
        <v>1802</v>
      </c>
      <c r="F205" s="45"/>
      <c r="G205" s="46" t="s">
        <v>1152</v>
      </c>
      <c r="H205" s="47"/>
      <c r="I205" s="40">
        <v>1600000</v>
      </c>
      <c r="J205" s="40">
        <v>1440000</v>
      </c>
      <c r="K205" s="40">
        <f t="shared" si="3"/>
        <v>160000</v>
      </c>
    </row>
    <row r="206" spans="1:11" ht="14.25" customHeight="1" x14ac:dyDescent="0.25">
      <c r="A206" s="42">
        <v>43017</v>
      </c>
      <c r="B206" s="43" t="s">
        <v>506</v>
      </c>
      <c r="C206" s="152">
        <v>865</v>
      </c>
      <c r="D206" s="44">
        <v>1145</v>
      </c>
      <c r="E206" s="156" t="s">
        <v>1798</v>
      </c>
      <c r="F206" s="45"/>
      <c r="G206" s="46" t="s">
        <v>523</v>
      </c>
      <c r="H206" s="47"/>
      <c r="I206" s="40">
        <v>4200000</v>
      </c>
      <c r="J206" s="40">
        <v>3400000</v>
      </c>
      <c r="K206" s="40">
        <f t="shared" si="3"/>
        <v>800000</v>
      </c>
    </row>
    <row r="207" spans="1:11" ht="14.25" customHeight="1" x14ac:dyDescent="0.25">
      <c r="A207" s="42">
        <v>43018</v>
      </c>
      <c r="B207" s="43" t="s">
        <v>1795</v>
      </c>
      <c r="C207" s="152">
        <v>856</v>
      </c>
      <c r="D207" s="44">
        <v>1147</v>
      </c>
      <c r="E207" s="156" t="s">
        <v>1799</v>
      </c>
      <c r="F207" s="45"/>
      <c r="G207" s="46" t="s">
        <v>1711</v>
      </c>
      <c r="H207" s="47"/>
      <c r="I207" s="40">
        <v>25000</v>
      </c>
      <c r="J207" s="40">
        <v>25000</v>
      </c>
      <c r="K207" s="40">
        <f t="shared" si="3"/>
        <v>0</v>
      </c>
    </row>
    <row r="208" spans="1:11" ht="14.25" customHeight="1" x14ac:dyDescent="0.25">
      <c r="A208" s="42">
        <v>43020</v>
      </c>
      <c r="B208" s="43" t="s">
        <v>1838</v>
      </c>
      <c r="C208" s="152">
        <v>868</v>
      </c>
      <c r="D208" s="44">
        <v>1151</v>
      </c>
      <c r="E208" s="156" t="s">
        <v>1839</v>
      </c>
      <c r="F208" s="45"/>
      <c r="G208" s="46" t="s">
        <v>524</v>
      </c>
      <c r="H208" s="47"/>
      <c r="I208" s="40">
        <v>3000000</v>
      </c>
      <c r="J208" s="40">
        <v>3000000</v>
      </c>
      <c r="K208" s="40">
        <f t="shared" si="3"/>
        <v>0</v>
      </c>
    </row>
    <row r="209" spans="1:11" ht="14.25" customHeight="1" x14ac:dyDescent="0.25">
      <c r="A209" s="42">
        <v>43021</v>
      </c>
      <c r="B209" s="43" t="s">
        <v>1840</v>
      </c>
      <c r="C209" s="152">
        <v>873</v>
      </c>
      <c r="D209" s="44">
        <v>1158</v>
      </c>
      <c r="E209" s="156" t="s">
        <v>1841</v>
      </c>
      <c r="F209" s="45"/>
      <c r="G209" s="46" t="s">
        <v>1338</v>
      </c>
      <c r="H209" s="47"/>
      <c r="I209" s="40">
        <v>4750000</v>
      </c>
      <c r="J209" s="40">
        <v>950000</v>
      </c>
      <c r="K209" s="40">
        <f t="shared" si="3"/>
        <v>3800000</v>
      </c>
    </row>
    <row r="210" spans="1:11" ht="14.25" customHeight="1" x14ac:dyDescent="0.25">
      <c r="A210" s="42">
        <v>43021</v>
      </c>
      <c r="B210" s="43" t="s">
        <v>1715</v>
      </c>
      <c r="C210" s="152">
        <v>872</v>
      </c>
      <c r="D210" s="44">
        <v>1159</v>
      </c>
      <c r="E210" s="156" t="s">
        <v>1842</v>
      </c>
      <c r="F210" s="45"/>
      <c r="G210" s="46" t="s">
        <v>1703</v>
      </c>
      <c r="H210" s="47"/>
      <c r="I210" s="40">
        <v>4500000</v>
      </c>
      <c r="J210" s="40">
        <v>1050000</v>
      </c>
      <c r="K210" s="40">
        <f t="shared" si="3"/>
        <v>3450000</v>
      </c>
    </row>
    <row r="211" spans="1:11" ht="14.25" customHeight="1" x14ac:dyDescent="0.25">
      <c r="A211" s="42">
        <v>43021</v>
      </c>
      <c r="B211" s="43" t="s">
        <v>1843</v>
      </c>
      <c r="C211" s="152">
        <v>874</v>
      </c>
      <c r="D211" s="44">
        <v>1160</v>
      </c>
      <c r="E211" s="156" t="s">
        <v>1844</v>
      </c>
      <c r="F211" s="45"/>
      <c r="G211" s="46" t="s">
        <v>1159</v>
      </c>
      <c r="H211" s="47"/>
      <c r="I211" s="40">
        <v>3946667</v>
      </c>
      <c r="J211" s="40">
        <v>746667</v>
      </c>
      <c r="K211" s="40">
        <f t="shared" si="3"/>
        <v>3200000</v>
      </c>
    </row>
    <row r="212" spans="1:11" ht="14.25" customHeight="1" x14ac:dyDescent="0.25">
      <c r="A212" s="42">
        <v>43028</v>
      </c>
      <c r="B212" s="43" t="s">
        <v>1751</v>
      </c>
      <c r="C212" s="152">
        <v>884</v>
      </c>
      <c r="D212" s="44">
        <v>1172</v>
      </c>
      <c r="E212" s="156" t="s">
        <v>1845</v>
      </c>
      <c r="F212" s="45"/>
      <c r="G212" s="46" t="s">
        <v>1036</v>
      </c>
      <c r="H212" s="47"/>
      <c r="I212" s="40">
        <v>5000000</v>
      </c>
      <c r="J212" s="40">
        <v>333333</v>
      </c>
      <c r="K212" s="40">
        <f t="shared" si="3"/>
        <v>4666667</v>
      </c>
    </row>
    <row r="213" spans="1:11" ht="14.25" customHeight="1" x14ac:dyDescent="0.25">
      <c r="A213" s="42">
        <v>43028</v>
      </c>
      <c r="B213" s="43" t="s">
        <v>1736</v>
      </c>
      <c r="C213" s="152">
        <v>880</v>
      </c>
      <c r="D213" s="44">
        <v>1173</v>
      </c>
      <c r="E213" s="156" t="s">
        <v>1846</v>
      </c>
      <c r="F213" s="45"/>
      <c r="G213" s="46" t="s">
        <v>1033</v>
      </c>
      <c r="H213" s="47"/>
      <c r="I213" s="40">
        <v>4066000</v>
      </c>
      <c r="J213" s="40">
        <v>271067</v>
      </c>
      <c r="K213" s="40">
        <f t="shared" si="3"/>
        <v>3794933</v>
      </c>
    </row>
    <row r="214" spans="1:11" ht="14.25" customHeight="1" x14ac:dyDescent="0.25">
      <c r="A214" s="42">
        <v>43028</v>
      </c>
      <c r="B214" s="43" t="s">
        <v>1713</v>
      </c>
      <c r="C214" s="152">
        <v>885</v>
      </c>
      <c r="D214" s="44">
        <v>1174</v>
      </c>
      <c r="E214" s="156" t="s">
        <v>1847</v>
      </c>
      <c r="F214" s="45"/>
      <c r="G214" s="46" t="s">
        <v>1030</v>
      </c>
      <c r="H214" s="47"/>
      <c r="I214" s="40">
        <v>9000000</v>
      </c>
      <c r="J214" s="40">
        <v>1200000</v>
      </c>
      <c r="K214" s="40">
        <f t="shared" si="3"/>
        <v>7800000</v>
      </c>
    </row>
    <row r="215" spans="1:11" ht="14.25" customHeight="1" x14ac:dyDescent="0.25">
      <c r="A215" s="42">
        <v>43028</v>
      </c>
      <c r="B215" s="43" t="s">
        <v>1750</v>
      </c>
      <c r="C215" s="152">
        <v>883</v>
      </c>
      <c r="D215" s="44">
        <v>1175</v>
      </c>
      <c r="E215" s="156" t="s">
        <v>1848</v>
      </c>
      <c r="F215" s="45"/>
      <c r="G215" s="46" t="s">
        <v>1032</v>
      </c>
      <c r="H215" s="47"/>
      <c r="I215" s="40">
        <v>3800000</v>
      </c>
      <c r="J215" s="40">
        <v>506667</v>
      </c>
      <c r="K215" s="40">
        <f t="shared" si="3"/>
        <v>3293333</v>
      </c>
    </row>
    <row r="216" spans="1:11" ht="14.25" customHeight="1" x14ac:dyDescent="0.25">
      <c r="A216" s="42">
        <v>43028</v>
      </c>
      <c r="B216" s="43" t="s">
        <v>1714</v>
      </c>
      <c r="C216" s="152">
        <v>882</v>
      </c>
      <c r="D216" s="44">
        <v>1176</v>
      </c>
      <c r="E216" s="156" t="s">
        <v>1849</v>
      </c>
      <c r="F216" s="45"/>
      <c r="G216" s="46" t="s">
        <v>1031</v>
      </c>
      <c r="H216" s="47"/>
      <c r="I216" s="40">
        <v>9000000</v>
      </c>
      <c r="J216" s="40">
        <v>1200000</v>
      </c>
      <c r="K216" s="40">
        <f t="shared" si="3"/>
        <v>7800000</v>
      </c>
    </row>
    <row r="217" spans="1:11" ht="14.25" customHeight="1" x14ac:dyDescent="0.25">
      <c r="A217" s="42">
        <v>43028</v>
      </c>
      <c r="B217" s="43" t="s">
        <v>1712</v>
      </c>
      <c r="C217" s="152">
        <v>881</v>
      </c>
      <c r="D217" s="44">
        <v>1178</v>
      </c>
      <c r="E217" s="156" t="s">
        <v>1850</v>
      </c>
      <c r="F217" s="45"/>
      <c r="G217" s="46" t="s">
        <v>1711</v>
      </c>
      <c r="H217" s="47"/>
      <c r="I217" s="40">
        <v>3500000</v>
      </c>
      <c r="J217" s="40">
        <v>525000</v>
      </c>
      <c r="K217" s="40">
        <f t="shared" si="3"/>
        <v>2975000</v>
      </c>
    </row>
    <row r="218" spans="1:11" ht="14.25" customHeight="1" x14ac:dyDescent="0.25">
      <c r="A218" s="42">
        <v>43028</v>
      </c>
      <c r="B218" s="43" t="s">
        <v>1851</v>
      </c>
      <c r="C218" s="152">
        <v>892</v>
      </c>
      <c r="D218" s="44">
        <v>1179</v>
      </c>
      <c r="E218" s="156" t="s">
        <v>1852</v>
      </c>
      <c r="F218" s="45"/>
      <c r="G218" s="46" t="s">
        <v>1212</v>
      </c>
      <c r="H218" s="47"/>
      <c r="I218" s="40">
        <v>55533333</v>
      </c>
      <c r="J218" s="40">
        <v>0</v>
      </c>
      <c r="K218" s="40">
        <f t="shared" si="3"/>
        <v>55533333</v>
      </c>
    </row>
    <row r="219" spans="1:11" ht="14.25" customHeight="1" x14ac:dyDescent="0.25">
      <c r="A219" s="42">
        <v>43031</v>
      </c>
      <c r="B219" s="43" t="s">
        <v>1737</v>
      </c>
      <c r="C219" s="152">
        <v>879</v>
      </c>
      <c r="D219" s="44">
        <v>1181</v>
      </c>
      <c r="E219" s="156" t="s">
        <v>1853</v>
      </c>
      <c r="F219" s="45"/>
      <c r="G219" s="46" t="s">
        <v>1740</v>
      </c>
      <c r="H219" s="47"/>
      <c r="I219" s="40">
        <v>4550000</v>
      </c>
      <c r="J219" s="40">
        <v>350000</v>
      </c>
      <c r="K219" s="40">
        <f t="shared" si="3"/>
        <v>4200000</v>
      </c>
    </row>
    <row r="220" spans="1:11" ht="14.25" customHeight="1" x14ac:dyDescent="0.25">
      <c r="A220" s="42">
        <v>43033</v>
      </c>
      <c r="B220" s="43" t="s">
        <v>1854</v>
      </c>
      <c r="C220" s="152">
        <v>902</v>
      </c>
      <c r="D220" s="44">
        <v>1211</v>
      </c>
      <c r="E220" s="156" t="s">
        <v>1855</v>
      </c>
      <c r="F220" s="45"/>
      <c r="G220" s="46" t="s">
        <v>1263</v>
      </c>
      <c r="H220" s="47"/>
      <c r="I220" s="40">
        <v>2346667</v>
      </c>
      <c r="J220" s="40">
        <v>0</v>
      </c>
      <c r="K220" s="40">
        <f t="shared" si="3"/>
        <v>2346667</v>
      </c>
    </row>
    <row r="221" spans="1:11" ht="14.25" customHeight="1" x14ac:dyDescent="0.25">
      <c r="A221" s="42">
        <v>43033</v>
      </c>
      <c r="B221" s="43" t="s">
        <v>1133</v>
      </c>
      <c r="C221" s="152">
        <v>895</v>
      </c>
      <c r="D221" s="44">
        <v>1212</v>
      </c>
      <c r="E221" s="156" t="s">
        <v>1856</v>
      </c>
      <c r="F221" s="45"/>
      <c r="G221" s="46" t="s">
        <v>1149</v>
      </c>
      <c r="H221" s="47"/>
      <c r="I221" s="40">
        <v>3040000</v>
      </c>
      <c r="J221" s="40">
        <v>0</v>
      </c>
      <c r="K221" s="40">
        <f t="shared" si="3"/>
        <v>3040000</v>
      </c>
    </row>
    <row r="222" spans="1:11" ht="14.25" customHeight="1" x14ac:dyDescent="0.25">
      <c r="A222" s="42">
        <v>43033</v>
      </c>
      <c r="B222" s="43" t="s">
        <v>1026</v>
      </c>
      <c r="C222" s="152">
        <v>894</v>
      </c>
      <c r="D222" s="44">
        <v>1213</v>
      </c>
      <c r="E222" s="156" t="s">
        <v>1857</v>
      </c>
      <c r="F222" s="45"/>
      <c r="G222" s="46" t="s">
        <v>1035</v>
      </c>
      <c r="H222" s="47"/>
      <c r="I222" s="40">
        <v>7967200</v>
      </c>
      <c r="J222" s="40">
        <v>0</v>
      </c>
      <c r="K222" s="40">
        <f t="shared" si="3"/>
        <v>7967200</v>
      </c>
    </row>
    <row r="223" spans="1:11" ht="14.25" customHeight="1" x14ac:dyDescent="0.25">
      <c r="A223" s="42">
        <v>43033</v>
      </c>
      <c r="B223" s="43" t="s">
        <v>1139</v>
      </c>
      <c r="C223" s="152">
        <v>897</v>
      </c>
      <c r="D223" s="44">
        <v>1214</v>
      </c>
      <c r="E223" s="156" t="s">
        <v>1858</v>
      </c>
      <c r="F223" s="45"/>
      <c r="G223" s="46" t="s">
        <v>1155</v>
      </c>
      <c r="H223" s="47"/>
      <c r="I223" s="40">
        <v>7574933</v>
      </c>
      <c r="J223" s="40">
        <v>0</v>
      </c>
      <c r="K223" s="40">
        <f t="shared" si="3"/>
        <v>7574933</v>
      </c>
    </row>
    <row r="224" spans="1:11" ht="14.25" customHeight="1" x14ac:dyDescent="0.25">
      <c r="A224" s="42">
        <v>43034</v>
      </c>
      <c r="B224" s="43" t="s">
        <v>1136</v>
      </c>
      <c r="C224" s="152">
        <v>907</v>
      </c>
      <c r="D224" s="44">
        <v>1216</v>
      </c>
      <c r="E224" s="156" t="s">
        <v>1859</v>
      </c>
      <c r="F224" s="45"/>
      <c r="G224" s="46" t="s">
        <v>1152</v>
      </c>
      <c r="H224" s="47"/>
      <c r="I224" s="40">
        <v>3040000</v>
      </c>
      <c r="J224" s="40">
        <v>0</v>
      </c>
      <c r="K224" s="40">
        <f t="shared" si="3"/>
        <v>3040000</v>
      </c>
    </row>
    <row r="225" spans="1:11" ht="14.25" customHeight="1" x14ac:dyDescent="0.25">
      <c r="A225" s="42">
        <v>43034</v>
      </c>
      <c r="B225" s="43" t="s">
        <v>1132</v>
      </c>
      <c r="C225" s="152">
        <v>896</v>
      </c>
      <c r="D225" s="44">
        <v>1217</v>
      </c>
      <c r="E225" s="156" t="s">
        <v>1860</v>
      </c>
      <c r="F225" s="45"/>
      <c r="G225" s="46" t="s">
        <v>1148</v>
      </c>
      <c r="H225" s="47"/>
      <c r="I225" s="40">
        <v>7030000</v>
      </c>
      <c r="J225" s="40">
        <v>0</v>
      </c>
      <c r="K225" s="40">
        <f t="shared" si="3"/>
        <v>7030000</v>
      </c>
    </row>
    <row r="226" spans="1:11" ht="14.25" customHeight="1" x14ac:dyDescent="0.25">
      <c r="A226" s="42">
        <v>43034</v>
      </c>
      <c r="B226" s="43" t="s">
        <v>1135</v>
      </c>
      <c r="C226" s="152">
        <v>893</v>
      </c>
      <c r="D226" s="44">
        <v>1218</v>
      </c>
      <c r="E226" s="156" t="s">
        <v>1861</v>
      </c>
      <c r="F226" s="45"/>
      <c r="G226" s="46" t="s">
        <v>1151</v>
      </c>
      <c r="H226" s="47"/>
      <c r="I226" s="40">
        <v>3040000</v>
      </c>
      <c r="J226" s="40">
        <v>1440000</v>
      </c>
      <c r="K226" s="40">
        <f t="shared" si="3"/>
        <v>1600000</v>
      </c>
    </row>
    <row r="227" spans="1:11" ht="14.25" customHeight="1" x14ac:dyDescent="0.25">
      <c r="A227" s="42">
        <v>43034</v>
      </c>
      <c r="B227" s="43" t="s">
        <v>1377</v>
      </c>
      <c r="C227" s="152">
        <v>900</v>
      </c>
      <c r="D227" s="44">
        <v>1224</v>
      </c>
      <c r="E227" s="156" t="s">
        <v>1862</v>
      </c>
      <c r="F227" s="45"/>
      <c r="G227" s="46" t="s">
        <v>1380</v>
      </c>
      <c r="H227" s="47"/>
      <c r="I227" s="40">
        <v>5816467</v>
      </c>
      <c r="J227" s="40">
        <v>0</v>
      </c>
      <c r="K227" s="40">
        <f t="shared" si="3"/>
        <v>5816467</v>
      </c>
    </row>
    <row r="228" spans="1:11" ht="14.25" customHeight="1" x14ac:dyDescent="0.25">
      <c r="A228" s="42">
        <v>43038</v>
      </c>
      <c r="B228" s="43" t="s">
        <v>1898</v>
      </c>
      <c r="C228" s="152">
        <v>908</v>
      </c>
      <c r="D228" s="44">
        <v>1230</v>
      </c>
      <c r="E228" s="156" t="s">
        <v>1863</v>
      </c>
      <c r="F228" s="45"/>
      <c r="G228" s="46" t="s">
        <v>1902</v>
      </c>
      <c r="H228" s="47"/>
      <c r="I228" s="40">
        <v>9592000</v>
      </c>
      <c r="J228" s="40">
        <v>0</v>
      </c>
      <c r="K228" s="40">
        <f t="shared" si="3"/>
        <v>9592000</v>
      </c>
    </row>
    <row r="229" spans="1:11" ht="14.25" customHeight="1" x14ac:dyDescent="0.25">
      <c r="A229" s="42">
        <v>43038</v>
      </c>
      <c r="B229" s="43" t="s">
        <v>1899</v>
      </c>
      <c r="C229" s="152">
        <v>910</v>
      </c>
      <c r="D229" s="44">
        <v>1231</v>
      </c>
      <c r="E229" s="156" t="s">
        <v>1863</v>
      </c>
      <c r="F229" s="45"/>
      <c r="G229" s="46" t="s">
        <v>1903</v>
      </c>
      <c r="H229" s="47"/>
      <c r="I229" s="40">
        <v>9592000</v>
      </c>
      <c r="J229" s="40">
        <v>0</v>
      </c>
      <c r="K229" s="40">
        <f t="shared" si="3"/>
        <v>9592000</v>
      </c>
    </row>
    <row r="230" spans="1:11" ht="14.25" customHeight="1" x14ac:dyDescent="0.25">
      <c r="A230" s="42">
        <v>43038</v>
      </c>
      <c r="B230" s="43" t="s">
        <v>1378</v>
      </c>
      <c r="C230" s="152">
        <v>906</v>
      </c>
      <c r="D230" s="44">
        <v>1232</v>
      </c>
      <c r="E230" s="156" t="s">
        <v>1901</v>
      </c>
      <c r="F230" s="45"/>
      <c r="G230" s="46" t="s">
        <v>1381</v>
      </c>
      <c r="H230" s="47"/>
      <c r="I230" s="40">
        <v>6450000</v>
      </c>
      <c r="J230" s="40">
        <v>0</v>
      </c>
      <c r="K230" s="40">
        <f t="shared" si="3"/>
        <v>6450000</v>
      </c>
    </row>
    <row r="231" spans="1:11" ht="14.25" customHeight="1" x14ac:dyDescent="0.25">
      <c r="A231" s="42">
        <v>43038</v>
      </c>
      <c r="B231" s="43" t="s">
        <v>1900</v>
      </c>
      <c r="C231" s="152">
        <v>909</v>
      </c>
      <c r="D231" s="44">
        <v>1233</v>
      </c>
      <c r="E231" s="156" t="s">
        <v>1863</v>
      </c>
      <c r="F231" s="45"/>
      <c r="G231" s="46" t="s">
        <v>1904</v>
      </c>
      <c r="H231" s="47"/>
      <c r="I231" s="40">
        <v>8500000</v>
      </c>
      <c r="J231" s="40">
        <v>0</v>
      </c>
      <c r="K231" s="40">
        <f t="shared" si="3"/>
        <v>8500000</v>
      </c>
    </row>
    <row r="232" spans="1:11" ht="14.25" customHeight="1" x14ac:dyDescent="0.25">
      <c r="A232" s="42">
        <v>43038</v>
      </c>
      <c r="B232" s="43" t="s">
        <v>1921</v>
      </c>
      <c r="C232" s="152">
        <v>911</v>
      </c>
      <c r="D232" s="44">
        <v>1236</v>
      </c>
      <c r="E232" s="156" t="s">
        <v>1864</v>
      </c>
      <c r="F232" s="45"/>
      <c r="G232" s="46" t="s">
        <v>1452</v>
      </c>
      <c r="H232" s="47"/>
      <c r="I232" s="40">
        <v>16000000</v>
      </c>
      <c r="J232" s="40">
        <v>0</v>
      </c>
      <c r="K232" s="40">
        <f t="shared" si="3"/>
        <v>16000000</v>
      </c>
    </row>
    <row r="233" spans="1:11" ht="14.25" customHeight="1" x14ac:dyDescent="0.25">
      <c r="A233" s="42">
        <v>43038</v>
      </c>
      <c r="B233" s="43" t="s">
        <v>506</v>
      </c>
      <c r="C233" s="152">
        <v>924</v>
      </c>
      <c r="D233" s="44">
        <v>1237</v>
      </c>
      <c r="E233" s="156" t="s">
        <v>1907</v>
      </c>
      <c r="F233" s="45"/>
      <c r="G233" s="46" t="s">
        <v>1913</v>
      </c>
      <c r="H233" s="47"/>
      <c r="I233" s="40">
        <v>12000000</v>
      </c>
      <c r="J233" s="40">
        <v>0</v>
      </c>
      <c r="K233" s="40">
        <f t="shared" si="3"/>
        <v>12000000</v>
      </c>
    </row>
    <row r="234" spans="1:11" ht="14.25" customHeight="1" x14ac:dyDescent="0.25">
      <c r="A234" s="42">
        <v>43038</v>
      </c>
      <c r="B234" s="43" t="s">
        <v>507</v>
      </c>
      <c r="C234" s="152">
        <v>923</v>
      </c>
      <c r="D234" s="44">
        <v>1238</v>
      </c>
      <c r="E234" s="156" t="s">
        <v>1908</v>
      </c>
      <c r="F234" s="45"/>
      <c r="G234" s="46" t="s">
        <v>524</v>
      </c>
      <c r="H234" s="47"/>
      <c r="I234" s="40">
        <v>5000000</v>
      </c>
      <c r="J234" s="40">
        <v>0</v>
      </c>
      <c r="K234" s="40">
        <f t="shared" si="3"/>
        <v>5000000</v>
      </c>
    </row>
    <row r="235" spans="1:11" ht="14.25" customHeight="1" x14ac:dyDescent="0.25">
      <c r="A235" s="42">
        <v>43038</v>
      </c>
      <c r="B235" s="43" t="s">
        <v>157</v>
      </c>
      <c r="C235" s="152">
        <v>921</v>
      </c>
      <c r="D235" s="44">
        <v>1239</v>
      </c>
      <c r="E235" s="156" t="s">
        <v>1909</v>
      </c>
      <c r="F235" s="45"/>
      <c r="G235" s="46" t="s">
        <v>192</v>
      </c>
      <c r="H235" s="47"/>
      <c r="I235" s="40">
        <v>5700000</v>
      </c>
      <c r="J235" s="40">
        <v>0</v>
      </c>
      <c r="K235" s="40">
        <f t="shared" si="3"/>
        <v>5700000</v>
      </c>
    </row>
    <row r="236" spans="1:11" ht="14.25" customHeight="1" x14ac:dyDescent="0.25">
      <c r="A236" s="42">
        <v>43039</v>
      </c>
      <c r="B236" s="43" t="s">
        <v>1331</v>
      </c>
      <c r="C236" s="152">
        <v>917</v>
      </c>
      <c r="D236" s="44">
        <v>1240</v>
      </c>
      <c r="E236" s="156" t="s">
        <v>1910</v>
      </c>
      <c r="F236" s="45"/>
      <c r="G236" s="46" t="s">
        <v>1336</v>
      </c>
      <c r="H236" s="47"/>
      <c r="I236" s="40">
        <v>7666667</v>
      </c>
      <c r="J236" s="40">
        <v>0</v>
      </c>
      <c r="K236" s="40">
        <f t="shared" si="3"/>
        <v>7666667</v>
      </c>
    </row>
    <row r="237" spans="1:11" ht="14.25" customHeight="1" x14ac:dyDescent="0.25">
      <c r="A237" s="42">
        <v>43039</v>
      </c>
      <c r="B237" s="43" t="s">
        <v>169</v>
      </c>
      <c r="C237" s="152">
        <v>922</v>
      </c>
      <c r="D237" s="44">
        <v>1241</v>
      </c>
      <c r="E237" s="156" t="s">
        <v>1911</v>
      </c>
      <c r="F237" s="45"/>
      <c r="G237" s="46" t="s">
        <v>204</v>
      </c>
      <c r="H237" s="47"/>
      <c r="I237" s="40">
        <v>2343333</v>
      </c>
      <c r="J237" s="40">
        <v>0</v>
      </c>
      <c r="K237" s="40">
        <f t="shared" si="3"/>
        <v>2343333</v>
      </c>
    </row>
    <row r="238" spans="1:11" ht="14.25" customHeight="1" x14ac:dyDescent="0.25">
      <c r="A238" s="42">
        <v>43039</v>
      </c>
      <c r="B238" s="43" t="s">
        <v>1922</v>
      </c>
      <c r="C238" s="152">
        <v>918</v>
      </c>
      <c r="D238" s="44">
        <v>1242</v>
      </c>
      <c r="E238" s="156" t="s">
        <v>1912</v>
      </c>
      <c r="F238" s="45"/>
      <c r="G238" s="46" t="s">
        <v>1337</v>
      </c>
      <c r="H238" s="47"/>
      <c r="I238" s="40">
        <v>5980000</v>
      </c>
      <c r="J238" s="40">
        <v>0</v>
      </c>
      <c r="K238" s="40">
        <f t="shared" si="3"/>
        <v>5980000</v>
      </c>
    </row>
    <row r="239" spans="1:11" ht="14.25" customHeight="1" x14ac:dyDescent="0.25">
      <c r="A239" s="42">
        <v>43040</v>
      </c>
      <c r="B239" s="43" t="s">
        <v>1950</v>
      </c>
      <c r="C239" s="152">
        <v>937</v>
      </c>
      <c r="D239" s="44">
        <v>1244</v>
      </c>
      <c r="E239" s="156" t="s">
        <v>1924</v>
      </c>
      <c r="F239" s="45"/>
      <c r="G239" s="46" t="s">
        <v>1926</v>
      </c>
      <c r="H239" s="47"/>
      <c r="I239" s="40">
        <v>3200000</v>
      </c>
      <c r="J239" s="40">
        <v>0</v>
      </c>
      <c r="K239" s="40">
        <f t="shared" si="3"/>
        <v>3200000</v>
      </c>
    </row>
    <row r="240" spans="1:11" ht="14.25" customHeight="1" x14ac:dyDescent="0.25">
      <c r="A240" s="42">
        <v>43040</v>
      </c>
      <c r="B240" s="43" t="s">
        <v>1951</v>
      </c>
      <c r="C240" s="152">
        <v>920</v>
      </c>
      <c r="D240" s="44">
        <v>1246</v>
      </c>
      <c r="E240" s="156" t="s">
        <v>1925</v>
      </c>
      <c r="F240" s="45"/>
      <c r="G240" s="46" t="s">
        <v>1927</v>
      </c>
      <c r="H240" s="47"/>
      <c r="I240" s="40">
        <v>8400000</v>
      </c>
      <c r="J240" s="40">
        <v>0</v>
      </c>
      <c r="K240" s="40">
        <f t="shared" si="3"/>
        <v>8400000</v>
      </c>
    </row>
    <row r="241" spans="1:11" ht="14.25" customHeight="1" x14ac:dyDescent="0.25">
      <c r="A241" s="42">
        <v>43040</v>
      </c>
      <c r="B241" s="43" t="s">
        <v>1952</v>
      </c>
      <c r="C241" s="152">
        <v>933</v>
      </c>
      <c r="D241" s="44">
        <v>1247</v>
      </c>
      <c r="E241" s="156" t="s">
        <v>1924</v>
      </c>
      <c r="F241" s="45"/>
      <c r="G241" s="46" t="s">
        <v>1928</v>
      </c>
      <c r="H241" s="47"/>
      <c r="I241" s="40">
        <v>3200000</v>
      </c>
      <c r="J241" s="40">
        <v>0</v>
      </c>
      <c r="K241" s="40">
        <f t="shared" si="3"/>
        <v>3200000</v>
      </c>
    </row>
    <row r="242" spans="1:11" ht="14.25" customHeight="1" x14ac:dyDescent="0.25">
      <c r="A242" s="42">
        <v>43040</v>
      </c>
      <c r="B242" s="43" t="s">
        <v>1953</v>
      </c>
      <c r="C242" s="152">
        <v>940</v>
      </c>
      <c r="D242" s="44">
        <v>1248</v>
      </c>
      <c r="E242" s="156" t="s">
        <v>1924</v>
      </c>
      <c r="F242" s="45"/>
      <c r="G242" s="46" t="s">
        <v>1929</v>
      </c>
      <c r="H242" s="47"/>
      <c r="I242" s="40">
        <v>3200000</v>
      </c>
      <c r="J242" s="40">
        <v>0</v>
      </c>
      <c r="K242" s="40">
        <f t="shared" si="3"/>
        <v>3200000</v>
      </c>
    </row>
    <row r="243" spans="1:11" ht="14.25" customHeight="1" x14ac:dyDescent="0.25">
      <c r="A243" s="42">
        <v>43040</v>
      </c>
      <c r="B243" s="43" t="s">
        <v>1954</v>
      </c>
      <c r="C243" s="152">
        <v>945</v>
      </c>
      <c r="D243" s="44">
        <v>1249</v>
      </c>
      <c r="E243" s="156" t="s">
        <v>1924</v>
      </c>
      <c r="F243" s="45"/>
      <c r="G243" s="46" t="s">
        <v>1930</v>
      </c>
      <c r="H243" s="47"/>
      <c r="I243" s="40">
        <v>3200000</v>
      </c>
      <c r="J243" s="40">
        <v>0</v>
      </c>
      <c r="K243" s="40">
        <f t="shared" si="3"/>
        <v>3200000</v>
      </c>
    </row>
    <row r="244" spans="1:11" ht="14.25" customHeight="1" x14ac:dyDescent="0.25">
      <c r="A244" s="42">
        <v>43040</v>
      </c>
      <c r="B244" s="43" t="s">
        <v>1955</v>
      </c>
      <c r="C244" s="152">
        <v>939</v>
      </c>
      <c r="D244" s="44">
        <v>1250</v>
      </c>
      <c r="E244" s="156" t="s">
        <v>1924</v>
      </c>
      <c r="F244" s="45"/>
      <c r="G244" s="46" t="s">
        <v>1931</v>
      </c>
      <c r="H244" s="47"/>
      <c r="I244" s="40">
        <v>3200000</v>
      </c>
      <c r="J244" s="40">
        <v>0</v>
      </c>
      <c r="K244" s="40">
        <f t="shared" si="3"/>
        <v>3200000</v>
      </c>
    </row>
    <row r="245" spans="1:11" ht="14.25" customHeight="1" x14ac:dyDescent="0.25">
      <c r="A245" s="42">
        <v>43040</v>
      </c>
      <c r="B245" s="43" t="s">
        <v>1956</v>
      </c>
      <c r="C245" s="152">
        <v>936</v>
      </c>
      <c r="D245" s="44">
        <v>1252</v>
      </c>
      <c r="E245" s="156" t="s">
        <v>1924</v>
      </c>
      <c r="F245" s="45"/>
      <c r="G245" s="46" t="s">
        <v>1932</v>
      </c>
      <c r="H245" s="47"/>
      <c r="I245" s="40">
        <v>3200000</v>
      </c>
      <c r="J245" s="40">
        <v>0</v>
      </c>
      <c r="K245" s="40">
        <f t="shared" si="3"/>
        <v>3200000</v>
      </c>
    </row>
    <row r="246" spans="1:11" ht="14.25" customHeight="1" x14ac:dyDescent="0.25">
      <c r="A246" s="42">
        <v>43041</v>
      </c>
      <c r="B246" s="43" t="s">
        <v>1957</v>
      </c>
      <c r="C246" s="152">
        <v>934</v>
      </c>
      <c r="D246" s="44">
        <v>1253</v>
      </c>
      <c r="E246" s="156" t="s">
        <v>1924</v>
      </c>
      <c r="F246" s="45"/>
      <c r="G246" s="46" t="s">
        <v>1933</v>
      </c>
      <c r="H246" s="47"/>
      <c r="I246" s="40">
        <v>3200000</v>
      </c>
      <c r="J246" s="40">
        <v>0</v>
      </c>
      <c r="K246" s="40">
        <f t="shared" si="3"/>
        <v>3200000</v>
      </c>
    </row>
    <row r="247" spans="1:11" ht="14.25" customHeight="1" x14ac:dyDescent="0.25">
      <c r="A247" s="42">
        <v>43041</v>
      </c>
      <c r="B247" s="43" t="s">
        <v>1958</v>
      </c>
      <c r="C247" s="152">
        <v>935</v>
      </c>
      <c r="D247" s="44">
        <v>1256</v>
      </c>
      <c r="E247" s="156" t="s">
        <v>1924</v>
      </c>
      <c r="F247" s="45"/>
      <c r="G247" s="46" t="s">
        <v>1934</v>
      </c>
      <c r="H247" s="47"/>
      <c r="I247" s="40">
        <v>3200000</v>
      </c>
      <c r="J247" s="40">
        <v>0</v>
      </c>
      <c r="K247" s="40">
        <f t="shared" si="3"/>
        <v>3200000</v>
      </c>
    </row>
    <row r="248" spans="1:11" ht="14.25" customHeight="1" x14ac:dyDescent="0.25">
      <c r="A248" s="42">
        <v>43041</v>
      </c>
      <c r="B248" s="43" t="s">
        <v>1959</v>
      </c>
      <c r="C248" s="152">
        <v>941</v>
      </c>
      <c r="D248" s="44">
        <v>1258</v>
      </c>
      <c r="E248" s="156" t="s">
        <v>1924</v>
      </c>
      <c r="F248" s="45"/>
      <c r="G248" s="46" t="s">
        <v>1935</v>
      </c>
      <c r="H248" s="47"/>
      <c r="I248" s="40">
        <v>3200000</v>
      </c>
      <c r="J248" s="40">
        <v>0</v>
      </c>
      <c r="K248" s="40">
        <f t="shared" si="3"/>
        <v>3200000</v>
      </c>
    </row>
    <row r="249" spans="1:11" ht="14.25" customHeight="1" x14ac:dyDescent="0.25">
      <c r="A249" s="42">
        <v>43042</v>
      </c>
      <c r="B249" s="43" t="s">
        <v>1960</v>
      </c>
      <c r="C249" s="152">
        <v>947</v>
      </c>
      <c r="D249" s="44">
        <v>1259</v>
      </c>
      <c r="E249" s="156" t="s">
        <v>1924</v>
      </c>
      <c r="F249" s="45"/>
      <c r="G249" s="46" t="s">
        <v>1936</v>
      </c>
      <c r="H249" s="47"/>
      <c r="I249" s="40">
        <v>3200000</v>
      </c>
      <c r="J249" s="40">
        <v>0</v>
      </c>
      <c r="K249" s="40">
        <f t="shared" si="3"/>
        <v>3200000</v>
      </c>
    </row>
    <row r="250" spans="1:11" ht="14.25" customHeight="1" x14ac:dyDescent="0.25">
      <c r="A250" s="42">
        <v>43042</v>
      </c>
      <c r="B250" s="43" t="s">
        <v>1967</v>
      </c>
      <c r="C250" s="152">
        <v>957</v>
      </c>
      <c r="D250" s="44">
        <v>1260</v>
      </c>
      <c r="E250" s="159" t="s">
        <v>1924</v>
      </c>
      <c r="F250" s="45"/>
      <c r="G250" s="46" t="s">
        <v>1989</v>
      </c>
      <c r="H250" s="47"/>
      <c r="I250" s="40">
        <v>3093333</v>
      </c>
      <c r="J250" s="40">
        <v>0</v>
      </c>
      <c r="K250" s="40">
        <f t="shared" si="3"/>
        <v>3093333</v>
      </c>
    </row>
    <row r="251" spans="1:11" ht="14.25" customHeight="1" x14ac:dyDescent="0.25">
      <c r="A251" s="42">
        <v>43042</v>
      </c>
      <c r="B251" s="43" t="s">
        <v>1968</v>
      </c>
      <c r="C251" s="152">
        <v>946</v>
      </c>
      <c r="D251" s="44">
        <v>1262</v>
      </c>
      <c r="E251" s="159" t="s">
        <v>1924</v>
      </c>
      <c r="F251" s="45"/>
      <c r="G251" s="46" t="s">
        <v>1990</v>
      </c>
      <c r="H251" s="47"/>
      <c r="I251" s="40">
        <v>3093333</v>
      </c>
      <c r="J251" s="40">
        <v>0</v>
      </c>
      <c r="K251" s="40">
        <f t="shared" ref="K251:K277" si="4">+I251-J251</f>
        <v>3093333</v>
      </c>
    </row>
    <row r="252" spans="1:11" ht="14.25" customHeight="1" x14ac:dyDescent="0.25">
      <c r="A252" s="42">
        <v>43042</v>
      </c>
      <c r="B252" s="43" t="s">
        <v>1969</v>
      </c>
      <c r="C252" s="152">
        <v>958</v>
      </c>
      <c r="D252" s="44">
        <v>1263</v>
      </c>
      <c r="E252" s="159" t="s">
        <v>1924</v>
      </c>
      <c r="F252" s="45"/>
      <c r="G252" s="46" t="s">
        <v>1991</v>
      </c>
      <c r="H252" s="47"/>
      <c r="I252" s="40">
        <v>3093333</v>
      </c>
      <c r="J252" s="40">
        <v>0</v>
      </c>
      <c r="K252" s="40">
        <f t="shared" si="4"/>
        <v>3093333</v>
      </c>
    </row>
    <row r="253" spans="1:11" ht="14.25" customHeight="1" x14ac:dyDescent="0.25">
      <c r="A253" s="42">
        <v>43042</v>
      </c>
      <c r="B253" s="43" t="s">
        <v>1283</v>
      </c>
      <c r="C253" s="152">
        <v>959</v>
      </c>
      <c r="D253" s="44">
        <v>1265</v>
      </c>
      <c r="E253" s="156" t="s">
        <v>1961</v>
      </c>
      <c r="F253" s="45"/>
      <c r="G253" s="46" t="s">
        <v>1286</v>
      </c>
      <c r="H253" s="47"/>
      <c r="I253" s="40">
        <v>8400000</v>
      </c>
      <c r="J253" s="40">
        <v>0</v>
      </c>
      <c r="K253" s="40">
        <f t="shared" si="4"/>
        <v>8400000</v>
      </c>
    </row>
    <row r="254" spans="1:11" ht="14.25" customHeight="1" x14ac:dyDescent="0.25">
      <c r="A254" s="42">
        <v>43042</v>
      </c>
      <c r="B254" s="43" t="s">
        <v>1282</v>
      </c>
      <c r="C254" s="152">
        <v>915</v>
      </c>
      <c r="D254" s="44">
        <v>1266</v>
      </c>
      <c r="E254" s="156" t="s">
        <v>1962</v>
      </c>
      <c r="F254" s="45"/>
      <c r="G254" s="46" t="s">
        <v>1285</v>
      </c>
      <c r="H254" s="47"/>
      <c r="I254" s="40">
        <v>8550000</v>
      </c>
      <c r="J254" s="40">
        <v>0</v>
      </c>
      <c r="K254" s="40">
        <f t="shared" si="4"/>
        <v>8550000</v>
      </c>
    </row>
    <row r="255" spans="1:11" ht="14.25" customHeight="1" x14ac:dyDescent="0.25">
      <c r="A255" s="42">
        <v>43042</v>
      </c>
      <c r="B255" s="43" t="s">
        <v>1140</v>
      </c>
      <c r="C255" s="152">
        <v>962</v>
      </c>
      <c r="D255" s="44">
        <v>1268</v>
      </c>
      <c r="E255" s="156" t="s">
        <v>1963</v>
      </c>
      <c r="F255" s="45"/>
      <c r="G255" s="46" t="s">
        <v>1156</v>
      </c>
      <c r="H255" s="47"/>
      <c r="I255" s="40">
        <v>3850200</v>
      </c>
      <c r="J255" s="40">
        <v>0</v>
      </c>
      <c r="K255" s="40">
        <f t="shared" si="4"/>
        <v>3850200</v>
      </c>
    </row>
    <row r="256" spans="1:11" ht="14.25" customHeight="1" x14ac:dyDescent="0.25">
      <c r="A256" s="42">
        <v>43042</v>
      </c>
      <c r="B256" s="43" t="s">
        <v>165</v>
      </c>
      <c r="C256" s="152">
        <v>931</v>
      </c>
      <c r="D256" s="44">
        <v>1269</v>
      </c>
      <c r="E256" s="156" t="s">
        <v>1964</v>
      </c>
      <c r="F256" s="45"/>
      <c r="G256" s="46" t="s">
        <v>200</v>
      </c>
      <c r="H256" s="47"/>
      <c r="I256" s="40">
        <v>2466667</v>
      </c>
      <c r="J256" s="40">
        <v>0</v>
      </c>
      <c r="K256" s="40">
        <f t="shared" si="4"/>
        <v>2466667</v>
      </c>
    </row>
    <row r="257" spans="1:11" ht="14.25" customHeight="1" x14ac:dyDescent="0.25">
      <c r="A257" s="42">
        <v>43046</v>
      </c>
      <c r="B257" s="43" t="s">
        <v>1970</v>
      </c>
      <c r="C257" s="152">
        <v>956</v>
      </c>
      <c r="D257" s="44">
        <v>1273</v>
      </c>
      <c r="E257" s="159" t="s">
        <v>1924</v>
      </c>
      <c r="F257" s="45"/>
      <c r="G257" s="46" t="s">
        <v>1992</v>
      </c>
      <c r="H257" s="47"/>
      <c r="I257" s="40">
        <v>2706067</v>
      </c>
      <c r="J257" s="40">
        <v>0</v>
      </c>
      <c r="K257" s="40">
        <f t="shared" si="4"/>
        <v>2706067</v>
      </c>
    </row>
    <row r="258" spans="1:11" ht="14.25" customHeight="1" x14ac:dyDescent="0.25">
      <c r="A258" s="42">
        <v>43047</v>
      </c>
      <c r="B258" s="43" t="s">
        <v>1971</v>
      </c>
      <c r="C258" s="152">
        <v>970</v>
      </c>
      <c r="D258" s="44">
        <v>1274</v>
      </c>
      <c r="E258" s="156" t="s">
        <v>1965</v>
      </c>
      <c r="F258" s="45"/>
      <c r="G258" s="46" t="s">
        <v>1993</v>
      </c>
      <c r="H258" s="47"/>
      <c r="I258" s="40">
        <v>12618000</v>
      </c>
      <c r="J258" s="40">
        <v>0</v>
      </c>
      <c r="K258" s="40">
        <f t="shared" si="4"/>
        <v>12618000</v>
      </c>
    </row>
    <row r="259" spans="1:11" ht="14.25" customHeight="1" x14ac:dyDescent="0.25">
      <c r="A259" s="42">
        <v>43047</v>
      </c>
      <c r="B259" s="43" t="s">
        <v>1972</v>
      </c>
      <c r="C259" s="152">
        <v>975</v>
      </c>
      <c r="D259" s="44">
        <v>1275</v>
      </c>
      <c r="E259" s="156" t="s">
        <v>1966</v>
      </c>
      <c r="F259" s="45"/>
      <c r="G259" s="46" t="s">
        <v>517</v>
      </c>
      <c r="H259" s="47"/>
      <c r="I259" s="40">
        <v>24300000</v>
      </c>
      <c r="J259" s="40">
        <v>0</v>
      </c>
      <c r="K259" s="40">
        <f t="shared" si="4"/>
        <v>24300000</v>
      </c>
    </row>
    <row r="260" spans="1:11" ht="14.25" customHeight="1" x14ac:dyDescent="0.25">
      <c r="A260" s="42">
        <v>43047</v>
      </c>
      <c r="B260" s="43" t="s">
        <v>1988</v>
      </c>
      <c r="C260" s="152">
        <v>949</v>
      </c>
      <c r="D260" s="44">
        <v>1276</v>
      </c>
      <c r="E260" s="159" t="s">
        <v>1924</v>
      </c>
      <c r="F260" s="45"/>
      <c r="G260" s="46" t="s">
        <v>1994</v>
      </c>
      <c r="H260" s="47"/>
      <c r="I260" s="40">
        <v>2773333</v>
      </c>
      <c r="J260" s="40">
        <v>0</v>
      </c>
      <c r="K260" s="40">
        <f t="shared" si="4"/>
        <v>2773333</v>
      </c>
    </row>
    <row r="261" spans="1:11" ht="14.25" customHeight="1" x14ac:dyDescent="0.25">
      <c r="A261" s="42">
        <v>43047</v>
      </c>
      <c r="B261" s="43" t="s">
        <v>1997</v>
      </c>
      <c r="C261" s="152">
        <v>948</v>
      </c>
      <c r="D261" s="44">
        <v>1280</v>
      </c>
      <c r="E261" s="159" t="s">
        <v>1924</v>
      </c>
      <c r="F261" s="45"/>
      <c r="G261" s="46" t="s">
        <v>2003</v>
      </c>
      <c r="H261" s="47"/>
      <c r="I261" s="40">
        <v>2773333</v>
      </c>
      <c r="J261" s="40">
        <v>0</v>
      </c>
      <c r="K261" s="40">
        <f t="shared" si="4"/>
        <v>2773333</v>
      </c>
    </row>
    <row r="262" spans="1:11" ht="14.25" customHeight="1" x14ac:dyDescent="0.25">
      <c r="A262" s="42">
        <v>43047</v>
      </c>
      <c r="B262" s="43" t="s">
        <v>1998</v>
      </c>
      <c r="C262" s="152">
        <v>916</v>
      </c>
      <c r="D262" s="44">
        <v>1281</v>
      </c>
      <c r="E262" s="159" t="s">
        <v>2001</v>
      </c>
      <c r="F262" s="45"/>
      <c r="G262" s="46" t="s">
        <v>2004</v>
      </c>
      <c r="H262" s="47"/>
      <c r="I262" s="40">
        <v>886667</v>
      </c>
      <c r="J262" s="40">
        <v>0</v>
      </c>
      <c r="K262" s="40">
        <f t="shared" si="4"/>
        <v>886667</v>
      </c>
    </row>
    <row r="263" spans="1:11" ht="14.25" customHeight="1" x14ac:dyDescent="0.25">
      <c r="A263" s="42">
        <v>43048</v>
      </c>
      <c r="B263" s="43" t="s">
        <v>1999</v>
      </c>
      <c r="C263" s="152">
        <v>950</v>
      </c>
      <c r="D263" s="44">
        <v>1282</v>
      </c>
      <c r="E263" s="159" t="s">
        <v>1924</v>
      </c>
      <c r="F263" s="45"/>
      <c r="G263" s="46" t="s">
        <v>2005</v>
      </c>
      <c r="H263" s="47"/>
      <c r="I263" s="40">
        <v>2773333</v>
      </c>
      <c r="J263" s="40">
        <v>0</v>
      </c>
      <c r="K263" s="40">
        <f t="shared" si="4"/>
        <v>2773333</v>
      </c>
    </row>
    <row r="264" spans="1:11" ht="14.25" customHeight="1" x14ac:dyDescent="0.25">
      <c r="A264" s="42">
        <v>43049</v>
      </c>
      <c r="B264" s="43" t="s">
        <v>2000</v>
      </c>
      <c r="C264" s="152">
        <v>983</v>
      </c>
      <c r="D264" s="44">
        <v>1287</v>
      </c>
      <c r="E264" s="159" t="s">
        <v>2002</v>
      </c>
      <c r="F264" s="45"/>
      <c r="G264" s="46" t="s">
        <v>2006</v>
      </c>
      <c r="H264" s="47"/>
      <c r="I264" s="40">
        <v>49956200</v>
      </c>
      <c r="J264" s="40">
        <v>0</v>
      </c>
      <c r="K264" s="40">
        <f t="shared" si="4"/>
        <v>49956200</v>
      </c>
    </row>
    <row r="265" spans="1:11" ht="14.25" customHeight="1" x14ac:dyDescent="0.25">
      <c r="A265" s="42">
        <v>43049</v>
      </c>
      <c r="B265" s="43" t="s">
        <v>2007</v>
      </c>
      <c r="C265" s="152">
        <v>974</v>
      </c>
      <c r="D265" s="44">
        <v>1288</v>
      </c>
      <c r="E265" s="159" t="s">
        <v>888</v>
      </c>
      <c r="F265" s="45"/>
      <c r="G265" s="46" t="s">
        <v>2008</v>
      </c>
      <c r="H265" s="47"/>
      <c r="I265" s="40">
        <v>2666667</v>
      </c>
      <c r="J265" s="40">
        <v>0</v>
      </c>
      <c r="K265" s="40">
        <f t="shared" si="4"/>
        <v>2666667</v>
      </c>
    </row>
    <row r="266" spans="1:11" ht="14.25" customHeight="1" x14ac:dyDescent="0.25">
      <c r="A266" s="42">
        <v>43053</v>
      </c>
      <c r="B266" s="43" t="s">
        <v>1330</v>
      </c>
      <c r="C266" s="152">
        <v>972</v>
      </c>
      <c r="D266" s="44">
        <v>1292</v>
      </c>
      <c r="E266" s="159" t="s">
        <v>1973</v>
      </c>
      <c r="F266" s="45"/>
      <c r="G266" s="46" t="s">
        <v>1335</v>
      </c>
      <c r="H266" s="47"/>
      <c r="I266" s="40">
        <v>8879333</v>
      </c>
      <c r="J266" s="40">
        <v>0</v>
      </c>
      <c r="K266" s="40">
        <f t="shared" si="4"/>
        <v>8879333</v>
      </c>
    </row>
    <row r="267" spans="1:11" ht="14.25" customHeight="1" x14ac:dyDescent="0.25">
      <c r="A267" s="42">
        <v>43055</v>
      </c>
      <c r="B267" s="43" t="s">
        <v>796</v>
      </c>
      <c r="C267" s="152">
        <v>984</v>
      </c>
      <c r="D267" s="44">
        <v>1298</v>
      </c>
      <c r="E267" s="159" t="s">
        <v>2025</v>
      </c>
      <c r="F267" s="45"/>
      <c r="G267" s="46" t="s">
        <v>2039</v>
      </c>
      <c r="H267" s="47"/>
      <c r="I267" s="40">
        <v>7500000</v>
      </c>
      <c r="J267" s="40">
        <v>0</v>
      </c>
      <c r="K267" s="40">
        <f t="shared" si="4"/>
        <v>7500000</v>
      </c>
    </row>
    <row r="268" spans="1:11" ht="14.25" customHeight="1" x14ac:dyDescent="0.25">
      <c r="A268" s="42">
        <v>43055</v>
      </c>
      <c r="B268" s="43" t="s">
        <v>2035</v>
      </c>
      <c r="C268" s="152">
        <v>938</v>
      </c>
      <c r="D268" s="44">
        <v>1300</v>
      </c>
      <c r="E268" s="159" t="s">
        <v>1924</v>
      </c>
      <c r="F268" s="45"/>
      <c r="G268" s="46" t="s">
        <v>2040</v>
      </c>
      <c r="H268" s="47"/>
      <c r="I268" s="40">
        <v>2346667</v>
      </c>
      <c r="J268" s="40">
        <v>0</v>
      </c>
      <c r="K268" s="40">
        <f t="shared" si="4"/>
        <v>2346667</v>
      </c>
    </row>
    <row r="269" spans="1:11" ht="14.25" customHeight="1" x14ac:dyDescent="0.25">
      <c r="A269" s="42">
        <v>43056</v>
      </c>
      <c r="B269" s="43" t="s">
        <v>182</v>
      </c>
      <c r="C269" s="152">
        <v>987</v>
      </c>
      <c r="D269" s="44">
        <v>1301</v>
      </c>
      <c r="E269" s="159" t="s">
        <v>2037</v>
      </c>
      <c r="F269" s="45"/>
      <c r="G269" s="46" t="s">
        <v>217</v>
      </c>
      <c r="H269" s="47"/>
      <c r="I269" s="40">
        <v>4083333</v>
      </c>
      <c r="J269" s="40">
        <v>0</v>
      </c>
      <c r="K269" s="40">
        <f t="shared" si="4"/>
        <v>4083333</v>
      </c>
    </row>
    <row r="270" spans="1:11" ht="14.25" customHeight="1" x14ac:dyDescent="0.25">
      <c r="A270" s="42">
        <v>43059</v>
      </c>
      <c r="B270" s="43" t="s">
        <v>2036</v>
      </c>
      <c r="C270" s="152">
        <v>993</v>
      </c>
      <c r="D270" s="44">
        <v>1308</v>
      </c>
      <c r="E270" s="159" t="s">
        <v>2038</v>
      </c>
      <c r="F270" s="45"/>
      <c r="G270" s="46" t="s">
        <v>2041</v>
      </c>
      <c r="H270" s="47"/>
      <c r="I270" s="40">
        <v>7166667</v>
      </c>
      <c r="J270" s="40">
        <v>0</v>
      </c>
      <c r="K270" s="40">
        <f t="shared" si="4"/>
        <v>7166667</v>
      </c>
    </row>
    <row r="271" spans="1:11" ht="14.25" customHeight="1" x14ac:dyDescent="0.25">
      <c r="A271" s="42">
        <v>43063</v>
      </c>
      <c r="B271" s="43" t="s">
        <v>2067</v>
      </c>
      <c r="C271" s="152">
        <v>1004</v>
      </c>
      <c r="D271" s="44">
        <v>1322</v>
      </c>
      <c r="E271" s="159" t="s">
        <v>1924</v>
      </c>
      <c r="F271" s="45"/>
      <c r="G271" s="46" t="s">
        <v>2071</v>
      </c>
      <c r="H271" s="47"/>
      <c r="I271" s="40">
        <v>1866667</v>
      </c>
      <c r="J271" s="40">
        <v>0</v>
      </c>
      <c r="K271" s="40">
        <f t="shared" si="4"/>
        <v>1866667</v>
      </c>
    </row>
    <row r="272" spans="1:11" ht="14.25" customHeight="1" x14ac:dyDescent="0.25">
      <c r="A272" s="42">
        <v>43067</v>
      </c>
      <c r="B272" s="43" t="s">
        <v>2068</v>
      </c>
      <c r="C272" s="152">
        <v>951</v>
      </c>
      <c r="D272" s="44">
        <v>1324</v>
      </c>
      <c r="E272" s="159" t="s">
        <v>1924</v>
      </c>
      <c r="F272" s="45"/>
      <c r="G272" s="46" t="s">
        <v>2072</v>
      </c>
      <c r="H272" s="47"/>
      <c r="I272" s="40">
        <v>2346667</v>
      </c>
      <c r="J272" s="40">
        <v>0</v>
      </c>
      <c r="K272" s="40">
        <f t="shared" si="4"/>
        <v>2346667</v>
      </c>
    </row>
    <row r="273" spans="1:11" ht="14.25" customHeight="1" x14ac:dyDescent="0.25">
      <c r="A273" s="42">
        <v>43067</v>
      </c>
      <c r="B273" s="43" t="s">
        <v>166</v>
      </c>
      <c r="C273" s="152">
        <v>1006</v>
      </c>
      <c r="D273" s="44">
        <v>1326</v>
      </c>
      <c r="E273" s="159" t="s">
        <v>2070</v>
      </c>
      <c r="F273" s="45"/>
      <c r="G273" s="46" t="s">
        <v>201</v>
      </c>
      <c r="H273" s="47"/>
      <c r="I273" s="40">
        <v>2466667</v>
      </c>
      <c r="J273" s="40">
        <v>0</v>
      </c>
      <c r="K273" s="40">
        <f t="shared" si="4"/>
        <v>2466667</v>
      </c>
    </row>
    <row r="274" spans="1:11" ht="14.25" customHeight="1" x14ac:dyDescent="0.25">
      <c r="A274" s="42">
        <v>43068</v>
      </c>
      <c r="B274" s="43" t="s">
        <v>2069</v>
      </c>
      <c r="C274" s="152">
        <v>1003</v>
      </c>
      <c r="D274" s="44">
        <v>1328</v>
      </c>
      <c r="E274" s="159" t="s">
        <v>1924</v>
      </c>
      <c r="F274" s="45"/>
      <c r="G274" s="46" t="s">
        <v>2073</v>
      </c>
      <c r="H274" s="47"/>
      <c r="I274" s="40">
        <v>1706667</v>
      </c>
      <c r="J274" s="40">
        <v>0</v>
      </c>
      <c r="K274" s="40">
        <f t="shared" si="4"/>
        <v>1706667</v>
      </c>
    </row>
    <row r="275" spans="1:11" ht="14.25" customHeight="1" x14ac:dyDescent="0.25">
      <c r="A275" s="42">
        <v>43069</v>
      </c>
      <c r="B275" s="43" t="s">
        <v>156</v>
      </c>
      <c r="C275" s="152">
        <v>1010</v>
      </c>
      <c r="D275" s="44">
        <v>1333</v>
      </c>
      <c r="E275" s="159" t="s">
        <v>2086</v>
      </c>
      <c r="F275" s="45"/>
      <c r="G275" s="46" t="s">
        <v>191</v>
      </c>
      <c r="H275" s="47"/>
      <c r="I275" s="40">
        <v>2590000</v>
      </c>
      <c r="J275" s="40">
        <v>0</v>
      </c>
      <c r="K275" s="40">
        <f t="shared" si="4"/>
        <v>2590000</v>
      </c>
    </row>
    <row r="276" spans="1:11" ht="14.25" customHeight="1" x14ac:dyDescent="0.25">
      <c r="A276" s="42">
        <v>43069</v>
      </c>
      <c r="B276" s="43" t="s">
        <v>2085</v>
      </c>
      <c r="C276" s="152">
        <v>1013</v>
      </c>
      <c r="D276" s="44">
        <v>1334</v>
      </c>
      <c r="E276" s="159" t="s">
        <v>2074</v>
      </c>
      <c r="F276" s="45"/>
      <c r="G276" s="46" t="s">
        <v>2088</v>
      </c>
      <c r="H276" s="47"/>
      <c r="I276" s="40">
        <v>2000000</v>
      </c>
      <c r="J276" s="40">
        <v>0</v>
      </c>
      <c r="K276" s="40">
        <f t="shared" si="4"/>
        <v>2000000</v>
      </c>
    </row>
    <row r="277" spans="1:11" ht="14.25" customHeight="1" x14ac:dyDescent="0.25">
      <c r="A277" s="42">
        <v>43069</v>
      </c>
      <c r="B277" s="43" t="s">
        <v>507</v>
      </c>
      <c r="C277" s="152">
        <v>1030</v>
      </c>
      <c r="D277" s="44">
        <v>1335</v>
      </c>
      <c r="E277" s="159" t="s">
        <v>2087</v>
      </c>
      <c r="F277" s="45"/>
      <c r="G277" s="46" t="s">
        <v>524</v>
      </c>
      <c r="H277" s="47"/>
      <c r="I277" s="40">
        <v>5000000</v>
      </c>
      <c r="J277" s="40">
        <v>0</v>
      </c>
      <c r="K277" s="40">
        <f t="shared" si="4"/>
        <v>5000000</v>
      </c>
    </row>
    <row r="278" spans="1:11" ht="14.25" customHeight="1" x14ac:dyDescent="0.25">
      <c r="A278" s="42"/>
      <c r="B278" s="43"/>
      <c r="C278" s="152"/>
      <c r="D278" s="44"/>
      <c r="E278" s="159"/>
      <c r="F278" s="45"/>
      <c r="G278" s="46"/>
      <c r="H278" s="47"/>
      <c r="I278" s="40"/>
      <c r="J278" s="40"/>
      <c r="K278" s="40"/>
    </row>
    <row r="279" spans="1:11" x14ac:dyDescent="0.25">
      <c r="A279" s="30"/>
      <c r="B279" s="31"/>
      <c r="C279" s="31"/>
      <c r="D279" s="31"/>
      <c r="E279" s="31"/>
      <c r="F279" s="31"/>
      <c r="G279" s="171" t="s">
        <v>22</v>
      </c>
      <c r="H279" s="172"/>
      <c r="I279" s="49">
        <f>SUM(I23:I278)</f>
        <v>6802153338</v>
      </c>
      <c r="J279" s="49">
        <f>SUM(J23:J278)</f>
        <v>5160576903.5699997</v>
      </c>
      <c r="K279" s="49">
        <f>SUM(K23:K278)</f>
        <v>1641576434.4300001</v>
      </c>
    </row>
    <row r="280" spans="1:11" ht="12.75" customHeight="1" x14ac:dyDescent="0.25">
      <c r="A280" s="30"/>
      <c r="B280" s="31"/>
      <c r="C280" s="31"/>
      <c r="D280" s="31"/>
      <c r="E280" s="31"/>
      <c r="F280" s="31"/>
      <c r="G280" s="31"/>
      <c r="H280" s="31"/>
      <c r="I280" s="35"/>
      <c r="J280" s="64"/>
      <c r="K280" s="36"/>
    </row>
    <row r="281" spans="1:11" ht="24.95" customHeight="1" x14ac:dyDescent="0.25">
      <c r="A281" s="57" t="s">
        <v>29</v>
      </c>
      <c r="B281" s="1" t="s">
        <v>23</v>
      </c>
      <c r="C281" s="57" t="s">
        <v>9</v>
      </c>
      <c r="D281" s="58" t="s">
        <v>0</v>
      </c>
      <c r="E281" s="57" t="s">
        <v>18</v>
      </c>
      <c r="F281" s="57" t="s">
        <v>25</v>
      </c>
      <c r="G281" s="57" t="s">
        <v>19</v>
      </c>
      <c r="H281" s="57" t="s">
        <v>30</v>
      </c>
      <c r="I281" s="57" t="s">
        <v>15</v>
      </c>
      <c r="J281" s="57" t="s">
        <v>31</v>
      </c>
      <c r="K281" s="57" t="s">
        <v>6</v>
      </c>
    </row>
    <row r="282" spans="1:11" ht="24.95" customHeight="1" x14ac:dyDescent="0.25">
      <c r="A282" s="50">
        <v>5250109000</v>
      </c>
      <c r="B282" s="50">
        <f>1100000000-956333+650000000</f>
        <v>1749043667</v>
      </c>
      <c r="C282" s="50">
        <v>0</v>
      </c>
      <c r="D282" s="51">
        <f>+A282+B282-C282</f>
        <v>6999152667</v>
      </c>
      <c r="E282" s="51">
        <f>+I279</f>
        <v>6802153338</v>
      </c>
      <c r="F282" s="52">
        <f>+E282/D282</f>
        <v>0.97185383168896666</v>
      </c>
      <c r="G282" s="51">
        <f>+I19</f>
        <v>130743333</v>
      </c>
      <c r="H282" s="51">
        <f>+D282-E282-G282</f>
        <v>66255996</v>
      </c>
      <c r="I282" s="51">
        <f>+J279</f>
        <v>5160576903.5699997</v>
      </c>
      <c r="J282" s="52">
        <f>+I282/D282</f>
        <v>0.73731452207084713</v>
      </c>
      <c r="K282" s="51">
        <f>+K279</f>
        <v>1641576434.4300001</v>
      </c>
    </row>
    <row r="283" spans="1:11" x14ac:dyDescent="0.25">
      <c r="A283" s="53">
        <v>1</v>
      </c>
      <c r="B283" s="53">
        <v>2</v>
      </c>
      <c r="C283" s="53">
        <v>3</v>
      </c>
      <c r="D283" s="53" t="s">
        <v>5</v>
      </c>
      <c r="E283" s="53">
        <v>5</v>
      </c>
      <c r="F283" s="53" t="s">
        <v>21</v>
      </c>
      <c r="G283" s="53">
        <v>7</v>
      </c>
      <c r="H283" s="53" t="s">
        <v>12</v>
      </c>
      <c r="I283" s="53">
        <v>9</v>
      </c>
      <c r="J283" s="53" t="s">
        <v>33</v>
      </c>
      <c r="K283" s="53" t="s">
        <v>34</v>
      </c>
    </row>
    <row r="285" spans="1:11" x14ac:dyDescent="0.25">
      <c r="G285" s="128"/>
      <c r="I285" s="128"/>
    </row>
    <row r="287" spans="1:11" x14ac:dyDescent="0.25">
      <c r="B287" s="128"/>
      <c r="H287" s="128"/>
    </row>
    <row r="288" spans="1:11" x14ac:dyDescent="0.25">
      <c r="I288" s="128"/>
    </row>
  </sheetData>
  <mergeCells count="15">
    <mergeCell ref="G279:H279"/>
    <mergeCell ref="G19:H19"/>
    <mergeCell ref="A21:A22"/>
    <mergeCell ref="E21:H21"/>
    <mergeCell ref="I21:I22"/>
    <mergeCell ref="J21:J22"/>
    <mergeCell ref="E22:F22"/>
    <mergeCell ref="G22:H22"/>
    <mergeCell ref="A6:A7"/>
    <mergeCell ref="B6:B7"/>
    <mergeCell ref="D6:D7"/>
    <mergeCell ref="E6:H6"/>
    <mergeCell ref="I6:I7"/>
    <mergeCell ref="J6:K7"/>
    <mergeCell ref="E7:H7"/>
  </mergeCells>
  <printOptions horizontalCentered="1" verticalCentered="1"/>
  <pageMargins left="0.19685039370078741" right="0.19685039370078741" top="0.39370078740157483" bottom="0.39370078740157483" header="0" footer="0"/>
  <pageSetup scale="70" orientation="landscape" horizontalDpi="4294967293" r:id="rId1"/>
  <headerFooter>
    <oddHeader>&amp;R&amp;D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workbookViewId="0">
      <selection activeCell="K58" sqref="K58"/>
    </sheetView>
  </sheetViews>
  <sheetFormatPr baseColWidth="10" defaultRowHeight="15" x14ac:dyDescent="0.25"/>
  <cols>
    <col min="1" max="4" width="14.7109375" style="4" customWidth="1"/>
    <col min="5" max="5" width="15.7109375" style="4" customWidth="1"/>
    <col min="6" max="6" width="14.7109375" style="4" customWidth="1"/>
    <col min="7" max="11" width="15.7109375" style="4" customWidth="1"/>
    <col min="12" max="16384" width="11.42578125" style="4"/>
  </cols>
  <sheetData>
    <row r="1" spans="1:11" ht="12.75" customHeight="1" x14ac:dyDescent="0.25">
      <c r="A1" s="2" t="s">
        <v>32</v>
      </c>
      <c r="B1" s="2"/>
      <c r="C1" s="2"/>
      <c r="D1" s="2"/>
      <c r="E1" s="3"/>
      <c r="F1" s="2"/>
      <c r="G1" s="3"/>
      <c r="H1" s="3"/>
      <c r="I1" s="3"/>
      <c r="J1" s="3"/>
      <c r="K1" s="3"/>
    </row>
    <row r="2" spans="1:11" ht="12.75" customHeight="1" x14ac:dyDescent="0.25">
      <c r="A2" s="3"/>
      <c r="B2" s="3"/>
      <c r="C2" s="3"/>
      <c r="D2" s="3"/>
      <c r="E2" s="3"/>
      <c r="F2" s="3"/>
      <c r="G2" s="3"/>
      <c r="H2" s="3"/>
      <c r="I2" s="3"/>
      <c r="J2" s="3"/>
      <c r="K2" s="5"/>
    </row>
    <row r="3" spans="1:11" ht="15" customHeight="1" x14ac:dyDescent="0.25">
      <c r="A3" s="92">
        <v>1120</v>
      </c>
      <c r="B3" s="93" t="s">
        <v>47</v>
      </c>
      <c r="C3" s="7"/>
      <c r="D3" s="7"/>
      <c r="E3" s="8"/>
      <c r="F3" s="6"/>
      <c r="G3" s="6"/>
      <c r="H3" s="6"/>
      <c r="I3" s="6"/>
      <c r="J3" s="9"/>
      <c r="K3" s="9"/>
    </row>
    <row r="4" spans="1:11" ht="15" customHeight="1" x14ac:dyDescent="0.25">
      <c r="A4" s="92" t="s">
        <v>46</v>
      </c>
      <c r="B4" s="93" t="s">
        <v>48</v>
      </c>
      <c r="C4" s="7"/>
      <c r="D4" s="7"/>
      <c r="E4" s="8"/>
      <c r="F4" s="6"/>
      <c r="G4" s="6"/>
      <c r="H4" s="6"/>
      <c r="I4" s="6"/>
      <c r="J4" s="9"/>
      <c r="K4" s="9" t="s">
        <v>1946</v>
      </c>
    </row>
    <row r="5" spans="1:11" ht="12.75" customHeight="1" x14ac:dyDescent="0.25">
      <c r="A5" s="10"/>
      <c r="B5" s="10"/>
      <c r="C5" s="10"/>
      <c r="D5" s="10"/>
      <c r="E5" s="10"/>
      <c r="F5" s="10"/>
      <c r="G5" s="10"/>
      <c r="H5" s="10"/>
      <c r="I5" s="10"/>
      <c r="J5" s="10"/>
      <c r="K5" s="11"/>
    </row>
    <row r="6" spans="1:11" x14ac:dyDescent="0.25">
      <c r="A6" s="160" t="s">
        <v>7</v>
      </c>
      <c r="B6" s="162" t="s">
        <v>35</v>
      </c>
      <c r="C6" s="60"/>
      <c r="D6" s="160" t="s">
        <v>20</v>
      </c>
      <c r="E6" s="164" t="s">
        <v>19</v>
      </c>
      <c r="F6" s="165"/>
      <c r="G6" s="165"/>
      <c r="H6" s="166"/>
      <c r="I6" s="160" t="s">
        <v>10</v>
      </c>
      <c r="J6" s="167" t="s">
        <v>28</v>
      </c>
      <c r="K6" s="168"/>
    </row>
    <row r="7" spans="1:11" x14ac:dyDescent="0.25">
      <c r="A7" s="161"/>
      <c r="B7" s="163"/>
      <c r="C7" s="61"/>
      <c r="D7" s="161"/>
      <c r="E7" s="164" t="s">
        <v>4</v>
      </c>
      <c r="F7" s="165"/>
      <c r="G7" s="165"/>
      <c r="H7" s="166"/>
      <c r="I7" s="161"/>
      <c r="J7" s="169"/>
      <c r="K7" s="170"/>
    </row>
    <row r="8" spans="1:11" ht="15" customHeight="1" x14ac:dyDescent="0.25">
      <c r="A8" s="20">
        <v>42790</v>
      </c>
      <c r="B8" s="27"/>
      <c r="C8" s="21"/>
      <c r="D8" s="29"/>
      <c r="E8" s="27"/>
      <c r="F8" s="22"/>
      <c r="G8" s="23"/>
      <c r="H8" s="24"/>
      <c r="I8" s="40"/>
      <c r="J8" s="15"/>
      <c r="K8" s="21"/>
    </row>
    <row r="9" spans="1:11" ht="15" customHeight="1" x14ac:dyDescent="0.25">
      <c r="A9" s="20">
        <v>42990</v>
      </c>
      <c r="B9" s="27"/>
      <c r="C9" s="21"/>
      <c r="D9" s="29"/>
      <c r="E9" s="27"/>
      <c r="F9" s="22"/>
      <c r="G9" s="23"/>
      <c r="H9" s="24"/>
      <c r="I9" s="40"/>
      <c r="J9" s="15"/>
      <c r="K9" s="21"/>
    </row>
    <row r="10" spans="1:11" ht="12.75" customHeight="1" x14ac:dyDescent="0.25">
      <c r="A10" s="20"/>
      <c r="B10" s="27"/>
      <c r="C10" s="28"/>
      <c r="D10" s="29"/>
      <c r="E10" s="15"/>
      <c r="F10" s="22"/>
      <c r="G10" s="22"/>
      <c r="H10" s="21"/>
      <c r="I10" s="40"/>
      <c r="J10" s="26"/>
      <c r="K10" s="24"/>
    </row>
    <row r="11" spans="1:11" x14ac:dyDescent="0.25">
      <c r="A11" s="30"/>
      <c r="B11" s="31"/>
      <c r="C11" s="31"/>
      <c r="D11" s="31"/>
      <c r="E11" s="31"/>
      <c r="F11" s="31"/>
      <c r="G11" s="171" t="s">
        <v>22</v>
      </c>
      <c r="H11" s="172"/>
      <c r="I11" s="32">
        <f>SUM(I8:I10)</f>
        <v>0</v>
      </c>
      <c r="J11" s="33"/>
      <c r="K11" s="34"/>
    </row>
    <row r="12" spans="1:11" ht="12.75" customHeight="1" x14ac:dyDescent="0.25">
      <c r="A12" s="30"/>
      <c r="B12" s="31"/>
      <c r="C12" s="31"/>
      <c r="D12" s="31"/>
      <c r="E12" s="31"/>
      <c r="F12" s="31"/>
      <c r="G12" s="31"/>
      <c r="H12" s="31"/>
      <c r="I12" s="35"/>
      <c r="J12" s="35"/>
      <c r="K12" s="36"/>
    </row>
    <row r="13" spans="1:11" x14ac:dyDescent="0.25">
      <c r="A13" s="160" t="s">
        <v>7</v>
      </c>
      <c r="B13" s="54" t="s">
        <v>16</v>
      </c>
      <c r="C13" s="62" t="s">
        <v>26</v>
      </c>
      <c r="D13" s="37" t="s">
        <v>26</v>
      </c>
      <c r="E13" s="164" t="s">
        <v>18</v>
      </c>
      <c r="F13" s="165"/>
      <c r="G13" s="165"/>
      <c r="H13" s="166"/>
      <c r="I13" s="160" t="s">
        <v>10</v>
      </c>
      <c r="J13" s="160" t="s">
        <v>8</v>
      </c>
      <c r="K13" s="62" t="s">
        <v>1</v>
      </c>
    </row>
    <row r="14" spans="1:11" x14ac:dyDescent="0.25">
      <c r="A14" s="161"/>
      <c r="B14" s="63" t="s">
        <v>17</v>
      </c>
      <c r="C14" s="63" t="s">
        <v>14</v>
      </c>
      <c r="D14" s="63" t="s">
        <v>13</v>
      </c>
      <c r="E14" s="164" t="s">
        <v>4</v>
      </c>
      <c r="F14" s="166"/>
      <c r="G14" s="164" t="s">
        <v>11</v>
      </c>
      <c r="H14" s="166"/>
      <c r="I14" s="161"/>
      <c r="J14" s="161"/>
      <c r="K14" s="63" t="s">
        <v>2</v>
      </c>
    </row>
    <row r="15" spans="1:11" ht="15" customHeight="1" x14ac:dyDescent="0.25">
      <c r="A15" s="20">
        <v>42748</v>
      </c>
      <c r="B15" s="41" t="s">
        <v>223</v>
      </c>
      <c r="C15" s="39">
        <v>73</v>
      </c>
      <c r="D15" s="39">
        <v>48</v>
      </c>
      <c r="E15" s="15" t="s">
        <v>113</v>
      </c>
      <c r="F15" s="28"/>
      <c r="G15" t="s">
        <v>114</v>
      </c>
      <c r="H15" s="21"/>
      <c r="I15" s="40">
        <v>2666667</v>
      </c>
      <c r="J15" s="40">
        <v>2666667</v>
      </c>
      <c r="K15" s="40">
        <f>+I15-J15</f>
        <v>0</v>
      </c>
    </row>
    <row r="16" spans="1:11" ht="15" customHeight="1" x14ac:dyDescent="0.25">
      <c r="A16" s="20">
        <v>42773</v>
      </c>
      <c r="B16" s="41" t="s">
        <v>529</v>
      </c>
      <c r="C16" s="39">
        <v>50</v>
      </c>
      <c r="D16" s="39">
        <v>181</v>
      </c>
      <c r="E16" s="15" t="s">
        <v>85</v>
      </c>
      <c r="F16" s="28"/>
      <c r="G16" s="56" t="s">
        <v>539</v>
      </c>
      <c r="H16" s="21"/>
      <c r="I16" s="40">
        <v>50557500</v>
      </c>
      <c r="J16" s="40">
        <v>42372000</v>
      </c>
      <c r="K16" s="40">
        <f>+I16-J16</f>
        <v>8185500</v>
      </c>
    </row>
    <row r="17" spans="1:11" ht="15" customHeight="1" x14ac:dyDescent="0.25">
      <c r="A17" s="20">
        <v>42776</v>
      </c>
      <c r="B17" s="41" t="s">
        <v>530</v>
      </c>
      <c r="C17" s="39">
        <v>46</v>
      </c>
      <c r="D17" s="39">
        <v>192</v>
      </c>
      <c r="E17" s="15" t="s">
        <v>549</v>
      </c>
      <c r="F17" s="28"/>
      <c r="G17" s="27" t="s">
        <v>540</v>
      </c>
      <c r="H17" s="21"/>
      <c r="I17" s="40">
        <v>33705000</v>
      </c>
      <c r="J17" s="40">
        <v>27927000</v>
      </c>
      <c r="K17" s="40">
        <f t="shared" ref="K17:K58" si="0">+I17-J17</f>
        <v>5778000</v>
      </c>
    </row>
    <row r="18" spans="1:11" ht="15" customHeight="1" x14ac:dyDescent="0.25">
      <c r="A18" s="20">
        <v>42776</v>
      </c>
      <c r="B18" s="41" t="s">
        <v>531</v>
      </c>
      <c r="C18" s="39">
        <v>48</v>
      </c>
      <c r="D18" s="39">
        <v>193</v>
      </c>
      <c r="E18" s="15" t="s">
        <v>85</v>
      </c>
      <c r="F18" s="28"/>
      <c r="G18" s="46" t="s">
        <v>541</v>
      </c>
      <c r="H18" s="21"/>
      <c r="I18" s="40">
        <v>50557500</v>
      </c>
      <c r="J18" s="40">
        <v>41890500</v>
      </c>
      <c r="K18" s="40">
        <f t="shared" si="0"/>
        <v>8667000</v>
      </c>
    </row>
    <row r="19" spans="1:11" ht="15" customHeight="1" x14ac:dyDescent="0.25">
      <c r="A19" s="20">
        <v>42776</v>
      </c>
      <c r="B19" s="41" t="s">
        <v>532</v>
      </c>
      <c r="C19" s="39">
        <v>76</v>
      </c>
      <c r="D19" s="39">
        <v>194</v>
      </c>
      <c r="E19" s="15" t="s">
        <v>134</v>
      </c>
      <c r="F19" s="28"/>
      <c r="G19" s="46" t="s">
        <v>542</v>
      </c>
      <c r="H19" s="21"/>
      <c r="I19" s="40">
        <v>42609000</v>
      </c>
      <c r="J19" s="40">
        <v>35304600</v>
      </c>
      <c r="K19" s="40">
        <f t="shared" si="0"/>
        <v>7304400</v>
      </c>
    </row>
    <row r="20" spans="1:11" ht="15" customHeight="1" x14ac:dyDescent="0.25">
      <c r="A20" s="20">
        <v>42776</v>
      </c>
      <c r="B20" s="41" t="s">
        <v>533</v>
      </c>
      <c r="C20" s="39">
        <v>220</v>
      </c>
      <c r="D20" s="39">
        <v>195</v>
      </c>
      <c r="E20" s="15" t="s">
        <v>550</v>
      </c>
      <c r="F20" s="28"/>
      <c r="G20" s="46" t="s">
        <v>543</v>
      </c>
      <c r="H20" s="21"/>
      <c r="I20" s="40">
        <v>57750000</v>
      </c>
      <c r="J20" s="40">
        <v>47850000</v>
      </c>
      <c r="K20" s="40">
        <f t="shared" si="0"/>
        <v>9900000</v>
      </c>
    </row>
    <row r="21" spans="1:11" x14ac:dyDescent="0.25">
      <c r="A21" s="20">
        <v>42776</v>
      </c>
      <c r="B21" s="41" t="s">
        <v>534</v>
      </c>
      <c r="C21" s="39">
        <v>49</v>
      </c>
      <c r="D21" s="39">
        <v>196</v>
      </c>
      <c r="E21" s="15" t="s">
        <v>85</v>
      </c>
      <c r="F21" s="28"/>
      <c r="G21" s="56" t="s">
        <v>544</v>
      </c>
      <c r="H21" s="28"/>
      <c r="I21" s="40">
        <v>50557500</v>
      </c>
      <c r="J21" s="40">
        <v>41890500</v>
      </c>
      <c r="K21" s="40">
        <f t="shared" si="0"/>
        <v>8667000</v>
      </c>
    </row>
    <row r="22" spans="1:11" x14ac:dyDescent="0.25">
      <c r="A22" s="20">
        <v>42776</v>
      </c>
      <c r="B22" s="41" t="s">
        <v>535</v>
      </c>
      <c r="C22" s="39">
        <v>47</v>
      </c>
      <c r="D22" s="39">
        <v>198</v>
      </c>
      <c r="E22" s="15" t="s">
        <v>84</v>
      </c>
      <c r="F22" s="28"/>
      <c r="G22" s="27" t="s">
        <v>545</v>
      </c>
      <c r="H22" s="28"/>
      <c r="I22" s="40">
        <v>44940000</v>
      </c>
      <c r="J22" s="40">
        <v>37236000</v>
      </c>
      <c r="K22" s="40">
        <f t="shared" si="0"/>
        <v>7704000</v>
      </c>
    </row>
    <row r="23" spans="1:11" x14ac:dyDescent="0.25">
      <c r="A23" s="20">
        <v>42776</v>
      </c>
      <c r="B23" s="43" t="s">
        <v>536</v>
      </c>
      <c r="C23" s="44">
        <v>81</v>
      </c>
      <c r="D23" s="44">
        <v>199</v>
      </c>
      <c r="E23" s="15" t="s">
        <v>135</v>
      </c>
      <c r="F23" s="45"/>
      <c r="G23" s="46" t="s">
        <v>546</v>
      </c>
      <c r="H23" s="47"/>
      <c r="I23" s="40">
        <f>22365000-16401000</f>
        <v>5964000</v>
      </c>
      <c r="J23" s="40">
        <v>5964000</v>
      </c>
      <c r="K23" s="40">
        <f t="shared" si="0"/>
        <v>0</v>
      </c>
    </row>
    <row r="24" spans="1:11" x14ac:dyDescent="0.25">
      <c r="A24" s="20">
        <v>42781</v>
      </c>
      <c r="B24" s="43" t="s">
        <v>537</v>
      </c>
      <c r="C24" s="44">
        <v>234</v>
      </c>
      <c r="D24" s="44">
        <v>214</v>
      </c>
      <c r="E24" s="15" t="s">
        <v>551</v>
      </c>
      <c r="F24" s="45"/>
      <c r="G24" s="46" t="s">
        <v>547</v>
      </c>
      <c r="H24" s="47"/>
      <c r="I24" s="40">
        <v>40000000</v>
      </c>
      <c r="J24" s="40">
        <v>40000000</v>
      </c>
      <c r="K24" s="40">
        <f t="shared" si="0"/>
        <v>0</v>
      </c>
    </row>
    <row r="25" spans="1:11" x14ac:dyDescent="0.25">
      <c r="A25" s="20">
        <v>42782</v>
      </c>
      <c r="B25" s="43" t="s">
        <v>538</v>
      </c>
      <c r="C25" s="44">
        <v>225</v>
      </c>
      <c r="D25" s="44">
        <v>220</v>
      </c>
      <c r="E25" s="15" t="s">
        <v>552</v>
      </c>
      <c r="F25" s="45"/>
      <c r="G25" s="46" t="s">
        <v>548</v>
      </c>
      <c r="H25" s="47"/>
      <c r="I25" s="40">
        <f>42800000-13553333</f>
        <v>29246667</v>
      </c>
      <c r="J25" s="40">
        <v>29246667</v>
      </c>
      <c r="K25" s="40">
        <f t="shared" si="0"/>
        <v>0</v>
      </c>
    </row>
    <row r="26" spans="1:11" x14ac:dyDescent="0.25">
      <c r="A26" s="20">
        <v>42782</v>
      </c>
      <c r="B26" s="43" t="s">
        <v>618</v>
      </c>
      <c r="C26" s="44">
        <v>223</v>
      </c>
      <c r="D26" s="44">
        <v>222</v>
      </c>
      <c r="E26" s="22" t="s">
        <v>626</v>
      </c>
      <c r="F26" s="45"/>
      <c r="G26" s="46" t="s">
        <v>622</v>
      </c>
      <c r="H26" s="47"/>
      <c r="I26" s="40">
        <v>36750000</v>
      </c>
      <c r="J26" s="40">
        <v>29750000</v>
      </c>
      <c r="K26" s="40">
        <f t="shared" si="0"/>
        <v>7000000</v>
      </c>
    </row>
    <row r="27" spans="1:11" x14ac:dyDescent="0.25">
      <c r="A27" s="20">
        <v>42783</v>
      </c>
      <c r="B27" s="43" t="s">
        <v>619</v>
      </c>
      <c r="C27" s="44">
        <v>233</v>
      </c>
      <c r="D27" s="44">
        <v>231</v>
      </c>
      <c r="E27" s="22" t="s">
        <v>589</v>
      </c>
      <c r="F27" s="45"/>
      <c r="G27" s="46" t="s">
        <v>623</v>
      </c>
      <c r="H27" s="47"/>
      <c r="I27" s="40">
        <f>42800000-29960000</f>
        <v>12840000</v>
      </c>
      <c r="J27" s="40">
        <v>12840000</v>
      </c>
      <c r="K27" s="40">
        <f t="shared" si="0"/>
        <v>0</v>
      </c>
    </row>
    <row r="28" spans="1:11" x14ac:dyDescent="0.25">
      <c r="A28" s="20">
        <v>42786</v>
      </c>
      <c r="B28" s="43" t="s">
        <v>620</v>
      </c>
      <c r="C28" s="44">
        <v>264</v>
      </c>
      <c r="D28" s="44">
        <v>249</v>
      </c>
      <c r="E28" s="22" t="s">
        <v>627</v>
      </c>
      <c r="F28" s="45"/>
      <c r="G28" s="46" t="s">
        <v>624</v>
      </c>
      <c r="H28" s="47"/>
      <c r="I28" s="40">
        <v>42800000</v>
      </c>
      <c r="J28" s="40">
        <v>39411667</v>
      </c>
      <c r="K28" s="40">
        <f t="shared" si="0"/>
        <v>3388333</v>
      </c>
    </row>
    <row r="29" spans="1:11" x14ac:dyDescent="0.25">
      <c r="A29" s="20">
        <v>42787</v>
      </c>
      <c r="B29" s="43" t="s">
        <v>621</v>
      </c>
      <c r="C29" s="44">
        <v>263</v>
      </c>
      <c r="D29" s="44">
        <v>253</v>
      </c>
      <c r="E29" s="22" t="s">
        <v>628</v>
      </c>
      <c r="F29" s="45"/>
      <c r="G29" s="46" t="s">
        <v>625</v>
      </c>
      <c r="H29" s="47"/>
      <c r="I29" s="40">
        <f>70780500-1123500</f>
        <v>69657000</v>
      </c>
      <c r="J29" s="40">
        <v>56175000</v>
      </c>
      <c r="K29" s="40">
        <f t="shared" si="0"/>
        <v>13482000</v>
      </c>
    </row>
    <row r="30" spans="1:11" x14ac:dyDescent="0.25">
      <c r="A30" s="20">
        <v>42789</v>
      </c>
      <c r="B30" s="43" t="s">
        <v>713</v>
      </c>
      <c r="C30" s="44">
        <v>296</v>
      </c>
      <c r="D30" s="44">
        <v>271</v>
      </c>
      <c r="E30" s="143" t="s">
        <v>678</v>
      </c>
      <c r="F30" s="45"/>
      <c r="G30" s="46" t="s">
        <v>716</v>
      </c>
      <c r="H30" s="47"/>
      <c r="I30" s="40">
        <f>42800000-3923333</f>
        <v>38876667</v>
      </c>
      <c r="J30" s="40">
        <v>38876667</v>
      </c>
      <c r="K30" s="40">
        <f t="shared" si="0"/>
        <v>0</v>
      </c>
    </row>
    <row r="31" spans="1:11" x14ac:dyDescent="0.25">
      <c r="A31" s="20">
        <v>42789</v>
      </c>
      <c r="B31" s="43" t="s">
        <v>714</v>
      </c>
      <c r="C31" s="44">
        <v>236</v>
      </c>
      <c r="D31" s="44">
        <v>280</v>
      </c>
      <c r="E31" s="15" t="s">
        <v>590</v>
      </c>
      <c r="F31" s="45"/>
      <c r="G31" s="46" t="s">
        <v>717</v>
      </c>
      <c r="H31" s="47"/>
      <c r="I31" s="40">
        <f>38850000-863333</f>
        <v>37986667</v>
      </c>
      <c r="J31" s="40">
        <v>30586667</v>
      </c>
      <c r="K31" s="40">
        <f t="shared" si="0"/>
        <v>7400000</v>
      </c>
    </row>
    <row r="32" spans="1:11" x14ac:dyDescent="0.25">
      <c r="A32" s="20">
        <v>42790</v>
      </c>
      <c r="B32" s="43" t="s">
        <v>715</v>
      </c>
      <c r="C32" s="44">
        <v>298</v>
      </c>
      <c r="D32" s="44">
        <v>292</v>
      </c>
      <c r="E32" s="15" t="s">
        <v>679</v>
      </c>
      <c r="F32" s="45"/>
      <c r="G32" s="46" t="s">
        <v>718</v>
      </c>
      <c r="H32" s="47"/>
      <c r="I32" s="40">
        <v>37000000</v>
      </c>
      <c r="J32" s="40">
        <v>30463333</v>
      </c>
      <c r="K32" s="40">
        <f t="shared" si="0"/>
        <v>6536667</v>
      </c>
    </row>
    <row r="33" spans="1:11" x14ac:dyDescent="0.25">
      <c r="A33" s="20">
        <v>42800</v>
      </c>
      <c r="B33" s="43" t="s">
        <v>892</v>
      </c>
      <c r="C33" s="44">
        <v>334</v>
      </c>
      <c r="D33" s="44">
        <v>344</v>
      </c>
      <c r="E33" s="22" t="s">
        <v>1295</v>
      </c>
      <c r="F33" s="45"/>
      <c r="G33" s="46" t="s">
        <v>896</v>
      </c>
      <c r="H33" s="47"/>
      <c r="I33" s="40">
        <v>45000000</v>
      </c>
      <c r="J33" s="40">
        <v>30750000</v>
      </c>
      <c r="K33" s="40">
        <f t="shared" si="0"/>
        <v>14250000</v>
      </c>
    </row>
    <row r="34" spans="1:11" x14ac:dyDescent="0.25">
      <c r="A34" s="20">
        <v>42800</v>
      </c>
      <c r="B34" s="43" t="s">
        <v>893</v>
      </c>
      <c r="C34" s="44">
        <v>353</v>
      </c>
      <c r="D34" s="44">
        <v>347</v>
      </c>
      <c r="E34" s="22" t="s">
        <v>1296</v>
      </c>
      <c r="F34" s="45"/>
      <c r="G34" s="46" t="s">
        <v>897</v>
      </c>
      <c r="H34" s="47"/>
      <c r="I34" s="40">
        <v>56800000</v>
      </c>
      <c r="J34" s="40">
        <v>55616667</v>
      </c>
      <c r="K34" s="40">
        <f t="shared" si="0"/>
        <v>1183333</v>
      </c>
    </row>
    <row r="35" spans="1:11" x14ac:dyDescent="0.25">
      <c r="A35" s="20">
        <v>42803</v>
      </c>
      <c r="B35" s="43" t="s">
        <v>894</v>
      </c>
      <c r="C35" s="44">
        <v>369</v>
      </c>
      <c r="D35" s="44">
        <v>382</v>
      </c>
      <c r="E35" s="22" t="s">
        <v>1297</v>
      </c>
      <c r="F35" s="45"/>
      <c r="G35" s="46" t="s">
        <v>898</v>
      </c>
      <c r="H35" s="47"/>
      <c r="I35" s="40">
        <v>32100000</v>
      </c>
      <c r="J35" s="40">
        <v>30673333</v>
      </c>
      <c r="K35" s="40">
        <f t="shared" si="0"/>
        <v>1426667</v>
      </c>
    </row>
    <row r="36" spans="1:11" x14ac:dyDescent="0.25">
      <c r="A36" s="20">
        <v>42807</v>
      </c>
      <c r="B36" s="43" t="s">
        <v>895</v>
      </c>
      <c r="C36" s="44">
        <v>370</v>
      </c>
      <c r="D36" s="44">
        <v>399</v>
      </c>
      <c r="E36" s="22" t="s">
        <v>1298</v>
      </c>
      <c r="F36" s="45"/>
      <c r="G36" s="46" t="s">
        <v>899</v>
      </c>
      <c r="H36" s="47"/>
      <c r="I36" s="40">
        <v>20320500</v>
      </c>
      <c r="J36" s="40">
        <v>16185100</v>
      </c>
      <c r="K36" s="40">
        <f t="shared" si="0"/>
        <v>4135400</v>
      </c>
    </row>
    <row r="37" spans="1:11" x14ac:dyDescent="0.25">
      <c r="A37" s="20">
        <v>42858</v>
      </c>
      <c r="B37" s="43" t="s">
        <v>1289</v>
      </c>
      <c r="C37" s="44">
        <v>494</v>
      </c>
      <c r="D37" s="44">
        <v>608</v>
      </c>
      <c r="E37" s="22" t="s">
        <v>1299</v>
      </c>
      <c r="F37" s="45"/>
      <c r="G37" s="46" t="s">
        <v>1292</v>
      </c>
      <c r="H37" s="47"/>
      <c r="I37" s="40">
        <v>10000000</v>
      </c>
      <c r="J37" s="40">
        <v>10000000</v>
      </c>
      <c r="K37" s="40">
        <f t="shared" si="0"/>
        <v>0</v>
      </c>
    </row>
    <row r="38" spans="1:11" x14ac:dyDescent="0.25">
      <c r="A38" s="20">
        <v>42859</v>
      </c>
      <c r="B38" s="43" t="s">
        <v>1290</v>
      </c>
      <c r="C38" s="44">
        <v>557</v>
      </c>
      <c r="D38" s="44">
        <v>610</v>
      </c>
      <c r="E38" s="22" t="s">
        <v>1272</v>
      </c>
      <c r="F38" s="45"/>
      <c r="G38" s="46" t="s">
        <v>1293</v>
      </c>
      <c r="H38" s="47"/>
      <c r="I38" s="40">
        <v>4998000</v>
      </c>
      <c r="J38" s="40">
        <v>4998000</v>
      </c>
      <c r="K38" s="40">
        <f t="shared" si="0"/>
        <v>0</v>
      </c>
    </row>
    <row r="39" spans="1:11" x14ac:dyDescent="0.25">
      <c r="A39" s="20">
        <v>42860</v>
      </c>
      <c r="B39" s="43" t="s">
        <v>1291</v>
      </c>
      <c r="C39" s="44">
        <v>559</v>
      </c>
      <c r="D39" s="44">
        <v>618</v>
      </c>
      <c r="E39" s="22" t="s">
        <v>1274</v>
      </c>
      <c r="F39" s="45"/>
      <c r="G39" s="46" t="s">
        <v>1294</v>
      </c>
      <c r="H39" s="47"/>
      <c r="I39" s="40">
        <v>33750000</v>
      </c>
      <c r="J39" s="40">
        <v>25950000</v>
      </c>
      <c r="K39" s="40">
        <f t="shared" si="0"/>
        <v>7800000</v>
      </c>
    </row>
    <row r="40" spans="1:11" x14ac:dyDescent="0.25">
      <c r="A40" s="20">
        <v>42877</v>
      </c>
      <c r="B40" s="43" t="s">
        <v>1382</v>
      </c>
      <c r="C40" s="44">
        <v>558</v>
      </c>
      <c r="D40" s="44">
        <v>697</v>
      </c>
      <c r="E40" s="22" t="s">
        <v>1273</v>
      </c>
      <c r="F40" s="45"/>
      <c r="G40" s="46" t="s">
        <v>1383</v>
      </c>
      <c r="H40" s="47"/>
      <c r="I40" s="40">
        <v>9715160</v>
      </c>
      <c r="J40" s="40">
        <v>9715160</v>
      </c>
      <c r="K40" s="40">
        <f t="shared" si="0"/>
        <v>0</v>
      </c>
    </row>
    <row r="41" spans="1:11" x14ac:dyDescent="0.25">
      <c r="A41" s="20">
        <v>42879</v>
      </c>
      <c r="B41" s="43" t="s">
        <v>1420</v>
      </c>
      <c r="C41" s="44">
        <v>646</v>
      </c>
      <c r="D41" s="44">
        <v>707</v>
      </c>
      <c r="E41" s="22" t="s">
        <v>1422</v>
      </c>
      <c r="F41" s="45"/>
      <c r="G41" s="46" t="s">
        <v>1423</v>
      </c>
      <c r="H41" s="47"/>
      <c r="I41" s="40">
        <v>35000000</v>
      </c>
      <c r="J41" s="40">
        <v>26000000</v>
      </c>
      <c r="K41" s="40">
        <f t="shared" si="0"/>
        <v>9000000</v>
      </c>
    </row>
    <row r="42" spans="1:11" x14ac:dyDescent="0.25">
      <c r="A42" s="20">
        <v>42880</v>
      </c>
      <c r="B42" s="43" t="s">
        <v>1421</v>
      </c>
      <c r="C42" s="44">
        <v>617</v>
      </c>
      <c r="D42" s="44">
        <v>708</v>
      </c>
      <c r="E42" s="22" t="s">
        <v>1369</v>
      </c>
      <c r="F42" s="45"/>
      <c r="G42" s="46" t="s">
        <v>1424</v>
      </c>
      <c r="H42" s="47"/>
      <c r="I42" s="40">
        <v>379839754</v>
      </c>
      <c r="J42" s="40">
        <v>351614441</v>
      </c>
      <c r="K42" s="40">
        <f t="shared" si="0"/>
        <v>28225313</v>
      </c>
    </row>
    <row r="43" spans="1:11" x14ac:dyDescent="0.25">
      <c r="A43" s="20">
        <v>42880</v>
      </c>
      <c r="B43" s="43" t="s">
        <v>1441</v>
      </c>
      <c r="C43" s="44">
        <v>648</v>
      </c>
      <c r="D43" s="44">
        <v>713</v>
      </c>
      <c r="E43" s="22" t="s">
        <v>1442</v>
      </c>
      <c r="F43" s="45"/>
      <c r="G43" s="46" t="s">
        <v>1443</v>
      </c>
      <c r="H43" s="47"/>
      <c r="I43" s="40">
        <v>63000000</v>
      </c>
      <c r="J43" s="40">
        <v>46500000</v>
      </c>
      <c r="K43" s="40">
        <f t="shared" si="0"/>
        <v>16500000</v>
      </c>
    </row>
    <row r="44" spans="1:11" x14ac:dyDescent="0.25">
      <c r="A44" s="20">
        <v>42915</v>
      </c>
      <c r="B44" s="43" t="s">
        <v>1556</v>
      </c>
      <c r="C44" s="44">
        <v>676</v>
      </c>
      <c r="D44" s="44">
        <v>808</v>
      </c>
      <c r="E44" s="22" t="s">
        <v>1493</v>
      </c>
      <c r="F44" s="45"/>
      <c r="G44" s="46" t="s">
        <v>1557</v>
      </c>
      <c r="H44" s="47"/>
      <c r="I44" s="40">
        <v>118355596</v>
      </c>
      <c r="J44" s="40">
        <v>118355596</v>
      </c>
      <c r="K44" s="40">
        <f t="shared" si="0"/>
        <v>0</v>
      </c>
    </row>
    <row r="45" spans="1:11" x14ac:dyDescent="0.25">
      <c r="A45" s="20">
        <v>42921</v>
      </c>
      <c r="B45" s="43" t="s">
        <v>1578</v>
      </c>
      <c r="C45" s="44">
        <v>722</v>
      </c>
      <c r="D45" s="44">
        <v>816</v>
      </c>
      <c r="E45" s="22" t="s">
        <v>1580</v>
      </c>
      <c r="F45" s="45"/>
      <c r="G45" s="46" t="s">
        <v>1582</v>
      </c>
      <c r="H45" s="47"/>
      <c r="I45" s="40">
        <v>707985502</v>
      </c>
      <c r="J45" s="40">
        <v>707985502</v>
      </c>
      <c r="K45" s="40">
        <f t="shared" si="0"/>
        <v>0</v>
      </c>
    </row>
    <row r="46" spans="1:11" x14ac:dyDescent="0.25">
      <c r="A46" s="20">
        <v>42929</v>
      </c>
      <c r="B46" s="43" t="s">
        <v>1579</v>
      </c>
      <c r="C46" s="44">
        <v>728</v>
      </c>
      <c r="D46" s="44">
        <v>831</v>
      </c>
      <c r="E46" s="22" t="s">
        <v>1581</v>
      </c>
      <c r="F46" s="45"/>
      <c r="G46" s="46" t="s">
        <v>1583</v>
      </c>
      <c r="H46" s="47"/>
      <c r="I46" s="40">
        <v>101128800</v>
      </c>
      <c r="J46" s="40">
        <v>101126200</v>
      </c>
      <c r="K46" s="40">
        <f t="shared" si="0"/>
        <v>2600</v>
      </c>
    </row>
    <row r="47" spans="1:11" x14ac:dyDescent="0.25">
      <c r="A47" s="20">
        <v>42961</v>
      </c>
      <c r="B47" s="43" t="s">
        <v>1642</v>
      </c>
      <c r="C47" s="44">
        <v>650</v>
      </c>
      <c r="D47" s="44">
        <v>892</v>
      </c>
      <c r="E47" s="22" t="s">
        <v>1644</v>
      </c>
      <c r="F47" s="45"/>
      <c r="G47" s="46" t="s">
        <v>1583</v>
      </c>
      <c r="H47" s="47"/>
      <c r="I47" s="40">
        <v>868998820</v>
      </c>
      <c r="J47" s="40">
        <v>199381525</v>
      </c>
      <c r="K47" s="40">
        <f t="shared" si="0"/>
        <v>669617295</v>
      </c>
    </row>
    <row r="48" spans="1:11" x14ac:dyDescent="0.25">
      <c r="A48" s="20">
        <v>42964</v>
      </c>
      <c r="B48" s="43" t="s">
        <v>1643</v>
      </c>
      <c r="C48" s="44">
        <v>768</v>
      </c>
      <c r="D48" s="44">
        <v>899</v>
      </c>
      <c r="E48" s="22" t="s">
        <v>1645</v>
      </c>
      <c r="F48" s="45"/>
      <c r="G48" s="46" t="s">
        <v>1646</v>
      </c>
      <c r="H48" s="47"/>
      <c r="I48" s="40">
        <v>22000000</v>
      </c>
      <c r="J48" s="40">
        <v>12283333</v>
      </c>
      <c r="K48" s="40">
        <f t="shared" si="0"/>
        <v>9716667</v>
      </c>
    </row>
    <row r="49" spans="1:11" x14ac:dyDescent="0.25">
      <c r="A49" s="20">
        <v>42972</v>
      </c>
      <c r="B49" s="43" t="s">
        <v>1665</v>
      </c>
      <c r="C49" s="44">
        <v>755</v>
      </c>
      <c r="D49" s="44">
        <v>935</v>
      </c>
      <c r="E49" s="144" t="s">
        <v>1667</v>
      </c>
      <c r="F49" s="45"/>
      <c r="G49" s="46" t="s">
        <v>1674</v>
      </c>
      <c r="H49" s="47"/>
      <c r="I49" s="40">
        <v>641208392</v>
      </c>
      <c r="J49" s="40">
        <v>0</v>
      </c>
      <c r="K49" s="40">
        <f t="shared" si="0"/>
        <v>641208392</v>
      </c>
    </row>
    <row r="50" spans="1:11" x14ac:dyDescent="0.25">
      <c r="A50" s="20">
        <v>42976</v>
      </c>
      <c r="B50" s="43" t="s">
        <v>1666</v>
      </c>
      <c r="C50" s="44">
        <v>721</v>
      </c>
      <c r="D50" s="44">
        <v>937</v>
      </c>
      <c r="E50" s="22" t="s">
        <v>1558</v>
      </c>
      <c r="F50" s="45"/>
      <c r="G50" s="46" t="s">
        <v>1681</v>
      </c>
      <c r="H50" s="47"/>
      <c r="I50" s="40">
        <v>150000000</v>
      </c>
      <c r="J50" s="40">
        <v>30000000</v>
      </c>
      <c r="K50" s="40">
        <f t="shared" si="0"/>
        <v>120000000</v>
      </c>
    </row>
    <row r="51" spans="1:11" x14ac:dyDescent="0.25">
      <c r="A51" s="20">
        <v>42977</v>
      </c>
      <c r="B51" s="43" t="s">
        <v>1680</v>
      </c>
      <c r="C51" s="44">
        <v>755</v>
      </c>
      <c r="D51" s="44">
        <v>938</v>
      </c>
      <c r="E51" s="144" t="s">
        <v>1667</v>
      </c>
      <c r="F51" s="45"/>
      <c r="G51" s="46" t="s">
        <v>1682</v>
      </c>
      <c r="H51" s="47"/>
      <c r="I51" s="40">
        <v>37500000</v>
      </c>
      <c r="J51" s="40">
        <v>0</v>
      </c>
      <c r="K51" s="40">
        <f t="shared" si="0"/>
        <v>37500000</v>
      </c>
    </row>
    <row r="52" spans="1:11" x14ac:dyDescent="0.25">
      <c r="A52" s="20">
        <v>42982</v>
      </c>
      <c r="B52" s="43" t="s">
        <v>1695</v>
      </c>
      <c r="C52" s="44">
        <v>755</v>
      </c>
      <c r="D52" s="44">
        <v>948</v>
      </c>
      <c r="E52" s="144" t="s">
        <v>1696</v>
      </c>
      <c r="F52" s="45"/>
      <c r="G52" s="46" t="s">
        <v>1697</v>
      </c>
      <c r="H52" s="47"/>
      <c r="I52" s="40">
        <v>52649717</v>
      </c>
      <c r="J52" s="40">
        <v>0</v>
      </c>
      <c r="K52" s="40">
        <f t="shared" si="0"/>
        <v>52649717</v>
      </c>
    </row>
    <row r="53" spans="1:11" x14ac:dyDescent="0.25">
      <c r="A53" s="20">
        <v>43000</v>
      </c>
      <c r="B53" s="43" t="s">
        <v>1756</v>
      </c>
      <c r="C53" s="44">
        <v>808</v>
      </c>
      <c r="D53" s="44">
        <v>1092</v>
      </c>
      <c r="E53" s="144" t="s">
        <v>1759</v>
      </c>
      <c r="F53" s="45"/>
      <c r="G53" s="46" t="s">
        <v>1760</v>
      </c>
      <c r="H53" s="47"/>
      <c r="I53" s="40">
        <v>21000000</v>
      </c>
      <c r="J53" s="40">
        <v>8400000</v>
      </c>
      <c r="K53" s="40">
        <f t="shared" si="0"/>
        <v>12600000</v>
      </c>
    </row>
    <row r="54" spans="1:11" x14ac:dyDescent="0.25">
      <c r="A54" s="20">
        <v>43003</v>
      </c>
      <c r="B54" s="43" t="s">
        <v>1757</v>
      </c>
      <c r="C54" s="44">
        <v>739</v>
      </c>
      <c r="D54" s="44">
        <v>1106</v>
      </c>
      <c r="E54" s="144" t="s">
        <v>1758</v>
      </c>
      <c r="F54" s="45"/>
      <c r="G54" s="46" t="s">
        <v>1761</v>
      </c>
      <c r="H54" s="47"/>
      <c r="I54" s="40">
        <v>629156870</v>
      </c>
      <c r="J54" s="40">
        <v>0</v>
      </c>
      <c r="K54" s="40">
        <f t="shared" si="0"/>
        <v>629156870</v>
      </c>
    </row>
    <row r="55" spans="1:11" x14ac:dyDescent="0.25">
      <c r="A55" s="20">
        <v>43012</v>
      </c>
      <c r="B55" s="43" t="s">
        <v>1803</v>
      </c>
      <c r="C55" s="44">
        <v>835</v>
      </c>
      <c r="D55" s="44">
        <v>1138</v>
      </c>
      <c r="E55" s="144" t="s">
        <v>1762</v>
      </c>
      <c r="F55" s="45"/>
      <c r="G55" s="46" t="s">
        <v>1804</v>
      </c>
      <c r="H55" s="47"/>
      <c r="I55" s="40">
        <v>275000000</v>
      </c>
      <c r="J55" s="40">
        <v>55000000</v>
      </c>
      <c r="K55" s="40">
        <f t="shared" si="0"/>
        <v>220000000</v>
      </c>
    </row>
    <row r="56" spans="1:11" x14ac:dyDescent="0.25">
      <c r="A56" s="20">
        <v>43021</v>
      </c>
      <c r="B56" s="43" t="s">
        <v>1865</v>
      </c>
      <c r="C56" s="44">
        <v>869</v>
      </c>
      <c r="D56" s="44">
        <v>1157</v>
      </c>
      <c r="E56" s="144" t="s">
        <v>1866</v>
      </c>
      <c r="F56" s="45"/>
      <c r="G56" s="46" t="s">
        <v>547</v>
      </c>
      <c r="H56" s="47"/>
      <c r="I56" s="40">
        <v>12666667</v>
      </c>
      <c r="J56" s="40">
        <v>2666667</v>
      </c>
      <c r="K56" s="40">
        <f t="shared" si="0"/>
        <v>10000000</v>
      </c>
    </row>
    <row r="57" spans="1:11" x14ac:dyDescent="0.25">
      <c r="A57" s="20">
        <v>43032</v>
      </c>
      <c r="B57" s="43" t="s">
        <v>893</v>
      </c>
      <c r="C57" s="44">
        <v>871</v>
      </c>
      <c r="D57" s="44">
        <v>1205</v>
      </c>
      <c r="E57" s="144" t="s">
        <v>1867</v>
      </c>
      <c r="F57" s="45"/>
      <c r="G57" s="46" t="s">
        <v>897</v>
      </c>
      <c r="H57" s="47"/>
      <c r="I57" s="40">
        <v>7100000</v>
      </c>
      <c r="J57" s="40">
        <v>0</v>
      </c>
      <c r="K57" s="40">
        <f t="shared" si="0"/>
        <v>7100000</v>
      </c>
    </row>
    <row r="58" spans="1:11" x14ac:dyDescent="0.25">
      <c r="A58" s="20">
        <v>43056</v>
      </c>
      <c r="B58" s="43" t="s">
        <v>2042</v>
      </c>
      <c r="C58" s="44">
        <v>995</v>
      </c>
      <c r="D58" s="44">
        <v>1305</v>
      </c>
      <c r="E58" s="144" t="s">
        <v>2043</v>
      </c>
      <c r="F58" s="45"/>
      <c r="G58" s="46" t="s">
        <v>2044</v>
      </c>
      <c r="H58" s="47"/>
      <c r="I58" s="40">
        <v>4933333</v>
      </c>
      <c r="J58" s="40">
        <v>0</v>
      </c>
      <c r="K58" s="40">
        <f t="shared" si="0"/>
        <v>4933333</v>
      </c>
    </row>
    <row r="59" spans="1:11" ht="12.75" customHeight="1" x14ac:dyDescent="0.25">
      <c r="A59" s="20"/>
      <c r="B59" s="12"/>
      <c r="C59" s="12"/>
      <c r="D59" s="12"/>
      <c r="E59" s="15"/>
      <c r="F59" s="21"/>
      <c r="G59" s="15"/>
      <c r="H59" s="21"/>
      <c r="I59" s="48"/>
      <c r="J59" s="48"/>
      <c r="K59" s="48"/>
    </row>
    <row r="60" spans="1:11" x14ac:dyDescent="0.25">
      <c r="A60" s="30"/>
      <c r="B60" s="31"/>
      <c r="C60" s="31"/>
      <c r="D60" s="31"/>
      <c r="E60" s="31"/>
      <c r="F60" s="31"/>
      <c r="G60" s="171" t="s">
        <v>22</v>
      </c>
      <c r="H60" s="172"/>
      <c r="I60" s="49">
        <f>SUM(I15:I59)</f>
        <v>5024671279</v>
      </c>
      <c r="J60" s="49">
        <f>SUM(J15:J59)</f>
        <v>2433652792</v>
      </c>
      <c r="K60" s="49">
        <f>SUM(K15:K59)</f>
        <v>2591018487</v>
      </c>
    </row>
    <row r="61" spans="1:11" ht="12.75" customHeight="1" x14ac:dyDescent="0.25">
      <c r="A61" s="30"/>
      <c r="B61" s="31"/>
      <c r="C61" s="31"/>
      <c r="D61" s="31"/>
      <c r="E61" s="31"/>
      <c r="F61" s="31"/>
      <c r="G61" s="31"/>
      <c r="H61" s="31"/>
      <c r="I61" s="35"/>
      <c r="J61" s="35"/>
      <c r="K61" s="36"/>
    </row>
    <row r="62" spans="1:11" ht="24.95" customHeight="1" x14ac:dyDescent="0.25">
      <c r="A62" s="57" t="s">
        <v>29</v>
      </c>
      <c r="B62" s="1" t="s">
        <v>23</v>
      </c>
      <c r="C62" s="57" t="s">
        <v>9</v>
      </c>
      <c r="D62" s="58" t="s">
        <v>0</v>
      </c>
      <c r="E62" s="57" t="s">
        <v>18</v>
      </c>
      <c r="F62" s="57" t="s">
        <v>25</v>
      </c>
      <c r="G62" s="57" t="s">
        <v>19</v>
      </c>
      <c r="H62" s="57" t="s">
        <v>30</v>
      </c>
      <c r="I62" s="57" t="s">
        <v>15</v>
      </c>
      <c r="J62" s="57" t="s">
        <v>31</v>
      </c>
      <c r="K62" s="57" t="s">
        <v>6</v>
      </c>
    </row>
    <row r="63" spans="1:11" ht="24.95" customHeight="1" x14ac:dyDescent="0.25">
      <c r="A63" s="50">
        <v>5300000000</v>
      </c>
      <c r="B63" s="50">
        <v>-4400000</v>
      </c>
      <c r="C63" s="50">
        <v>0</v>
      </c>
      <c r="D63" s="51">
        <f>+A63+B63-C63</f>
        <v>5295600000</v>
      </c>
      <c r="E63" s="51">
        <f>+I60</f>
        <v>5024671279</v>
      </c>
      <c r="F63" s="52">
        <f>+E63/D63</f>
        <v>0.94883890003021376</v>
      </c>
      <c r="G63" s="51">
        <f>+I11</f>
        <v>0</v>
      </c>
      <c r="H63" s="51">
        <f>+D63-E63-G63</f>
        <v>270928721</v>
      </c>
      <c r="I63" s="51">
        <f>+J60</f>
        <v>2433652792</v>
      </c>
      <c r="J63" s="52">
        <f>+I63/D63</f>
        <v>0.45956129465971751</v>
      </c>
      <c r="K63" s="51">
        <f>+K60</f>
        <v>2591018487</v>
      </c>
    </row>
    <row r="64" spans="1:11" x14ac:dyDescent="0.25">
      <c r="A64" s="53">
        <v>1</v>
      </c>
      <c r="B64" s="53">
        <v>2</v>
      </c>
      <c r="C64" s="53">
        <v>3</v>
      </c>
      <c r="D64" s="53" t="s">
        <v>5</v>
      </c>
      <c r="E64" s="53">
        <v>5</v>
      </c>
      <c r="F64" s="53" t="s">
        <v>21</v>
      </c>
      <c r="G64" s="53">
        <v>7</v>
      </c>
      <c r="H64" s="53" t="s">
        <v>12</v>
      </c>
      <c r="I64" s="53">
        <v>9</v>
      </c>
      <c r="J64" s="53" t="s">
        <v>33</v>
      </c>
      <c r="K64" s="53" t="s">
        <v>34</v>
      </c>
    </row>
  </sheetData>
  <mergeCells count="15">
    <mergeCell ref="G60:H60"/>
    <mergeCell ref="G11:H11"/>
    <mergeCell ref="A13:A14"/>
    <mergeCell ref="E13:H13"/>
    <mergeCell ref="I13:I14"/>
    <mergeCell ref="J13:J14"/>
    <mergeCell ref="E14:F14"/>
    <mergeCell ref="G14:H14"/>
    <mergeCell ref="A6:A7"/>
    <mergeCell ref="B6:B7"/>
    <mergeCell ref="D6:D7"/>
    <mergeCell ref="E6:H6"/>
    <mergeCell ref="I6:I7"/>
    <mergeCell ref="J6:K7"/>
    <mergeCell ref="E7:H7"/>
  </mergeCells>
  <printOptions horizontalCentered="1" verticalCentered="1"/>
  <pageMargins left="0.19685039370078741" right="0.19685039370078741" top="0.19685039370078741" bottom="0.39370078740157483" header="0" footer="0"/>
  <pageSetup scale="80" orientation="landscape" horizontalDpi="4294967293" verticalDpi="0" r:id="rId1"/>
  <headerFooter>
    <oddHeader>&amp;R&amp;D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287"/>
  <sheetViews>
    <sheetView topLeftCell="A15" workbookViewId="0">
      <selection activeCell="J25" sqref="J25"/>
    </sheetView>
  </sheetViews>
  <sheetFormatPr baseColWidth="10" defaultRowHeight="15" x14ac:dyDescent="0.25"/>
  <cols>
    <col min="1" max="4" width="14.7109375" style="4" customWidth="1"/>
    <col min="5" max="5" width="15.7109375" style="4" customWidth="1"/>
    <col min="6" max="6" width="14.7109375" style="4" customWidth="1"/>
    <col min="7" max="11" width="15.7109375" style="4" customWidth="1"/>
    <col min="12" max="16384" width="11.42578125" style="4"/>
  </cols>
  <sheetData>
    <row r="1" spans="1:11" ht="12.75" customHeight="1" x14ac:dyDescent="0.25">
      <c r="A1" s="2" t="s">
        <v>32</v>
      </c>
      <c r="B1" s="2"/>
      <c r="C1" s="2"/>
      <c r="D1" s="2"/>
      <c r="E1" s="3"/>
      <c r="F1" s="2"/>
      <c r="G1" s="3"/>
      <c r="H1" s="3"/>
      <c r="I1" s="3"/>
      <c r="J1" s="3"/>
      <c r="K1" s="3"/>
    </row>
    <row r="2" spans="1:11" ht="12.75" customHeight="1" x14ac:dyDescent="0.25">
      <c r="A2" s="3"/>
      <c r="B2" s="3"/>
      <c r="C2" s="3"/>
      <c r="D2" s="3"/>
      <c r="E2" s="3"/>
      <c r="F2" s="3"/>
      <c r="G2" s="3"/>
      <c r="H2" s="3"/>
      <c r="I2" s="3"/>
      <c r="J2" s="3"/>
      <c r="K2" s="5"/>
    </row>
    <row r="3" spans="1:11" ht="15" customHeight="1" x14ac:dyDescent="0.25">
      <c r="A3" s="92">
        <v>1094</v>
      </c>
      <c r="B3" s="93" t="s">
        <v>50</v>
      </c>
      <c r="C3" s="7"/>
      <c r="D3" s="7"/>
      <c r="E3" s="8"/>
      <c r="F3" s="6"/>
      <c r="G3" s="6"/>
      <c r="H3" s="6"/>
      <c r="I3" s="6"/>
      <c r="J3" s="9"/>
      <c r="K3" s="9"/>
    </row>
    <row r="4" spans="1:11" ht="15" customHeight="1" x14ac:dyDescent="0.25">
      <c r="A4" s="92" t="s">
        <v>49</v>
      </c>
      <c r="B4" s="93" t="s">
        <v>51</v>
      </c>
      <c r="C4" s="7"/>
      <c r="D4" s="7"/>
      <c r="E4" s="8"/>
      <c r="F4" s="6"/>
      <c r="G4" s="6"/>
      <c r="H4" s="6"/>
      <c r="I4" s="6"/>
      <c r="J4" s="9"/>
      <c r="K4" s="9" t="s">
        <v>1946</v>
      </c>
    </row>
    <row r="5" spans="1:11" ht="12.75" customHeight="1" x14ac:dyDescent="0.25">
      <c r="A5" s="10"/>
      <c r="B5" s="10"/>
      <c r="C5" s="10"/>
      <c r="D5" s="10"/>
      <c r="E5" s="10"/>
      <c r="F5" s="10"/>
      <c r="G5" s="10"/>
      <c r="H5" s="10"/>
      <c r="I5" s="10"/>
      <c r="J5" s="10"/>
      <c r="K5" s="11"/>
    </row>
    <row r="6" spans="1:11" x14ac:dyDescent="0.25">
      <c r="A6" s="160" t="s">
        <v>7</v>
      </c>
      <c r="B6" s="162" t="s">
        <v>35</v>
      </c>
      <c r="C6" s="60"/>
      <c r="D6" s="160" t="s">
        <v>20</v>
      </c>
      <c r="E6" s="164" t="s">
        <v>19</v>
      </c>
      <c r="F6" s="165"/>
      <c r="G6" s="165"/>
      <c r="H6" s="166"/>
      <c r="I6" s="160" t="s">
        <v>10</v>
      </c>
      <c r="J6" s="167" t="s">
        <v>28</v>
      </c>
      <c r="K6" s="168"/>
    </row>
    <row r="7" spans="1:11" x14ac:dyDescent="0.25">
      <c r="A7" s="161"/>
      <c r="B7" s="163"/>
      <c r="C7" s="61"/>
      <c r="D7" s="161"/>
      <c r="E7" s="164" t="s">
        <v>4</v>
      </c>
      <c r="F7" s="165"/>
      <c r="G7" s="165"/>
      <c r="H7" s="166"/>
      <c r="I7" s="161"/>
      <c r="J7" s="169"/>
      <c r="K7" s="170"/>
    </row>
    <row r="8" spans="1:11" ht="15" customHeight="1" x14ac:dyDescent="0.25">
      <c r="A8" s="20"/>
      <c r="B8" s="15"/>
      <c r="C8" s="21"/>
      <c r="D8" s="29"/>
      <c r="E8" s="13"/>
      <c r="F8" s="22"/>
      <c r="G8" s="23"/>
      <c r="H8" s="24"/>
      <c r="I8" s="40"/>
      <c r="J8" s="15"/>
      <c r="K8" s="65"/>
    </row>
    <row r="9" spans="1:11" x14ac:dyDescent="0.25">
      <c r="A9" s="20">
        <v>43006</v>
      </c>
      <c r="B9" s="15" t="s">
        <v>86</v>
      </c>
      <c r="C9" s="21"/>
      <c r="D9" s="29">
        <v>848</v>
      </c>
      <c r="E9" s="15" t="s">
        <v>1881</v>
      </c>
      <c r="F9" s="22"/>
      <c r="G9" s="23"/>
      <c r="H9" s="24"/>
      <c r="I9" s="40">
        <v>1850000</v>
      </c>
      <c r="J9" s="15" t="s">
        <v>675</v>
      </c>
      <c r="K9" s="65"/>
    </row>
    <row r="10" spans="1:11" x14ac:dyDescent="0.25">
      <c r="A10" s="20">
        <v>43020</v>
      </c>
      <c r="B10" s="15" t="s">
        <v>86</v>
      </c>
      <c r="C10" s="21"/>
      <c r="D10" s="29">
        <v>870</v>
      </c>
      <c r="E10" s="143" t="s">
        <v>1873</v>
      </c>
      <c r="F10" s="22"/>
      <c r="G10" s="23"/>
      <c r="H10" s="24"/>
      <c r="I10" s="40">
        <v>900000</v>
      </c>
      <c r="J10" s="15" t="s">
        <v>675</v>
      </c>
      <c r="K10" s="65"/>
    </row>
    <row r="11" spans="1:11" x14ac:dyDescent="0.25">
      <c r="A11" s="20">
        <v>43027</v>
      </c>
      <c r="B11" s="15" t="s">
        <v>86</v>
      </c>
      <c r="C11" s="21"/>
      <c r="D11" s="29">
        <v>878</v>
      </c>
      <c r="E11" s="143" t="s">
        <v>1837</v>
      </c>
      <c r="F11" s="22"/>
      <c r="G11" s="23"/>
      <c r="H11" s="24"/>
      <c r="I11" s="40">
        <v>65000000</v>
      </c>
      <c r="J11" s="15"/>
      <c r="K11" s="65"/>
    </row>
    <row r="12" spans="1:11" x14ac:dyDescent="0.25">
      <c r="A12" s="20">
        <v>43028</v>
      </c>
      <c r="B12" s="15" t="s">
        <v>86</v>
      </c>
      <c r="C12" s="21"/>
      <c r="D12" s="29">
        <v>886</v>
      </c>
      <c r="E12" s="143" t="s">
        <v>1875</v>
      </c>
      <c r="F12" s="22"/>
      <c r="G12" s="23"/>
      <c r="H12" s="24"/>
      <c r="I12" s="40">
        <v>1253333</v>
      </c>
      <c r="J12" s="15" t="s">
        <v>675</v>
      </c>
      <c r="K12" s="65"/>
    </row>
    <row r="13" spans="1:11" x14ac:dyDescent="0.25">
      <c r="A13" s="20">
        <v>43033</v>
      </c>
      <c r="B13" s="15" t="s">
        <v>86</v>
      </c>
      <c r="C13" s="21"/>
      <c r="D13" s="29">
        <v>912</v>
      </c>
      <c r="E13" s="143" t="s">
        <v>1874</v>
      </c>
      <c r="F13" s="22"/>
      <c r="G13" s="23"/>
      <c r="H13" s="24"/>
      <c r="I13" s="40">
        <v>2800000</v>
      </c>
      <c r="J13" s="15"/>
      <c r="K13" s="65"/>
    </row>
    <row r="14" spans="1:11" x14ac:dyDescent="0.25">
      <c r="A14" s="20">
        <v>43042</v>
      </c>
      <c r="B14" s="15" t="s">
        <v>86</v>
      </c>
      <c r="C14" s="22"/>
      <c r="D14" s="29">
        <v>961</v>
      </c>
      <c r="E14" s="143" t="s">
        <v>1943</v>
      </c>
      <c r="F14" s="22"/>
      <c r="G14" s="23"/>
      <c r="H14" s="24"/>
      <c r="I14" s="40">
        <f>14018000-11681667</f>
        <v>2336333</v>
      </c>
      <c r="J14" s="15" t="s">
        <v>675</v>
      </c>
      <c r="K14" s="65"/>
    </row>
    <row r="15" spans="1:11" x14ac:dyDescent="0.25">
      <c r="A15" s="20">
        <v>43042</v>
      </c>
      <c r="B15" s="15" t="s">
        <v>86</v>
      </c>
      <c r="C15" s="22"/>
      <c r="D15" s="29">
        <v>963</v>
      </c>
      <c r="E15" s="143" t="s">
        <v>1981</v>
      </c>
      <c r="F15" s="22"/>
      <c r="G15" s="23"/>
      <c r="H15" s="24"/>
      <c r="I15" s="40">
        <f>8560000-7561333</f>
        <v>998667</v>
      </c>
      <c r="J15" s="15" t="s">
        <v>675</v>
      </c>
      <c r="K15" s="65"/>
    </row>
    <row r="16" spans="1:11" x14ac:dyDescent="0.25">
      <c r="A16" s="20">
        <v>43042</v>
      </c>
      <c r="B16" s="15" t="s">
        <v>86</v>
      </c>
      <c r="C16" s="22"/>
      <c r="D16" s="29">
        <v>964</v>
      </c>
      <c r="E16" s="143" t="s">
        <v>1981</v>
      </c>
      <c r="F16" s="22"/>
      <c r="G16" s="23"/>
      <c r="H16" s="24"/>
      <c r="I16" s="40">
        <f>8560000-7561333</f>
        <v>998667</v>
      </c>
      <c r="J16" s="15" t="s">
        <v>675</v>
      </c>
      <c r="K16" s="65"/>
    </row>
    <row r="17" spans="1:11" x14ac:dyDescent="0.25">
      <c r="A17" s="20">
        <v>43042</v>
      </c>
      <c r="B17" s="15" t="s">
        <v>86</v>
      </c>
      <c r="C17" s="22"/>
      <c r="D17" s="29">
        <v>965</v>
      </c>
      <c r="E17" s="143" t="s">
        <v>1981</v>
      </c>
      <c r="F17" s="22"/>
      <c r="G17" s="23"/>
      <c r="H17" s="24"/>
      <c r="I17" s="40">
        <f>8560000-7561333</f>
        <v>998667</v>
      </c>
      <c r="J17" s="15" t="s">
        <v>675</v>
      </c>
      <c r="K17" s="65"/>
    </row>
    <row r="18" spans="1:11" x14ac:dyDescent="0.25">
      <c r="A18" s="20">
        <v>43042</v>
      </c>
      <c r="B18" s="15" t="s">
        <v>86</v>
      </c>
      <c r="C18" s="22"/>
      <c r="D18" s="29">
        <v>966</v>
      </c>
      <c r="E18" s="143" t="s">
        <v>1981</v>
      </c>
      <c r="F18" s="22"/>
      <c r="G18" s="23"/>
      <c r="H18" s="24"/>
      <c r="I18" s="40">
        <f>8560000-6134667</f>
        <v>2425333</v>
      </c>
      <c r="J18" s="15" t="s">
        <v>675</v>
      </c>
      <c r="K18" s="65"/>
    </row>
    <row r="19" spans="1:11" x14ac:dyDescent="0.25">
      <c r="A19" s="20">
        <v>43042</v>
      </c>
      <c r="B19" s="15" t="s">
        <v>86</v>
      </c>
      <c r="C19" s="22"/>
      <c r="D19" s="29">
        <v>967</v>
      </c>
      <c r="E19" s="143" t="s">
        <v>1981</v>
      </c>
      <c r="F19" s="22"/>
      <c r="G19" s="23"/>
      <c r="H19" s="24"/>
      <c r="I19" s="40">
        <f>8560000-7561333</f>
        <v>998667</v>
      </c>
      <c r="J19" s="15" t="s">
        <v>675</v>
      </c>
      <c r="K19" s="65"/>
    </row>
    <row r="20" spans="1:11" x14ac:dyDescent="0.25">
      <c r="A20" s="20">
        <v>43046</v>
      </c>
      <c r="B20" s="15" t="s">
        <v>86</v>
      </c>
      <c r="C20" s="22"/>
      <c r="D20" s="29">
        <v>976</v>
      </c>
      <c r="E20" s="143" t="s">
        <v>1982</v>
      </c>
      <c r="F20" s="22"/>
      <c r="G20" s="23"/>
      <c r="H20" s="24"/>
      <c r="I20" s="40">
        <f>7704000-6766767</f>
        <v>937233</v>
      </c>
      <c r="J20" s="15" t="s">
        <v>675</v>
      </c>
      <c r="K20" s="65"/>
    </row>
    <row r="21" spans="1:11" x14ac:dyDescent="0.25">
      <c r="A21" s="20">
        <v>43046</v>
      </c>
      <c r="B21" s="15" t="s">
        <v>86</v>
      </c>
      <c r="C21" s="22"/>
      <c r="D21" s="29">
        <v>977</v>
      </c>
      <c r="E21" s="143" t="s">
        <v>1982</v>
      </c>
      <c r="F21" s="22"/>
      <c r="G21" s="23"/>
      <c r="H21" s="24"/>
      <c r="I21" s="40">
        <f>7704000-7133333</f>
        <v>570667</v>
      </c>
      <c r="J21" s="15" t="s">
        <v>675</v>
      </c>
      <c r="K21" s="65"/>
    </row>
    <row r="22" spans="1:11" x14ac:dyDescent="0.25">
      <c r="A22" s="20">
        <v>43055</v>
      </c>
      <c r="B22" s="15" t="s">
        <v>86</v>
      </c>
      <c r="C22" s="22"/>
      <c r="D22" s="29">
        <v>992</v>
      </c>
      <c r="E22" s="143" t="s">
        <v>2026</v>
      </c>
      <c r="F22" s="22"/>
      <c r="G22" s="23"/>
      <c r="H22" s="24"/>
      <c r="I22" s="40">
        <f>10513500-10046233</f>
        <v>467267</v>
      </c>
      <c r="J22" s="15" t="s">
        <v>675</v>
      </c>
      <c r="K22" s="65"/>
    </row>
    <row r="23" spans="1:11" x14ac:dyDescent="0.25">
      <c r="A23" s="20">
        <v>43063</v>
      </c>
      <c r="B23" s="15" t="s">
        <v>86</v>
      </c>
      <c r="C23" s="22"/>
      <c r="D23" s="29">
        <v>1011</v>
      </c>
      <c r="E23" s="143" t="s">
        <v>2081</v>
      </c>
      <c r="F23" s="22"/>
      <c r="G23" s="23"/>
      <c r="H23" s="24"/>
      <c r="I23" s="40">
        <f>5507833-5035733</f>
        <v>472100</v>
      </c>
      <c r="J23" s="15" t="s">
        <v>675</v>
      </c>
      <c r="K23" s="65"/>
    </row>
    <row r="24" spans="1:11" x14ac:dyDescent="0.25">
      <c r="A24" s="20">
        <v>43063</v>
      </c>
      <c r="B24" s="15" t="s">
        <v>86</v>
      </c>
      <c r="C24" s="22"/>
      <c r="D24" s="29">
        <v>1012</v>
      </c>
      <c r="E24" s="143" t="s">
        <v>2079</v>
      </c>
      <c r="F24" s="22"/>
      <c r="G24" s="23"/>
      <c r="H24" s="24"/>
      <c r="I24" s="40">
        <v>428000</v>
      </c>
      <c r="J24" s="15" t="s">
        <v>675</v>
      </c>
      <c r="K24" s="65"/>
    </row>
    <row r="25" spans="1:11" x14ac:dyDescent="0.25">
      <c r="A25" s="20">
        <v>43069</v>
      </c>
      <c r="B25" s="15" t="s">
        <v>86</v>
      </c>
      <c r="C25" s="22"/>
      <c r="D25" s="29">
        <v>1029</v>
      </c>
      <c r="E25" s="143" t="s">
        <v>2091</v>
      </c>
      <c r="F25" s="22"/>
      <c r="G25" s="23"/>
      <c r="H25" s="24"/>
      <c r="I25" s="40">
        <v>5200000</v>
      </c>
      <c r="J25" s="15"/>
      <c r="K25" s="65"/>
    </row>
    <row r="26" spans="1:11" x14ac:dyDescent="0.25">
      <c r="A26" s="20">
        <v>43069</v>
      </c>
      <c r="B26" s="15" t="s">
        <v>86</v>
      </c>
      <c r="C26" s="22"/>
      <c r="D26" s="29">
        <v>1032</v>
      </c>
      <c r="E26" s="143" t="s">
        <v>2092</v>
      </c>
      <c r="F26" s="22"/>
      <c r="G26" s="23"/>
      <c r="H26" s="24"/>
      <c r="I26" s="40">
        <v>6000000</v>
      </c>
      <c r="J26" s="15"/>
      <c r="K26" s="65"/>
    </row>
    <row r="27" spans="1:11" ht="12.75" customHeight="1" x14ac:dyDescent="0.25">
      <c r="A27" s="20"/>
      <c r="B27" s="143"/>
      <c r="C27" s="22"/>
      <c r="D27" s="149"/>
      <c r="E27" s="15"/>
      <c r="F27" s="22"/>
      <c r="G27" s="22"/>
      <c r="H27" s="21"/>
      <c r="I27" s="40"/>
      <c r="J27" s="26"/>
      <c r="K27" s="24"/>
    </row>
    <row r="28" spans="1:11" x14ac:dyDescent="0.25">
      <c r="A28" s="30"/>
      <c r="B28" s="31"/>
      <c r="C28" s="31"/>
      <c r="D28" s="31"/>
      <c r="E28" s="31"/>
      <c r="F28" s="31"/>
      <c r="G28" s="171" t="s">
        <v>22</v>
      </c>
      <c r="H28" s="172"/>
      <c r="I28" s="32">
        <f>SUM(I8:I27)</f>
        <v>94634934</v>
      </c>
      <c r="J28" s="33"/>
      <c r="K28" s="34"/>
    </row>
    <row r="29" spans="1:11" ht="12.75" customHeight="1" x14ac:dyDescent="0.25">
      <c r="A29" s="30"/>
      <c r="B29" s="31"/>
      <c r="C29" s="31"/>
      <c r="D29" s="31"/>
      <c r="E29" s="31"/>
      <c r="F29" s="31"/>
      <c r="G29" s="31"/>
      <c r="H29" s="31"/>
      <c r="I29" s="35"/>
      <c r="J29" s="35"/>
      <c r="K29" s="36"/>
    </row>
    <row r="30" spans="1:11" x14ac:dyDescent="0.25">
      <c r="A30" s="160" t="s">
        <v>7</v>
      </c>
      <c r="B30" s="54" t="s">
        <v>16</v>
      </c>
      <c r="C30" s="62" t="s">
        <v>26</v>
      </c>
      <c r="D30" s="37" t="s">
        <v>26</v>
      </c>
      <c r="E30" s="164" t="s">
        <v>18</v>
      </c>
      <c r="F30" s="165"/>
      <c r="G30" s="165"/>
      <c r="H30" s="166"/>
      <c r="I30" s="160" t="s">
        <v>10</v>
      </c>
      <c r="J30" s="160" t="s">
        <v>8</v>
      </c>
      <c r="K30" s="62" t="s">
        <v>1</v>
      </c>
    </row>
    <row r="31" spans="1:11" x14ac:dyDescent="0.25">
      <c r="A31" s="161"/>
      <c r="B31" s="63" t="s">
        <v>17</v>
      </c>
      <c r="C31" s="63" t="s">
        <v>14</v>
      </c>
      <c r="D31" s="63" t="s">
        <v>13</v>
      </c>
      <c r="E31" s="164" t="s">
        <v>4</v>
      </c>
      <c r="F31" s="166"/>
      <c r="G31" s="164" t="s">
        <v>11</v>
      </c>
      <c r="H31" s="166"/>
      <c r="I31" s="161"/>
      <c r="J31" s="161"/>
      <c r="K31" s="63" t="s">
        <v>2</v>
      </c>
    </row>
    <row r="32" spans="1:11" x14ac:dyDescent="0.25">
      <c r="A32" s="20">
        <v>42754</v>
      </c>
      <c r="B32" s="140" t="s">
        <v>249</v>
      </c>
      <c r="C32" s="136">
        <v>84</v>
      </c>
      <c r="D32" s="136">
        <v>74</v>
      </c>
      <c r="E32" s="15" t="s">
        <v>138</v>
      </c>
      <c r="F32" s="135"/>
      <c r="G32" s="27" t="s">
        <v>250</v>
      </c>
      <c r="H32" s="135"/>
      <c r="I32" s="40">
        <v>66000000</v>
      </c>
      <c r="J32" s="40">
        <v>56400000</v>
      </c>
      <c r="K32" s="40">
        <f>+I32-J32</f>
        <v>9600000</v>
      </c>
    </row>
    <row r="33" spans="1:245" x14ac:dyDescent="0.25">
      <c r="A33" s="20">
        <v>42754</v>
      </c>
      <c r="B33" s="140" t="s">
        <v>251</v>
      </c>
      <c r="C33" s="136">
        <v>83</v>
      </c>
      <c r="D33" s="136">
        <v>75</v>
      </c>
      <c r="E33" s="15" t="s">
        <v>137</v>
      </c>
      <c r="F33" s="135"/>
      <c r="G33" s="27" t="s">
        <v>252</v>
      </c>
      <c r="H33" s="135"/>
      <c r="I33" s="40">
        <v>58850000</v>
      </c>
      <c r="J33" s="40">
        <v>50290000</v>
      </c>
      <c r="K33" s="40">
        <f>+I33-J33</f>
        <v>8560000</v>
      </c>
    </row>
    <row r="34" spans="1:245" ht="15" customHeight="1" x14ac:dyDescent="0.25">
      <c r="A34" s="20">
        <v>42755</v>
      </c>
      <c r="B34" s="12" t="s">
        <v>234</v>
      </c>
      <c r="C34" s="39">
        <v>63</v>
      </c>
      <c r="D34" s="39">
        <v>79</v>
      </c>
      <c r="E34" s="15" t="s">
        <v>136</v>
      </c>
      <c r="F34" s="21"/>
      <c r="G34" s="15" t="s">
        <v>235</v>
      </c>
      <c r="H34" s="21"/>
      <c r="I34" s="40">
        <v>90666667</v>
      </c>
      <c r="J34" s="40">
        <v>74933333</v>
      </c>
      <c r="K34" s="40">
        <f>+I34-J34</f>
        <v>15733334</v>
      </c>
    </row>
    <row r="35" spans="1:245" x14ac:dyDescent="0.25">
      <c r="A35" s="20">
        <v>42762</v>
      </c>
      <c r="B35" s="41" t="s">
        <v>379</v>
      </c>
      <c r="C35" s="39">
        <v>132</v>
      </c>
      <c r="D35" s="39">
        <v>110</v>
      </c>
      <c r="E35" s="56" t="s">
        <v>385</v>
      </c>
      <c r="F35" s="28"/>
      <c r="G35" s="56" t="s">
        <v>390</v>
      </c>
      <c r="H35" s="28"/>
      <c r="I35" s="40">
        <v>66000000</v>
      </c>
      <c r="J35" s="40">
        <v>54800000</v>
      </c>
      <c r="K35" s="40">
        <f>+I35-J35</f>
        <v>11200000</v>
      </c>
    </row>
    <row r="36" spans="1:245" x14ac:dyDescent="0.25">
      <c r="A36" s="42">
        <v>42762</v>
      </c>
      <c r="B36" s="15" t="s">
        <v>380</v>
      </c>
      <c r="C36" s="29">
        <v>115</v>
      </c>
      <c r="D36" s="29">
        <v>111</v>
      </c>
      <c r="E36" s="27" t="s">
        <v>386</v>
      </c>
      <c r="F36" s="21"/>
      <c r="G36" s="27" t="s">
        <v>391</v>
      </c>
      <c r="H36" s="22"/>
      <c r="I36" s="40">
        <v>23430000</v>
      </c>
      <c r="J36" s="40">
        <v>19454000</v>
      </c>
      <c r="K36" s="40">
        <f t="shared" ref="K36:K99" si="0">+I36-J36</f>
        <v>3976000</v>
      </c>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22"/>
      <c r="GM36" s="22"/>
      <c r="GN36" s="22"/>
      <c r="GO36" s="22"/>
      <c r="GP36" s="22"/>
      <c r="GQ36" s="22"/>
      <c r="GR36" s="22"/>
      <c r="GS36" s="22"/>
      <c r="GT36" s="22"/>
      <c r="GU36" s="22"/>
      <c r="GV36" s="22"/>
      <c r="GW36" s="22"/>
      <c r="GX36" s="22"/>
      <c r="GY36" s="22"/>
      <c r="GZ36" s="22"/>
      <c r="HA36" s="22"/>
      <c r="HB36" s="22"/>
      <c r="HC36" s="22"/>
      <c r="HD36" s="22"/>
      <c r="HE36" s="22"/>
      <c r="HF36" s="22"/>
      <c r="HG36" s="22"/>
      <c r="HH36" s="22"/>
      <c r="HI36" s="22"/>
      <c r="HJ36" s="22"/>
      <c r="HK36" s="22"/>
      <c r="HL36" s="22"/>
      <c r="HM36" s="22"/>
      <c r="HN36" s="22"/>
      <c r="HO36" s="22"/>
      <c r="HP36" s="22"/>
      <c r="HQ36" s="22"/>
      <c r="HR36" s="22"/>
      <c r="HS36" s="22"/>
      <c r="HT36" s="22"/>
      <c r="HU36" s="22"/>
      <c r="HV36" s="22"/>
      <c r="HW36" s="22"/>
      <c r="HX36" s="22"/>
      <c r="HY36" s="22"/>
      <c r="HZ36" s="22"/>
      <c r="IA36" s="22"/>
      <c r="IB36" s="22"/>
      <c r="IC36" s="22"/>
      <c r="ID36" s="22"/>
      <c r="IE36" s="22"/>
      <c r="IF36" s="22"/>
      <c r="IG36" s="22"/>
      <c r="IH36" s="22"/>
      <c r="II36" s="22"/>
      <c r="IJ36" s="22"/>
      <c r="IK36" s="22"/>
    </row>
    <row r="37" spans="1:245" x14ac:dyDescent="0.25">
      <c r="A37" s="42">
        <v>42762</v>
      </c>
      <c r="B37" s="15" t="s">
        <v>381</v>
      </c>
      <c r="C37" s="29">
        <v>143</v>
      </c>
      <c r="D37" s="29">
        <v>112</v>
      </c>
      <c r="E37" s="27" t="s">
        <v>386</v>
      </c>
      <c r="F37" s="21"/>
      <c r="G37" s="27" t="s">
        <v>392</v>
      </c>
      <c r="H37" s="22"/>
      <c r="I37" s="40">
        <v>70620000</v>
      </c>
      <c r="J37" s="40">
        <v>58636000</v>
      </c>
      <c r="K37" s="40">
        <f t="shared" si="0"/>
        <v>11984000</v>
      </c>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c r="FS37" s="22"/>
      <c r="FT37" s="22"/>
      <c r="FU37" s="22"/>
      <c r="FV37" s="22"/>
      <c r="FW37" s="22"/>
      <c r="FX37" s="22"/>
      <c r="FY37" s="22"/>
      <c r="FZ37" s="22"/>
      <c r="GA37" s="22"/>
      <c r="GB37" s="22"/>
      <c r="GC37" s="22"/>
      <c r="GD37" s="22"/>
      <c r="GE37" s="22"/>
      <c r="GF37" s="22"/>
      <c r="GG37" s="22"/>
      <c r="GH37" s="22"/>
      <c r="GI37" s="22"/>
      <c r="GJ37" s="22"/>
      <c r="GK37" s="22"/>
      <c r="GL37" s="22"/>
      <c r="GM37" s="22"/>
      <c r="GN37" s="22"/>
      <c r="GO37" s="22"/>
      <c r="GP37" s="22"/>
      <c r="GQ37" s="22"/>
      <c r="GR37" s="22"/>
      <c r="GS37" s="22"/>
      <c r="GT37" s="22"/>
      <c r="GU37" s="22"/>
      <c r="GV37" s="22"/>
      <c r="GW37" s="22"/>
      <c r="GX37" s="22"/>
      <c r="GY37" s="22"/>
      <c r="GZ37" s="22"/>
      <c r="HA37" s="22"/>
      <c r="HB37" s="22"/>
      <c r="HC37" s="22"/>
      <c r="HD37" s="22"/>
      <c r="HE37" s="22"/>
      <c r="HF37" s="22"/>
      <c r="HG37" s="22"/>
      <c r="HH37" s="22"/>
      <c r="HI37" s="22"/>
      <c r="HJ37" s="22"/>
      <c r="HK37" s="22"/>
      <c r="HL37" s="22"/>
      <c r="HM37" s="22"/>
      <c r="HN37" s="22"/>
      <c r="HO37" s="22"/>
      <c r="HP37" s="22"/>
      <c r="HQ37" s="22"/>
      <c r="HR37" s="22"/>
      <c r="HS37" s="22"/>
      <c r="HT37" s="22"/>
      <c r="HU37" s="22"/>
      <c r="HV37" s="22"/>
      <c r="HW37" s="22"/>
      <c r="HX37" s="22"/>
      <c r="HY37" s="22"/>
      <c r="HZ37" s="22"/>
      <c r="IA37" s="22"/>
      <c r="IB37" s="22"/>
      <c r="IC37" s="22"/>
      <c r="ID37" s="22"/>
      <c r="IE37" s="22"/>
      <c r="IF37" s="22"/>
      <c r="IG37" s="22"/>
      <c r="IH37" s="22"/>
      <c r="II37" s="22"/>
      <c r="IJ37" s="22"/>
      <c r="IK37" s="22"/>
    </row>
    <row r="38" spans="1:245" x14ac:dyDescent="0.25">
      <c r="A38" s="42">
        <v>42762</v>
      </c>
      <c r="B38" s="15" t="s">
        <v>382</v>
      </c>
      <c r="C38" s="29">
        <v>138</v>
      </c>
      <c r="D38" s="29">
        <v>114</v>
      </c>
      <c r="E38" s="27" t="s">
        <v>387</v>
      </c>
      <c r="F38" s="21"/>
      <c r="G38" s="27" t="s">
        <v>393</v>
      </c>
      <c r="H38" s="22"/>
      <c r="I38" s="40">
        <v>41800000</v>
      </c>
      <c r="J38" s="40">
        <v>34706667</v>
      </c>
      <c r="K38" s="40">
        <f t="shared" si="0"/>
        <v>7093333</v>
      </c>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2"/>
      <c r="GQ38" s="22"/>
      <c r="GR38" s="22"/>
      <c r="GS38" s="22"/>
      <c r="GT38" s="22"/>
      <c r="GU38" s="22"/>
      <c r="GV38" s="22"/>
      <c r="GW38" s="22"/>
      <c r="GX38" s="22"/>
      <c r="GY38" s="22"/>
      <c r="GZ38" s="22"/>
      <c r="HA38" s="22"/>
      <c r="HB38" s="22"/>
      <c r="HC38" s="22"/>
      <c r="HD38" s="22"/>
      <c r="HE38" s="22"/>
      <c r="HF38" s="22"/>
      <c r="HG38" s="22"/>
      <c r="HH38" s="22"/>
      <c r="HI38" s="22"/>
      <c r="HJ38" s="22"/>
      <c r="HK38" s="22"/>
      <c r="HL38" s="22"/>
      <c r="HM38" s="22"/>
      <c r="HN38" s="22"/>
      <c r="HO38" s="22"/>
      <c r="HP38" s="22"/>
      <c r="HQ38" s="22"/>
      <c r="HR38" s="22"/>
      <c r="HS38" s="22"/>
      <c r="HT38" s="22"/>
      <c r="HU38" s="22"/>
      <c r="HV38" s="22"/>
      <c r="HW38" s="22"/>
      <c r="HX38" s="22"/>
      <c r="HY38" s="22"/>
      <c r="HZ38" s="22"/>
      <c r="IA38" s="22"/>
      <c r="IB38" s="22"/>
      <c r="IC38" s="22"/>
      <c r="ID38" s="22"/>
      <c r="IE38" s="22"/>
      <c r="IF38" s="22"/>
      <c r="IG38" s="22"/>
      <c r="IH38" s="22"/>
      <c r="II38" s="22"/>
      <c r="IJ38" s="22"/>
      <c r="IK38" s="22"/>
    </row>
    <row r="39" spans="1:245" x14ac:dyDescent="0.25">
      <c r="A39" s="42">
        <v>42765</v>
      </c>
      <c r="B39" s="15" t="s">
        <v>383</v>
      </c>
      <c r="C39" s="29">
        <v>131</v>
      </c>
      <c r="D39" s="29">
        <v>123</v>
      </c>
      <c r="E39" s="27" t="s">
        <v>388</v>
      </c>
      <c r="F39" s="21"/>
      <c r="G39" s="27" t="s">
        <v>394</v>
      </c>
      <c r="H39" s="22"/>
      <c r="I39" s="40">
        <v>47080000</v>
      </c>
      <c r="J39" s="40">
        <v>38520000</v>
      </c>
      <c r="K39" s="40">
        <f t="shared" si="0"/>
        <v>8560000</v>
      </c>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2"/>
      <c r="GQ39" s="22"/>
      <c r="GR39" s="22"/>
      <c r="GS39" s="22"/>
      <c r="GT39" s="22"/>
      <c r="GU39" s="22"/>
      <c r="GV39" s="22"/>
      <c r="GW39" s="22"/>
      <c r="GX39" s="22"/>
      <c r="GY39" s="22"/>
      <c r="GZ39" s="22"/>
      <c r="HA39" s="22"/>
      <c r="HB39" s="22"/>
      <c r="HC39" s="22"/>
      <c r="HD39" s="22"/>
      <c r="HE39" s="22"/>
      <c r="HF39" s="22"/>
      <c r="HG39" s="22"/>
      <c r="HH39" s="22"/>
      <c r="HI39" s="22"/>
      <c r="HJ39" s="22"/>
      <c r="HK39" s="22"/>
      <c r="HL39" s="22"/>
      <c r="HM39" s="22"/>
      <c r="HN39" s="22"/>
      <c r="HO39" s="22"/>
      <c r="HP39" s="22"/>
      <c r="HQ39" s="22"/>
      <c r="HR39" s="22"/>
      <c r="HS39" s="22"/>
      <c r="HT39" s="22"/>
      <c r="HU39" s="22"/>
      <c r="HV39" s="22"/>
      <c r="HW39" s="22"/>
      <c r="HX39" s="22"/>
      <c r="HY39" s="22"/>
      <c r="HZ39" s="22"/>
      <c r="IA39" s="22"/>
      <c r="IB39" s="22"/>
      <c r="IC39" s="22"/>
      <c r="ID39" s="22"/>
      <c r="IE39" s="22"/>
      <c r="IF39" s="22"/>
      <c r="IG39" s="22"/>
      <c r="IH39" s="22"/>
      <c r="II39" s="22"/>
      <c r="IJ39" s="22"/>
      <c r="IK39" s="22"/>
    </row>
    <row r="40" spans="1:245" x14ac:dyDescent="0.25">
      <c r="A40" s="42">
        <v>42766</v>
      </c>
      <c r="B40" s="15" t="s">
        <v>384</v>
      </c>
      <c r="C40" s="29">
        <v>147</v>
      </c>
      <c r="D40" s="29">
        <v>131</v>
      </c>
      <c r="E40" s="27" t="s">
        <v>389</v>
      </c>
      <c r="F40" s="21"/>
      <c r="G40" s="27" t="s">
        <v>395</v>
      </c>
      <c r="H40" s="22"/>
      <c r="I40" s="40">
        <v>52965000</v>
      </c>
      <c r="J40" s="40">
        <v>43335000</v>
      </c>
      <c r="K40" s="40">
        <f t="shared" si="0"/>
        <v>9630000</v>
      </c>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c r="FS40" s="22"/>
      <c r="FT40" s="22"/>
      <c r="FU40" s="22"/>
      <c r="FV40" s="22"/>
      <c r="FW40" s="22"/>
      <c r="FX40" s="22"/>
      <c r="FY40" s="22"/>
      <c r="FZ40" s="22"/>
      <c r="GA40" s="22"/>
      <c r="GB40" s="22"/>
      <c r="GC40" s="22"/>
      <c r="GD40" s="22"/>
      <c r="GE40" s="22"/>
      <c r="GF40" s="22"/>
      <c r="GG40" s="22"/>
      <c r="GH40" s="22"/>
      <c r="GI40" s="22"/>
      <c r="GJ40" s="22"/>
      <c r="GK40" s="22"/>
      <c r="GL40" s="22"/>
      <c r="GM40" s="22"/>
      <c r="GN40" s="22"/>
      <c r="GO40" s="22"/>
      <c r="GP40" s="22"/>
      <c r="GQ40" s="22"/>
      <c r="GR40" s="22"/>
      <c r="GS40" s="22"/>
      <c r="GT40" s="22"/>
      <c r="GU40" s="22"/>
      <c r="GV40" s="22"/>
      <c r="GW40" s="22"/>
      <c r="GX40" s="22"/>
      <c r="GY40" s="22"/>
      <c r="GZ40" s="22"/>
      <c r="HA40" s="22"/>
      <c r="HB40" s="22"/>
      <c r="HC40" s="22"/>
      <c r="HD40" s="22"/>
      <c r="HE40" s="22"/>
      <c r="HF40" s="22"/>
      <c r="HG40" s="22"/>
      <c r="HH40" s="22"/>
      <c r="HI40" s="22"/>
      <c r="HJ40" s="22"/>
      <c r="HK40" s="22"/>
      <c r="HL40" s="22"/>
      <c r="HM40" s="22"/>
      <c r="HN40" s="22"/>
      <c r="HO40" s="22"/>
      <c r="HP40" s="22"/>
      <c r="HQ40" s="22"/>
      <c r="HR40" s="22"/>
      <c r="HS40" s="22"/>
      <c r="HT40" s="22"/>
      <c r="HU40" s="22"/>
      <c r="HV40" s="22"/>
      <c r="HW40" s="22"/>
      <c r="HX40" s="22"/>
      <c r="HY40" s="22"/>
      <c r="HZ40" s="22"/>
      <c r="IA40" s="22"/>
      <c r="IB40" s="22"/>
      <c r="IC40" s="22"/>
      <c r="ID40" s="22"/>
      <c r="IE40" s="22"/>
      <c r="IF40" s="22"/>
      <c r="IG40" s="22"/>
      <c r="IH40" s="22"/>
      <c r="II40" s="22"/>
      <c r="IJ40" s="22"/>
      <c r="IK40" s="22"/>
    </row>
    <row r="41" spans="1:245" x14ac:dyDescent="0.25">
      <c r="A41" s="42">
        <v>42768</v>
      </c>
      <c r="B41" s="15" t="s">
        <v>475</v>
      </c>
      <c r="C41" s="29">
        <v>166</v>
      </c>
      <c r="D41" s="29">
        <v>155</v>
      </c>
      <c r="E41" s="27" t="s">
        <v>137</v>
      </c>
      <c r="F41" s="21"/>
      <c r="G41" s="27" t="s">
        <v>476</v>
      </c>
      <c r="H41" s="22"/>
      <c r="I41" s="40">
        <v>52965000</v>
      </c>
      <c r="J41" s="40">
        <v>42372000</v>
      </c>
      <c r="K41" s="40">
        <f t="shared" si="0"/>
        <v>10593000</v>
      </c>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c r="FP41" s="22"/>
      <c r="FQ41" s="22"/>
      <c r="FR41" s="22"/>
      <c r="FS41" s="22"/>
      <c r="FT41" s="22"/>
      <c r="FU41" s="22"/>
      <c r="FV41" s="22"/>
      <c r="FW41" s="22"/>
      <c r="FX41" s="22"/>
      <c r="FY41" s="22"/>
      <c r="FZ41" s="22"/>
      <c r="GA41" s="22"/>
      <c r="GB41" s="22"/>
      <c r="GC41" s="22"/>
      <c r="GD41" s="22"/>
      <c r="GE41" s="22"/>
      <c r="GF41" s="22"/>
      <c r="GG41" s="22"/>
      <c r="GH41" s="22"/>
      <c r="GI41" s="22"/>
      <c r="GJ41" s="22"/>
      <c r="GK41" s="22"/>
      <c r="GL41" s="22"/>
      <c r="GM41" s="22"/>
      <c r="GN41" s="22"/>
      <c r="GO41" s="22"/>
      <c r="GP41" s="22"/>
      <c r="GQ41" s="22"/>
      <c r="GR41" s="22"/>
      <c r="GS41" s="22"/>
      <c r="GT41" s="22"/>
      <c r="GU41" s="22"/>
      <c r="GV41" s="22"/>
      <c r="GW41" s="22"/>
      <c r="GX41" s="22"/>
      <c r="GY41" s="22"/>
      <c r="GZ41" s="22"/>
      <c r="HA41" s="22"/>
      <c r="HB41" s="22"/>
      <c r="HC41" s="22"/>
      <c r="HD41" s="22"/>
      <c r="HE41" s="22"/>
      <c r="HF41" s="22"/>
      <c r="HG41" s="22"/>
      <c r="HH41" s="22"/>
      <c r="HI41" s="22"/>
      <c r="HJ41" s="22"/>
      <c r="HK41" s="22"/>
      <c r="HL41" s="22"/>
      <c r="HM41" s="22"/>
      <c r="HN41" s="22"/>
      <c r="HO41" s="22"/>
      <c r="HP41" s="22"/>
      <c r="HQ41" s="22"/>
      <c r="HR41" s="22"/>
      <c r="HS41" s="22"/>
      <c r="HT41" s="22"/>
      <c r="HU41" s="22"/>
      <c r="HV41" s="22"/>
      <c r="HW41" s="22"/>
      <c r="HX41" s="22"/>
      <c r="HY41" s="22"/>
      <c r="HZ41" s="22"/>
      <c r="IA41" s="22"/>
      <c r="IB41" s="22"/>
      <c r="IC41" s="22"/>
      <c r="ID41" s="22"/>
      <c r="IE41" s="22"/>
      <c r="IF41" s="22"/>
      <c r="IG41" s="22"/>
      <c r="IH41" s="22"/>
      <c r="II41" s="22"/>
      <c r="IJ41" s="22"/>
      <c r="IK41" s="22"/>
    </row>
    <row r="42" spans="1:245" x14ac:dyDescent="0.25">
      <c r="A42" s="42">
        <v>42775</v>
      </c>
      <c r="B42" s="15" t="s">
        <v>553</v>
      </c>
      <c r="C42" s="29">
        <v>215</v>
      </c>
      <c r="D42" s="29">
        <v>189</v>
      </c>
      <c r="E42" s="146" t="s">
        <v>477</v>
      </c>
      <c r="F42" s="21"/>
      <c r="G42" s="27" t="s">
        <v>566</v>
      </c>
      <c r="H42" s="22"/>
      <c r="I42" s="40">
        <v>50557500</v>
      </c>
      <c r="J42" s="40">
        <v>42051000</v>
      </c>
      <c r="K42" s="40">
        <f t="shared" si="0"/>
        <v>8506500</v>
      </c>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c r="FB42" s="22"/>
      <c r="FC42" s="22"/>
      <c r="FD42" s="22"/>
      <c r="FE42" s="22"/>
      <c r="FF42" s="22"/>
      <c r="FG42" s="22"/>
      <c r="FH42" s="22"/>
      <c r="FI42" s="22"/>
      <c r="FJ42" s="22"/>
      <c r="FK42" s="22"/>
      <c r="FL42" s="22"/>
      <c r="FM42" s="22"/>
      <c r="FN42" s="22"/>
      <c r="FO42" s="22"/>
      <c r="FP42" s="22"/>
      <c r="FQ42" s="22"/>
      <c r="FR42" s="22"/>
      <c r="FS42" s="22"/>
      <c r="FT42" s="22"/>
      <c r="FU42" s="22"/>
      <c r="FV42" s="22"/>
      <c r="FW42" s="22"/>
      <c r="FX42" s="22"/>
      <c r="FY42" s="22"/>
      <c r="FZ42" s="22"/>
      <c r="GA42" s="22"/>
      <c r="GB42" s="22"/>
      <c r="GC42" s="22"/>
      <c r="GD42" s="22"/>
      <c r="GE42" s="22"/>
      <c r="GF42" s="22"/>
      <c r="GG42" s="22"/>
      <c r="GH42" s="22"/>
      <c r="GI42" s="22"/>
      <c r="GJ42" s="22"/>
      <c r="GK42" s="22"/>
      <c r="GL42" s="22"/>
      <c r="GM42" s="22"/>
      <c r="GN42" s="22"/>
      <c r="GO42" s="22"/>
      <c r="GP42" s="22"/>
      <c r="GQ42" s="22"/>
      <c r="GR42" s="22"/>
      <c r="GS42" s="22"/>
      <c r="GT42" s="22"/>
      <c r="GU42" s="22"/>
      <c r="GV42" s="22"/>
      <c r="GW42" s="22"/>
      <c r="GX42" s="22"/>
      <c r="GY42" s="22"/>
      <c r="GZ42" s="22"/>
      <c r="HA42" s="22"/>
      <c r="HB42" s="22"/>
      <c r="HC42" s="22"/>
      <c r="HD42" s="22"/>
      <c r="HE42" s="22"/>
      <c r="HF42" s="22"/>
      <c r="HG42" s="22"/>
      <c r="HH42" s="22"/>
      <c r="HI42" s="22"/>
      <c r="HJ42" s="22"/>
      <c r="HK42" s="22"/>
      <c r="HL42" s="22"/>
      <c r="HM42" s="22"/>
      <c r="HN42" s="22"/>
      <c r="HO42" s="22"/>
      <c r="HP42" s="22"/>
      <c r="HQ42" s="22"/>
      <c r="HR42" s="22"/>
      <c r="HS42" s="22"/>
      <c r="HT42" s="22"/>
      <c r="HU42" s="22"/>
      <c r="HV42" s="22"/>
      <c r="HW42" s="22"/>
      <c r="HX42" s="22"/>
      <c r="HY42" s="22"/>
      <c r="HZ42" s="22"/>
      <c r="IA42" s="22"/>
      <c r="IB42" s="22"/>
      <c r="IC42" s="22"/>
      <c r="ID42" s="22"/>
      <c r="IE42" s="22"/>
      <c r="IF42" s="22"/>
      <c r="IG42" s="22"/>
      <c r="IH42" s="22"/>
      <c r="II42" s="22"/>
      <c r="IJ42" s="22"/>
      <c r="IK42" s="22"/>
    </row>
    <row r="43" spans="1:245" x14ac:dyDescent="0.25">
      <c r="A43" s="42">
        <v>42779</v>
      </c>
      <c r="B43" s="15" t="s">
        <v>554</v>
      </c>
      <c r="C43" s="29">
        <v>217</v>
      </c>
      <c r="D43" s="29">
        <v>202</v>
      </c>
      <c r="E43" s="27" t="s">
        <v>560</v>
      </c>
      <c r="F43" s="21"/>
      <c r="G43" s="27" t="s">
        <v>567</v>
      </c>
      <c r="H43" s="22"/>
      <c r="I43" s="40">
        <v>49570500</v>
      </c>
      <c r="J43" s="40">
        <v>40600600</v>
      </c>
      <c r="K43" s="40">
        <f t="shared" si="0"/>
        <v>8969900</v>
      </c>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c r="FP43" s="22"/>
      <c r="FQ43" s="22"/>
      <c r="FR43" s="22"/>
      <c r="FS43" s="22"/>
      <c r="FT43" s="22"/>
      <c r="FU43" s="22"/>
      <c r="FV43" s="22"/>
      <c r="FW43" s="22"/>
      <c r="FX43" s="22"/>
      <c r="FY43" s="22"/>
      <c r="FZ43" s="22"/>
      <c r="GA43" s="22"/>
      <c r="GB43" s="22"/>
      <c r="GC43" s="22"/>
      <c r="GD43" s="22"/>
      <c r="GE43" s="22"/>
      <c r="GF43" s="22"/>
      <c r="GG43" s="22"/>
      <c r="GH43" s="22"/>
      <c r="GI43" s="22"/>
      <c r="GJ43" s="22"/>
      <c r="GK43" s="22"/>
      <c r="GL43" s="22"/>
      <c r="GM43" s="22"/>
      <c r="GN43" s="22"/>
      <c r="GO43" s="22"/>
      <c r="GP43" s="22"/>
      <c r="GQ43" s="22"/>
      <c r="GR43" s="22"/>
      <c r="GS43" s="22"/>
      <c r="GT43" s="22"/>
      <c r="GU43" s="22"/>
      <c r="GV43" s="22"/>
      <c r="GW43" s="22"/>
      <c r="GX43" s="22"/>
      <c r="GY43" s="22"/>
      <c r="GZ43" s="22"/>
      <c r="HA43" s="22"/>
      <c r="HB43" s="22"/>
      <c r="HC43" s="22"/>
      <c r="HD43" s="22"/>
      <c r="HE43" s="22"/>
      <c r="HF43" s="22"/>
      <c r="HG43" s="22"/>
      <c r="HH43" s="22"/>
      <c r="HI43" s="22"/>
      <c r="HJ43" s="22"/>
      <c r="HK43" s="22"/>
      <c r="HL43" s="22"/>
      <c r="HM43" s="22"/>
      <c r="HN43" s="22"/>
      <c r="HO43" s="22"/>
      <c r="HP43" s="22"/>
      <c r="HQ43" s="22"/>
      <c r="HR43" s="22"/>
      <c r="HS43" s="22"/>
      <c r="HT43" s="22"/>
      <c r="HU43" s="22"/>
      <c r="HV43" s="22"/>
      <c r="HW43" s="22"/>
      <c r="HX43" s="22"/>
      <c r="HY43" s="22"/>
      <c r="HZ43" s="22"/>
      <c r="IA43" s="22"/>
      <c r="IB43" s="22"/>
      <c r="IC43" s="22"/>
      <c r="ID43" s="22"/>
      <c r="IE43" s="22"/>
      <c r="IF43" s="22"/>
      <c r="IG43" s="22"/>
      <c r="IH43" s="22"/>
      <c r="II43" s="22"/>
      <c r="IJ43" s="22"/>
      <c r="IK43" s="22"/>
    </row>
    <row r="44" spans="1:245" x14ac:dyDescent="0.25">
      <c r="A44" s="42">
        <v>42780</v>
      </c>
      <c r="B44" s="15" t="s">
        <v>555</v>
      </c>
      <c r="C44" s="29">
        <v>218</v>
      </c>
      <c r="D44" s="29">
        <v>208</v>
      </c>
      <c r="E44" s="27" t="s">
        <v>561</v>
      </c>
      <c r="F44" s="21"/>
      <c r="G44" s="27" t="s">
        <v>568</v>
      </c>
      <c r="H44" s="22"/>
      <c r="I44" s="40">
        <v>44940000</v>
      </c>
      <c r="J44" s="40">
        <v>36665333</v>
      </c>
      <c r="K44" s="40">
        <f t="shared" si="0"/>
        <v>8274667</v>
      </c>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c r="FB44" s="22"/>
      <c r="FC44" s="22"/>
      <c r="FD44" s="22"/>
      <c r="FE44" s="22"/>
      <c r="FF44" s="22"/>
      <c r="FG44" s="22"/>
      <c r="FH44" s="22"/>
      <c r="FI44" s="22"/>
      <c r="FJ44" s="22"/>
      <c r="FK44" s="22"/>
      <c r="FL44" s="22"/>
      <c r="FM44" s="22"/>
      <c r="FN44" s="22"/>
      <c r="FO44" s="22"/>
      <c r="FP44" s="22"/>
      <c r="FQ44" s="22"/>
      <c r="FR44" s="22"/>
      <c r="FS44" s="22"/>
      <c r="FT44" s="22"/>
      <c r="FU44" s="22"/>
      <c r="FV44" s="22"/>
      <c r="FW44" s="22"/>
      <c r="FX44" s="22"/>
      <c r="FY44" s="22"/>
      <c r="FZ44" s="22"/>
      <c r="GA44" s="22"/>
      <c r="GB44" s="22"/>
      <c r="GC44" s="22"/>
      <c r="GD44" s="22"/>
      <c r="GE44" s="22"/>
      <c r="GF44" s="22"/>
      <c r="GG44" s="22"/>
      <c r="GH44" s="22"/>
      <c r="GI44" s="22"/>
      <c r="GJ44" s="22"/>
      <c r="GK44" s="22"/>
      <c r="GL44" s="22"/>
      <c r="GM44" s="22"/>
      <c r="GN44" s="22"/>
      <c r="GO44" s="22"/>
      <c r="GP44" s="22"/>
      <c r="GQ44" s="22"/>
      <c r="GR44" s="22"/>
      <c r="GS44" s="22"/>
      <c r="GT44" s="22"/>
      <c r="GU44" s="22"/>
      <c r="GV44" s="22"/>
      <c r="GW44" s="22"/>
      <c r="GX44" s="22"/>
      <c r="GY44" s="22"/>
      <c r="GZ44" s="22"/>
      <c r="HA44" s="22"/>
      <c r="HB44" s="22"/>
      <c r="HC44" s="22"/>
      <c r="HD44" s="22"/>
      <c r="HE44" s="22"/>
      <c r="HF44" s="22"/>
      <c r="HG44" s="22"/>
      <c r="HH44" s="22"/>
      <c r="HI44" s="22"/>
      <c r="HJ44" s="22"/>
      <c r="HK44" s="22"/>
      <c r="HL44" s="22"/>
      <c r="HM44" s="22"/>
      <c r="HN44" s="22"/>
      <c r="HO44" s="22"/>
      <c r="HP44" s="22"/>
      <c r="HQ44" s="22"/>
      <c r="HR44" s="22"/>
      <c r="HS44" s="22"/>
      <c r="HT44" s="22"/>
      <c r="HU44" s="22"/>
      <c r="HV44" s="22"/>
      <c r="HW44" s="22"/>
      <c r="HX44" s="22"/>
      <c r="HY44" s="22"/>
      <c r="HZ44" s="22"/>
      <c r="IA44" s="22"/>
      <c r="IB44" s="22"/>
      <c r="IC44" s="22"/>
      <c r="ID44" s="22"/>
      <c r="IE44" s="22"/>
      <c r="IF44" s="22"/>
      <c r="IG44" s="22"/>
      <c r="IH44" s="22"/>
      <c r="II44" s="22"/>
      <c r="IJ44" s="22"/>
      <c r="IK44" s="22"/>
    </row>
    <row r="45" spans="1:245" x14ac:dyDescent="0.25">
      <c r="A45" s="42">
        <v>42780</v>
      </c>
      <c r="B45" s="15" t="s">
        <v>556</v>
      </c>
      <c r="C45" s="29">
        <v>231</v>
      </c>
      <c r="D45" s="29">
        <v>209</v>
      </c>
      <c r="E45" s="27" t="s">
        <v>562</v>
      </c>
      <c r="F45" s="21"/>
      <c r="G45" s="27" t="s">
        <v>569</v>
      </c>
      <c r="H45" s="22"/>
      <c r="I45" s="40">
        <v>97650000</v>
      </c>
      <c r="J45" s="40">
        <v>79670000</v>
      </c>
      <c r="K45" s="40">
        <f t="shared" si="0"/>
        <v>17980000</v>
      </c>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c r="FP45" s="22"/>
      <c r="FQ45" s="22"/>
      <c r="FR45" s="22"/>
      <c r="FS45" s="22"/>
      <c r="FT45" s="22"/>
      <c r="FU45" s="22"/>
      <c r="FV45" s="22"/>
      <c r="FW45" s="22"/>
      <c r="FX45" s="22"/>
      <c r="FY45" s="22"/>
      <c r="FZ45" s="22"/>
      <c r="GA45" s="22"/>
      <c r="GB45" s="22"/>
      <c r="GC45" s="22"/>
      <c r="GD45" s="22"/>
      <c r="GE45" s="22"/>
      <c r="GF45" s="22"/>
      <c r="GG45" s="22"/>
      <c r="GH45" s="22"/>
      <c r="GI45" s="22"/>
      <c r="GJ45" s="22"/>
      <c r="GK45" s="22"/>
      <c r="GL45" s="22"/>
      <c r="GM45" s="22"/>
      <c r="GN45" s="22"/>
      <c r="GO45" s="22"/>
      <c r="GP45" s="22"/>
      <c r="GQ45" s="22"/>
      <c r="GR45" s="22"/>
      <c r="GS45" s="22"/>
      <c r="GT45" s="22"/>
      <c r="GU45" s="22"/>
      <c r="GV45" s="22"/>
      <c r="GW45" s="22"/>
      <c r="GX45" s="22"/>
      <c r="GY45" s="22"/>
      <c r="GZ45" s="22"/>
      <c r="HA45" s="22"/>
      <c r="HB45" s="22"/>
      <c r="HC45" s="22"/>
      <c r="HD45" s="22"/>
      <c r="HE45" s="22"/>
      <c r="HF45" s="22"/>
      <c r="HG45" s="22"/>
      <c r="HH45" s="22"/>
      <c r="HI45" s="22"/>
      <c r="HJ45" s="22"/>
      <c r="HK45" s="22"/>
      <c r="HL45" s="22"/>
      <c r="HM45" s="22"/>
      <c r="HN45" s="22"/>
      <c r="HO45" s="22"/>
      <c r="HP45" s="22"/>
      <c r="HQ45" s="22"/>
      <c r="HR45" s="22"/>
      <c r="HS45" s="22"/>
      <c r="HT45" s="22"/>
      <c r="HU45" s="22"/>
      <c r="HV45" s="22"/>
      <c r="HW45" s="22"/>
      <c r="HX45" s="22"/>
      <c r="HY45" s="22"/>
      <c r="HZ45" s="22"/>
      <c r="IA45" s="22"/>
      <c r="IB45" s="22"/>
      <c r="IC45" s="22"/>
      <c r="ID45" s="22"/>
      <c r="IE45" s="22"/>
      <c r="IF45" s="22"/>
      <c r="IG45" s="22"/>
      <c r="IH45" s="22"/>
      <c r="II45" s="22"/>
      <c r="IJ45" s="22"/>
      <c r="IK45" s="22"/>
    </row>
    <row r="46" spans="1:245" x14ac:dyDescent="0.25">
      <c r="A46" s="42">
        <v>42780</v>
      </c>
      <c r="B46" s="15" t="s">
        <v>557</v>
      </c>
      <c r="C46" s="29">
        <v>227</v>
      </c>
      <c r="D46" s="29">
        <v>210</v>
      </c>
      <c r="E46" s="27" t="s">
        <v>563</v>
      </c>
      <c r="F46" s="21"/>
      <c r="G46" s="27" t="s">
        <v>570</v>
      </c>
      <c r="H46" s="22"/>
      <c r="I46" s="40">
        <f>52500000-24000000</f>
        <v>28500000</v>
      </c>
      <c r="J46" s="40">
        <v>28500000</v>
      </c>
      <c r="K46" s="40">
        <f t="shared" si="0"/>
        <v>0</v>
      </c>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c r="HX46" s="22"/>
      <c r="HY46" s="22"/>
      <c r="HZ46" s="22"/>
      <c r="IA46" s="22"/>
      <c r="IB46" s="22"/>
      <c r="IC46" s="22"/>
      <c r="ID46" s="22"/>
      <c r="IE46" s="22"/>
      <c r="IF46" s="22"/>
      <c r="IG46" s="22"/>
      <c r="IH46" s="22"/>
      <c r="II46" s="22"/>
      <c r="IJ46" s="22"/>
      <c r="IK46" s="22"/>
    </row>
    <row r="47" spans="1:245" x14ac:dyDescent="0.25">
      <c r="A47" s="42">
        <v>42781</v>
      </c>
      <c r="B47" s="15" t="s">
        <v>558</v>
      </c>
      <c r="C47" s="29">
        <v>226</v>
      </c>
      <c r="D47" s="29">
        <v>213</v>
      </c>
      <c r="E47" s="27" t="s">
        <v>564</v>
      </c>
      <c r="F47" s="21"/>
      <c r="G47" s="27" t="s">
        <v>571</v>
      </c>
      <c r="H47" s="22"/>
      <c r="I47" s="40">
        <f>76650000-24576667</f>
        <v>52073333</v>
      </c>
      <c r="J47" s="40">
        <v>52073333</v>
      </c>
      <c r="K47" s="40">
        <f t="shared" si="0"/>
        <v>0</v>
      </c>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c r="HZ47" s="22"/>
      <c r="IA47" s="22"/>
      <c r="IB47" s="22"/>
      <c r="IC47" s="22"/>
      <c r="ID47" s="22"/>
      <c r="IE47" s="22"/>
      <c r="IF47" s="22"/>
      <c r="IG47" s="22"/>
      <c r="IH47" s="22"/>
      <c r="II47" s="22"/>
      <c r="IJ47" s="22"/>
      <c r="IK47" s="22"/>
    </row>
    <row r="48" spans="1:245" x14ac:dyDescent="0.25">
      <c r="A48" s="42">
        <v>42782</v>
      </c>
      <c r="B48" s="15" t="s">
        <v>559</v>
      </c>
      <c r="C48" s="29">
        <v>228</v>
      </c>
      <c r="D48" s="29">
        <v>221</v>
      </c>
      <c r="E48" s="27" t="s">
        <v>565</v>
      </c>
      <c r="F48" s="21"/>
      <c r="G48" s="27" t="s">
        <v>572</v>
      </c>
      <c r="H48" s="22"/>
      <c r="I48" s="40">
        <v>49570500</v>
      </c>
      <c r="J48" s="40">
        <v>40128500</v>
      </c>
      <c r="K48" s="40">
        <f t="shared" si="0"/>
        <v>9442000</v>
      </c>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22"/>
      <c r="FQ48" s="22"/>
      <c r="FR48" s="22"/>
      <c r="FS48" s="22"/>
      <c r="FT48" s="22"/>
      <c r="FU48" s="22"/>
      <c r="FV48" s="22"/>
      <c r="FW48" s="22"/>
      <c r="FX48" s="22"/>
      <c r="FY48" s="22"/>
      <c r="FZ48" s="22"/>
      <c r="GA48" s="22"/>
      <c r="GB48" s="22"/>
      <c r="GC48" s="22"/>
      <c r="GD48" s="22"/>
      <c r="GE48" s="22"/>
      <c r="GF48" s="22"/>
      <c r="GG48" s="22"/>
      <c r="GH48" s="22"/>
      <c r="GI48" s="22"/>
      <c r="GJ48" s="22"/>
      <c r="GK48" s="22"/>
      <c r="GL48" s="22"/>
      <c r="GM48" s="22"/>
      <c r="GN48" s="22"/>
      <c r="GO48" s="22"/>
      <c r="GP48" s="22"/>
      <c r="GQ48" s="22"/>
      <c r="GR48" s="22"/>
      <c r="GS48" s="22"/>
      <c r="GT48" s="22"/>
      <c r="GU48" s="22"/>
      <c r="GV48" s="22"/>
      <c r="GW48" s="22"/>
      <c r="GX48" s="22"/>
      <c r="GY48" s="22"/>
      <c r="GZ48" s="22"/>
      <c r="HA48" s="22"/>
      <c r="HB48" s="22"/>
      <c r="HC48" s="22"/>
      <c r="HD48" s="22"/>
      <c r="HE48" s="22"/>
      <c r="HF48" s="22"/>
      <c r="HG48" s="22"/>
      <c r="HH48" s="22"/>
      <c r="HI48" s="22"/>
      <c r="HJ48" s="22"/>
      <c r="HK48" s="22"/>
      <c r="HL48" s="22"/>
      <c r="HM48" s="22"/>
      <c r="HN48" s="22"/>
      <c r="HO48" s="22"/>
      <c r="HP48" s="22"/>
      <c r="HQ48" s="22"/>
      <c r="HR48" s="22"/>
      <c r="HS48" s="22"/>
      <c r="HT48" s="22"/>
      <c r="HU48" s="22"/>
      <c r="HV48" s="22"/>
      <c r="HW48" s="22"/>
      <c r="HX48" s="22"/>
      <c r="HY48" s="22"/>
      <c r="HZ48" s="22"/>
      <c r="IA48" s="22"/>
      <c r="IB48" s="22"/>
      <c r="IC48" s="22"/>
      <c r="ID48" s="22"/>
      <c r="IE48" s="22"/>
      <c r="IF48" s="22"/>
      <c r="IG48" s="22"/>
      <c r="IH48" s="22"/>
      <c r="II48" s="22"/>
      <c r="IJ48" s="22"/>
      <c r="IK48" s="22"/>
    </row>
    <row r="49" spans="1:245" x14ac:dyDescent="0.25">
      <c r="A49" s="42">
        <v>42783</v>
      </c>
      <c r="B49" s="15" t="s">
        <v>629</v>
      </c>
      <c r="C49" s="29">
        <v>256</v>
      </c>
      <c r="D49" s="29">
        <v>226</v>
      </c>
      <c r="E49" s="27" t="s">
        <v>655</v>
      </c>
      <c r="F49" s="21"/>
      <c r="G49" s="27" t="s">
        <v>642</v>
      </c>
      <c r="H49" s="22"/>
      <c r="I49" s="40">
        <v>48300000</v>
      </c>
      <c r="J49" s="40">
        <v>37873333</v>
      </c>
      <c r="K49" s="40">
        <f t="shared" si="0"/>
        <v>10426667</v>
      </c>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c r="FP49" s="22"/>
      <c r="FQ49" s="22"/>
      <c r="FR49" s="22"/>
      <c r="FS49" s="22"/>
      <c r="FT49" s="22"/>
      <c r="FU49" s="22"/>
      <c r="FV49" s="22"/>
      <c r="FW49" s="22"/>
      <c r="FX49" s="22"/>
      <c r="FY49" s="22"/>
      <c r="FZ49" s="22"/>
      <c r="GA49" s="22"/>
      <c r="GB49" s="22"/>
      <c r="GC49" s="22"/>
      <c r="GD49" s="22"/>
      <c r="GE49" s="22"/>
      <c r="GF49" s="22"/>
      <c r="GG49" s="22"/>
      <c r="GH49" s="22"/>
      <c r="GI49" s="22"/>
      <c r="GJ49" s="22"/>
      <c r="GK49" s="22"/>
      <c r="GL49" s="22"/>
      <c r="GM49" s="22"/>
      <c r="GN49" s="22"/>
      <c r="GO49" s="22"/>
      <c r="GP49" s="22"/>
      <c r="GQ49" s="22"/>
      <c r="GR49" s="22"/>
      <c r="GS49" s="22"/>
      <c r="GT49" s="22"/>
      <c r="GU49" s="22"/>
      <c r="GV49" s="22"/>
      <c r="GW49" s="22"/>
      <c r="GX49" s="22"/>
      <c r="GY49" s="22"/>
      <c r="GZ49" s="22"/>
      <c r="HA49" s="22"/>
      <c r="HB49" s="22"/>
      <c r="HC49" s="22"/>
      <c r="HD49" s="22"/>
      <c r="HE49" s="22"/>
      <c r="HF49" s="22"/>
      <c r="HG49" s="22"/>
      <c r="HH49" s="22"/>
      <c r="HI49" s="22"/>
      <c r="HJ49" s="22"/>
      <c r="HK49" s="22"/>
      <c r="HL49" s="22"/>
      <c r="HM49" s="22"/>
      <c r="HN49" s="22"/>
      <c r="HO49" s="22"/>
      <c r="HP49" s="22"/>
      <c r="HQ49" s="22"/>
      <c r="HR49" s="22"/>
      <c r="HS49" s="22"/>
      <c r="HT49" s="22"/>
      <c r="HU49" s="22"/>
      <c r="HV49" s="22"/>
      <c r="HW49" s="22"/>
      <c r="HX49" s="22"/>
      <c r="HY49" s="22"/>
      <c r="HZ49" s="22"/>
      <c r="IA49" s="22"/>
      <c r="IB49" s="22"/>
      <c r="IC49" s="22"/>
      <c r="ID49" s="22"/>
      <c r="IE49" s="22"/>
      <c r="IF49" s="22"/>
      <c r="IG49" s="22"/>
      <c r="IH49" s="22"/>
      <c r="II49" s="22"/>
      <c r="IJ49" s="22"/>
      <c r="IK49" s="22"/>
    </row>
    <row r="50" spans="1:245" x14ac:dyDescent="0.25">
      <c r="A50" s="42">
        <v>42783</v>
      </c>
      <c r="B50" s="15" t="s">
        <v>630</v>
      </c>
      <c r="C50" s="29">
        <v>243</v>
      </c>
      <c r="D50" s="29">
        <v>227</v>
      </c>
      <c r="E50" s="27" t="s">
        <v>659</v>
      </c>
      <c r="F50" s="21"/>
      <c r="G50" s="27" t="s">
        <v>643</v>
      </c>
      <c r="H50" s="22"/>
      <c r="I50" s="40">
        <v>44940000</v>
      </c>
      <c r="J50" s="40">
        <v>35238667</v>
      </c>
      <c r="K50" s="40">
        <f t="shared" si="0"/>
        <v>9701333</v>
      </c>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c r="FB50" s="22"/>
      <c r="FC50" s="22"/>
      <c r="FD50" s="22"/>
      <c r="FE50" s="22"/>
      <c r="FF50" s="22"/>
      <c r="FG50" s="22"/>
      <c r="FH50" s="22"/>
      <c r="FI50" s="22"/>
      <c r="FJ50" s="22"/>
      <c r="FK50" s="22"/>
      <c r="FL50" s="22"/>
      <c r="FM50" s="22"/>
      <c r="FN50" s="22"/>
      <c r="FO50" s="22"/>
      <c r="FP50" s="22"/>
      <c r="FQ50" s="22"/>
      <c r="FR50" s="22"/>
      <c r="FS50" s="22"/>
      <c r="FT50" s="22"/>
      <c r="FU50" s="22"/>
      <c r="FV50" s="22"/>
      <c r="FW50" s="22"/>
      <c r="FX50" s="22"/>
      <c r="FY50" s="22"/>
      <c r="FZ50" s="22"/>
      <c r="GA50" s="22"/>
      <c r="GB50" s="22"/>
      <c r="GC50" s="22"/>
      <c r="GD50" s="22"/>
      <c r="GE50" s="22"/>
      <c r="GF50" s="22"/>
      <c r="GG50" s="22"/>
      <c r="GH50" s="22"/>
      <c r="GI50" s="22"/>
      <c r="GJ50" s="22"/>
      <c r="GK50" s="22"/>
      <c r="GL50" s="22"/>
      <c r="GM50" s="22"/>
      <c r="GN50" s="22"/>
      <c r="GO50" s="22"/>
      <c r="GP50" s="22"/>
      <c r="GQ50" s="22"/>
      <c r="GR50" s="22"/>
      <c r="GS50" s="22"/>
      <c r="GT50" s="22"/>
      <c r="GU50" s="22"/>
      <c r="GV50" s="22"/>
      <c r="GW50" s="22"/>
      <c r="GX50" s="22"/>
      <c r="GY50" s="22"/>
      <c r="GZ50" s="22"/>
      <c r="HA50" s="22"/>
      <c r="HB50" s="22"/>
      <c r="HC50" s="22"/>
      <c r="HD50" s="22"/>
      <c r="HE50" s="22"/>
      <c r="HF50" s="22"/>
      <c r="HG50" s="22"/>
      <c r="HH50" s="22"/>
      <c r="HI50" s="22"/>
      <c r="HJ50" s="22"/>
      <c r="HK50" s="22"/>
      <c r="HL50" s="22"/>
      <c r="HM50" s="22"/>
      <c r="HN50" s="22"/>
      <c r="HO50" s="22"/>
      <c r="HP50" s="22"/>
      <c r="HQ50" s="22"/>
      <c r="HR50" s="22"/>
      <c r="HS50" s="22"/>
      <c r="HT50" s="22"/>
      <c r="HU50" s="22"/>
      <c r="HV50" s="22"/>
      <c r="HW50" s="22"/>
      <c r="HX50" s="22"/>
      <c r="HY50" s="22"/>
      <c r="HZ50" s="22"/>
      <c r="IA50" s="22"/>
      <c r="IB50" s="22"/>
      <c r="IC50" s="22"/>
      <c r="ID50" s="22"/>
      <c r="IE50" s="22"/>
      <c r="IF50" s="22"/>
      <c r="IG50" s="22"/>
      <c r="IH50" s="22"/>
      <c r="II50" s="22"/>
      <c r="IJ50" s="22"/>
      <c r="IK50" s="22"/>
    </row>
    <row r="51" spans="1:245" x14ac:dyDescent="0.25">
      <c r="A51" s="42">
        <v>42783</v>
      </c>
      <c r="B51" s="15" t="s">
        <v>631</v>
      </c>
      <c r="C51" s="29">
        <v>244</v>
      </c>
      <c r="D51" s="29">
        <v>228</v>
      </c>
      <c r="E51" s="27" t="s">
        <v>565</v>
      </c>
      <c r="F51" s="21"/>
      <c r="G51" s="27" t="s">
        <v>644</v>
      </c>
      <c r="H51" s="22"/>
      <c r="I51" s="40">
        <v>49570500</v>
      </c>
      <c r="J51" s="40">
        <v>39184300</v>
      </c>
      <c r="K51" s="40">
        <f t="shared" si="0"/>
        <v>10386200</v>
      </c>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c r="FP51" s="22"/>
      <c r="FQ51" s="22"/>
      <c r="FR51" s="22"/>
      <c r="FS51" s="22"/>
      <c r="FT51" s="22"/>
      <c r="FU51" s="22"/>
      <c r="FV51" s="22"/>
      <c r="FW51" s="22"/>
      <c r="FX51" s="22"/>
      <c r="FY51" s="22"/>
      <c r="FZ51" s="22"/>
      <c r="GA51" s="22"/>
      <c r="GB51" s="22"/>
      <c r="GC51" s="22"/>
      <c r="GD51" s="22"/>
      <c r="GE51" s="22"/>
      <c r="GF51" s="22"/>
      <c r="GG51" s="22"/>
      <c r="GH51" s="22"/>
      <c r="GI51" s="22"/>
      <c r="GJ51" s="22"/>
      <c r="GK51" s="22"/>
      <c r="GL51" s="22"/>
      <c r="GM51" s="22"/>
      <c r="GN51" s="22"/>
      <c r="GO51" s="22"/>
      <c r="GP51" s="22"/>
      <c r="GQ51" s="22"/>
      <c r="GR51" s="22"/>
      <c r="GS51" s="22"/>
      <c r="GT51" s="22"/>
      <c r="GU51" s="22"/>
      <c r="GV51" s="22"/>
      <c r="GW51" s="22"/>
      <c r="GX51" s="22"/>
      <c r="GY51" s="22"/>
      <c r="GZ51" s="22"/>
      <c r="HA51" s="22"/>
      <c r="HB51" s="22"/>
      <c r="HC51" s="22"/>
      <c r="HD51" s="22"/>
      <c r="HE51" s="22"/>
      <c r="HF51" s="22"/>
      <c r="HG51" s="22"/>
      <c r="HH51" s="22"/>
      <c r="HI51" s="22"/>
      <c r="HJ51" s="22"/>
      <c r="HK51" s="22"/>
      <c r="HL51" s="22"/>
      <c r="HM51" s="22"/>
      <c r="HN51" s="22"/>
      <c r="HO51" s="22"/>
      <c r="HP51" s="22"/>
      <c r="HQ51" s="22"/>
      <c r="HR51" s="22"/>
      <c r="HS51" s="22"/>
      <c r="HT51" s="22"/>
      <c r="HU51" s="22"/>
      <c r="HV51" s="22"/>
      <c r="HW51" s="22"/>
      <c r="HX51" s="22"/>
      <c r="HY51" s="22"/>
      <c r="HZ51" s="22"/>
      <c r="IA51" s="22"/>
      <c r="IB51" s="22"/>
      <c r="IC51" s="22"/>
      <c r="ID51" s="22"/>
      <c r="IE51" s="22"/>
      <c r="IF51" s="22"/>
      <c r="IG51" s="22"/>
      <c r="IH51" s="22"/>
      <c r="II51" s="22"/>
      <c r="IJ51" s="22"/>
      <c r="IK51" s="22"/>
    </row>
    <row r="52" spans="1:245" x14ac:dyDescent="0.25">
      <c r="A52" s="42">
        <v>42783</v>
      </c>
      <c r="B52" s="15" t="s">
        <v>632</v>
      </c>
      <c r="C52" s="29">
        <v>252</v>
      </c>
      <c r="D52" s="29">
        <v>230</v>
      </c>
      <c r="E52" s="27" t="s">
        <v>565</v>
      </c>
      <c r="F52" s="21"/>
      <c r="G52" s="27" t="s">
        <v>645</v>
      </c>
      <c r="H52" s="22"/>
      <c r="I52" s="40">
        <v>49570500</v>
      </c>
      <c r="J52" s="40">
        <v>39971133</v>
      </c>
      <c r="K52" s="40">
        <f t="shared" si="0"/>
        <v>9599367</v>
      </c>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c r="FB52" s="22"/>
      <c r="FC52" s="22"/>
      <c r="FD52" s="22"/>
      <c r="FE52" s="22"/>
      <c r="FF52" s="22"/>
      <c r="FG52" s="22"/>
      <c r="FH52" s="22"/>
      <c r="FI52" s="22"/>
      <c r="FJ52" s="22"/>
      <c r="FK52" s="22"/>
      <c r="FL52" s="22"/>
      <c r="FM52" s="22"/>
      <c r="FN52" s="22"/>
      <c r="FO52" s="22"/>
      <c r="FP52" s="22"/>
      <c r="FQ52" s="22"/>
      <c r="FR52" s="22"/>
      <c r="FS52" s="22"/>
      <c r="FT52" s="22"/>
      <c r="FU52" s="22"/>
      <c r="FV52" s="22"/>
      <c r="FW52" s="22"/>
      <c r="FX52" s="22"/>
      <c r="FY52" s="22"/>
      <c r="FZ52" s="22"/>
      <c r="GA52" s="22"/>
      <c r="GB52" s="22"/>
      <c r="GC52" s="22"/>
      <c r="GD52" s="22"/>
      <c r="GE52" s="22"/>
      <c r="GF52" s="22"/>
      <c r="GG52" s="22"/>
      <c r="GH52" s="22"/>
      <c r="GI52" s="22"/>
      <c r="GJ52" s="22"/>
      <c r="GK52" s="22"/>
      <c r="GL52" s="22"/>
      <c r="GM52" s="22"/>
      <c r="GN52" s="22"/>
      <c r="GO52" s="22"/>
      <c r="GP52" s="22"/>
      <c r="GQ52" s="22"/>
      <c r="GR52" s="22"/>
      <c r="GS52" s="22"/>
      <c r="GT52" s="22"/>
      <c r="GU52" s="22"/>
      <c r="GV52" s="22"/>
      <c r="GW52" s="22"/>
      <c r="GX52" s="22"/>
      <c r="GY52" s="22"/>
      <c r="GZ52" s="22"/>
      <c r="HA52" s="22"/>
      <c r="HB52" s="22"/>
      <c r="HC52" s="22"/>
      <c r="HD52" s="22"/>
      <c r="HE52" s="22"/>
      <c r="HF52" s="22"/>
      <c r="HG52" s="22"/>
      <c r="HH52" s="22"/>
      <c r="HI52" s="22"/>
      <c r="HJ52" s="22"/>
      <c r="HK52" s="22"/>
      <c r="HL52" s="22"/>
      <c r="HM52" s="22"/>
      <c r="HN52" s="22"/>
      <c r="HO52" s="22"/>
      <c r="HP52" s="22"/>
      <c r="HQ52" s="22"/>
      <c r="HR52" s="22"/>
      <c r="HS52" s="22"/>
      <c r="HT52" s="22"/>
      <c r="HU52" s="22"/>
      <c r="HV52" s="22"/>
      <c r="HW52" s="22"/>
      <c r="HX52" s="22"/>
      <c r="HY52" s="22"/>
      <c r="HZ52" s="22"/>
      <c r="IA52" s="22"/>
      <c r="IB52" s="22"/>
      <c r="IC52" s="22"/>
      <c r="ID52" s="22"/>
      <c r="IE52" s="22"/>
      <c r="IF52" s="22"/>
      <c r="IG52" s="22"/>
      <c r="IH52" s="22"/>
      <c r="II52" s="22"/>
      <c r="IJ52" s="22"/>
      <c r="IK52" s="22"/>
    </row>
    <row r="53" spans="1:245" x14ac:dyDescent="0.25">
      <c r="A53" s="42">
        <v>42783</v>
      </c>
      <c r="B53" s="15" t="s">
        <v>633</v>
      </c>
      <c r="C53" s="29">
        <v>242</v>
      </c>
      <c r="D53" s="29">
        <v>232</v>
      </c>
      <c r="E53" s="27" t="s">
        <v>657</v>
      </c>
      <c r="F53" s="21"/>
      <c r="G53" s="27" t="s">
        <v>646</v>
      </c>
      <c r="H53" s="22"/>
      <c r="I53" s="40">
        <v>44940000</v>
      </c>
      <c r="J53" s="40">
        <v>35238667</v>
      </c>
      <c r="K53" s="40">
        <f t="shared" si="0"/>
        <v>9701333</v>
      </c>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c r="FP53" s="22"/>
      <c r="FQ53" s="22"/>
      <c r="FR53" s="22"/>
      <c r="FS53" s="22"/>
      <c r="FT53" s="22"/>
      <c r="FU53" s="22"/>
      <c r="FV53" s="22"/>
      <c r="FW53" s="22"/>
      <c r="FX53" s="22"/>
      <c r="FY53" s="22"/>
      <c r="FZ53" s="22"/>
      <c r="GA53" s="22"/>
      <c r="GB53" s="22"/>
      <c r="GC53" s="22"/>
      <c r="GD53" s="22"/>
      <c r="GE53" s="22"/>
      <c r="GF53" s="22"/>
      <c r="GG53" s="22"/>
      <c r="GH53" s="22"/>
      <c r="GI53" s="22"/>
      <c r="GJ53" s="22"/>
      <c r="GK53" s="22"/>
      <c r="GL53" s="22"/>
      <c r="GM53" s="22"/>
      <c r="GN53" s="22"/>
      <c r="GO53" s="22"/>
      <c r="GP53" s="22"/>
      <c r="GQ53" s="22"/>
      <c r="GR53" s="22"/>
      <c r="GS53" s="22"/>
      <c r="GT53" s="22"/>
      <c r="GU53" s="22"/>
      <c r="GV53" s="22"/>
      <c r="GW53" s="22"/>
      <c r="GX53" s="22"/>
      <c r="GY53" s="22"/>
      <c r="GZ53" s="22"/>
      <c r="HA53" s="22"/>
      <c r="HB53" s="22"/>
      <c r="HC53" s="22"/>
      <c r="HD53" s="22"/>
      <c r="HE53" s="22"/>
      <c r="HF53" s="22"/>
      <c r="HG53" s="22"/>
      <c r="HH53" s="22"/>
      <c r="HI53" s="22"/>
      <c r="HJ53" s="22"/>
      <c r="HK53" s="22"/>
      <c r="HL53" s="22"/>
      <c r="HM53" s="22"/>
      <c r="HN53" s="22"/>
      <c r="HO53" s="22"/>
      <c r="HP53" s="22"/>
      <c r="HQ53" s="22"/>
      <c r="HR53" s="22"/>
      <c r="HS53" s="22"/>
      <c r="HT53" s="22"/>
      <c r="HU53" s="22"/>
      <c r="HV53" s="22"/>
      <c r="HW53" s="22"/>
      <c r="HX53" s="22"/>
      <c r="HY53" s="22"/>
      <c r="HZ53" s="22"/>
      <c r="IA53" s="22"/>
      <c r="IB53" s="22"/>
      <c r="IC53" s="22"/>
      <c r="ID53" s="22"/>
      <c r="IE53" s="22"/>
      <c r="IF53" s="22"/>
      <c r="IG53" s="22"/>
      <c r="IH53" s="22"/>
      <c r="II53" s="22"/>
      <c r="IJ53" s="22"/>
      <c r="IK53" s="22"/>
    </row>
    <row r="54" spans="1:245" x14ac:dyDescent="0.25">
      <c r="A54" s="42">
        <v>42786</v>
      </c>
      <c r="B54" s="15" t="s">
        <v>634</v>
      </c>
      <c r="C54" s="29">
        <v>248</v>
      </c>
      <c r="D54" s="29">
        <v>235</v>
      </c>
      <c r="E54" s="27" t="s">
        <v>656</v>
      </c>
      <c r="F54" s="21"/>
      <c r="G54" s="27" t="s">
        <v>647</v>
      </c>
      <c r="H54" s="22"/>
      <c r="I54" s="40">
        <v>50557500</v>
      </c>
      <c r="J54" s="40">
        <v>40285500</v>
      </c>
      <c r="K54" s="40">
        <f t="shared" si="0"/>
        <v>10272000</v>
      </c>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c r="FB54" s="22"/>
      <c r="FC54" s="22"/>
      <c r="FD54" s="22"/>
      <c r="FE54" s="22"/>
      <c r="FF54" s="22"/>
      <c r="FG54" s="22"/>
      <c r="FH54" s="22"/>
      <c r="FI54" s="22"/>
      <c r="FJ54" s="22"/>
      <c r="FK54" s="22"/>
      <c r="FL54" s="22"/>
      <c r="FM54" s="22"/>
      <c r="FN54" s="22"/>
      <c r="FO54" s="22"/>
      <c r="FP54" s="22"/>
      <c r="FQ54" s="22"/>
      <c r="FR54" s="22"/>
      <c r="FS54" s="22"/>
      <c r="FT54" s="22"/>
      <c r="FU54" s="22"/>
      <c r="FV54" s="22"/>
      <c r="FW54" s="22"/>
      <c r="FX54" s="22"/>
      <c r="FY54" s="22"/>
      <c r="FZ54" s="22"/>
      <c r="GA54" s="22"/>
      <c r="GB54" s="22"/>
      <c r="GC54" s="22"/>
      <c r="GD54" s="22"/>
      <c r="GE54" s="22"/>
      <c r="GF54" s="22"/>
      <c r="GG54" s="22"/>
      <c r="GH54" s="22"/>
      <c r="GI54" s="22"/>
      <c r="GJ54" s="22"/>
      <c r="GK54" s="22"/>
      <c r="GL54" s="22"/>
      <c r="GM54" s="22"/>
      <c r="GN54" s="22"/>
      <c r="GO54" s="22"/>
      <c r="GP54" s="22"/>
      <c r="GQ54" s="22"/>
      <c r="GR54" s="22"/>
      <c r="GS54" s="22"/>
      <c r="GT54" s="22"/>
      <c r="GU54" s="22"/>
      <c r="GV54" s="22"/>
      <c r="GW54" s="22"/>
      <c r="GX54" s="22"/>
      <c r="GY54" s="22"/>
      <c r="GZ54" s="22"/>
      <c r="HA54" s="22"/>
      <c r="HB54" s="22"/>
      <c r="HC54" s="22"/>
      <c r="HD54" s="22"/>
      <c r="HE54" s="22"/>
      <c r="HF54" s="22"/>
      <c r="HG54" s="22"/>
      <c r="HH54" s="22"/>
      <c r="HI54" s="22"/>
      <c r="HJ54" s="22"/>
      <c r="HK54" s="22"/>
      <c r="HL54" s="22"/>
      <c r="HM54" s="22"/>
      <c r="HN54" s="22"/>
      <c r="HO54" s="22"/>
      <c r="HP54" s="22"/>
      <c r="HQ54" s="22"/>
      <c r="HR54" s="22"/>
      <c r="HS54" s="22"/>
      <c r="HT54" s="22"/>
      <c r="HU54" s="22"/>
      <c r="HV54" s="22"/>
      <c r="HW54" s="22"/>
      <c r="HX54" s="22"/>
      <c r="HY54" s="22"/>
      <c r="HZ54" s="22"/>
      <c r="IA54" s="22"/>
      <c r="IB54" s="22"/>
      <c r="IC54" s="22"/>
      <c r="ID54" s="22"/>
      <c r="IE54" s="22"/>
      <c r="IF54" s="22"/>
      <c r="IG54" s="22"/>
      <c r="IH54" s="22"/>
      <c r="II54" s="22"/>
      <c r="IJ54" s="22"/>
      <c r="IK54" s="22"/>
    </row>
    <row r="55" spans="1:245" x14ac:dyDescent="0.25">
      <c r="A55" s="42">
        <v>42786</v>
      </c>
      <c r="B55" s="15" t="s">
        <v>635</v>
      </c>
      <c r="C55" s="29">
        <v>249</v>
      </c>
      <c r="D55" s="29">
        <v>237</v>
      </c>
      <c r="E55" s="27" t="s">
        <v>565</v>
      </c>
      <c r="F55" s="21"/>
      <c r="G55" s="27" t="s">
        <v>648</v>
      </c>
      <c r="H55" s="22"/>
      <c r="I55" s="40">
        <f>33047000-17152967</f>
        <v>15894033</v>
      </c>
      <c r="J55" s="40">
        <v>15894033</v>
      </c>
      <c r="K55" s="40">
        <f t="shared" si="0"/>
        <v>0</v>
      </c>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c r="FP55" s="22"/>
      <c r="FQ55" s="22"/>
      <c r="FR55" s="22"/>
      <c r="FS55" s="22"/>
      <c r="FT55" s="22"/>
      <c r="FU55" s="22"/>
      <c r="FV55" s="22"/>
      <c r="FW55" s="22"/>
      <c r="FX55" s="22"/>
      <c r="FY55" s="22"/>
      <c r="FZ55" s="22"/>
      <c r="GA55" s="22"/>
      <c r="GB55" s="22"/>
      <c r="GC55" s="22"/>
      <c r="GD55" s="22"/>
      <c r="GE55" s="22"/>
      <c r="GF55" s="22"/>
      <c r="GG55" s="22"/>
      <c r="GH55" s="22"/>
      <c r="GI55" s="22"/>
      <c r="GJ55" s="22"/>
      <c r="GK55" s="22"/>
      <c r="GL55" s="22"/>
      <c r="GM55" s="22"/>
      <c r="GN55" s="22"/>
      <c r="GO55" s="22"/>
      <c r="GP55" s="22"/>
      <c r="GQ55" s="22"/>
      <c r="GR55" s="22"/>
      <c r="GS55" s="22"/>
      <c r="GT55" s="22"/>
      <c r="GU55" s="22"/>
      <c r="GV55" s="22"/>
      <c r="GW55" s="22"/>
      <c r="GX55" s="22"/>
      <c r="GY55" s="22"/>
      <c r="GZ55" s="22"/>
      <c r="HA55" s="22"/>
      <c r="HB55" s="22"/>
      <c r="HC55" s="22"/>
      <c r="HD55" s="22"/>
      <c r="HE55" s="22"/>
      <c r="HF55" s="22"/>
      <c r="HG55" s="22"/>
      <c r="HH55" s="22"/>
      <c r="HI55" s="22"/>
      <c r="HJ55" s="22"/>
      <c r="HK55" s="22"/>
      <c r="HL55" s="22"/>
      <c r="HM55" s="22"/>
      <c r="HN55" s="22"/>
      <c r="HO55" s="22"/>
      <c r="HP55" s="22"/>
      <c r="HQ55" s="22"/>
      <c r="HR55" s="22"/>
      <c r="HS55" s="22"/>
      <c r="HT55" s="22"/>
      <c r="HU55" s="22"/>
      <c r="HV55" s="22"/>
      <c r="HW55" s="22"/>
      <c r="HX55" s="22"/>
      <c r="HY55" s="22"/>
      <c r="HZ55" s="22"/>
      <c r="IA55" s="22"/>
      <c r="IB55" s="22"/>
      <c r="IC55" s="22"/>
      <c r="ID55" s="22"/>
      <c r="IE55" s="22"/>
      <c r="IF55" s="22"/>
      <c r="IG55" s="22"/>
      <c r="IH55" s="22"/>
      <c r="II55" s="22"/>
      <c r="IJ55" s="22"/>
      <c r="IK55" s="22"/>
    </row>
    <row r="56" spans="1:245" x14ac:dyDescent="0.25">
      <c r="A56" s="42">
        <v>42786</v>
      </c>
      <c r="B56" s="15" t="s">
        <v>636</v>
      </c>
      <c r="C56" s="29">
        <v>253</v>
      </c>
      <c r="D56" s="29">
        <v>239</v>
      </c>
      <c r="E56" s="27" t="s">
        <v>565</v>
      </c>
      <c r="F56" s="21"/>
      <c r="G56" s="27" t="s">
        <v>649</v>
      </c>
      <c r="H56" s="22"/>
      <c r="I56" s="40">
        <v>49570500</v>
      </c>
      <c r="J56" s="40">
        <v>39499033</v>
      </c>
      <c r="K56" s="40">
        <f t="shared" si="0"/>
        <v>10071467</v>
      </c>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c r="EA56" s="22"/>
      <c r="EB56" s="22"/>
      <c r="EC56" s="22"/>
      <c r="ED56" s="22"/>
      <c r="EE56" s="22"/>
      <c r="EF56" s="22"/>
      <c r="EG56" s="22"/>
      <c r="EH56" s="22"/>
      <c r="EI56" s="22"/>
      <c r="EJ56" s="22"/>
      <c r="EK56" s="22"/>
      <c r="EL56" s="22"/>
      <c r="EM56" s="22"/>
      <c r="EN56" s="22"/>
      <c r="EO56" s="22"/>
      <c r="EP56" s="22"/>
      <c r="EQ56" s="22"/>
      <c r="ER56" s="22"/>
      <c r="ES56" s="22"/>
      <c r="ET56" s="22"/>
      <c r="EU56" s="22"/>
      <c r="EV56" s="22"/>
      <c r="EW56" s="22"/>
      <c r="EX56" s="22"/>
      <c r="EY56" s="22"/>
      <c r="EZ56" s="22"/>
      <c r="FA56" s="22"/>
      <c r="FB56" s="22"/>
      <c r="FC56" s="22"/>
      <c r="FD56" s="22"/>
      <c r="FE56" s="22"/>
      <c r="FF56" s="22"/>
      <c r="FG56" s="22"/>
      <c r="FH56" s="22"/>
      <c r="FI56" s="22"/>
      <c r="FJ56" s="22"/>
      <c r="FK56" s="22"/>
      <c r="FL56" s="22"/>
      <c r="FM56" s="22"/>
      <c r="FN56" s="22"/>
      <c r="FO56" s="22"/>
      <c r="FP56" s="22"/>
      <c r="FQ56" s="22"/>
      <c r="FR56" s="22"/>
      <c r="FS56" s="22"/>
      <c r="FT56" s="22"/>
      <c r="FU56" s="22"/>
      <c r="FV56" s="22"/>
      <c r="FW56" s="22"/>
      <c r="FX56" s="22"/>
      <c r="FY56" s="22"/>
      <c r="FZ56" s="22"/>
      <c r="GA56" s="22"/>
      <c r="GB56" s="22"/>
      <c r="GC56" s="22"/>
      <c r="GD56" s="22"/>
      <c r="GE56" s="22"/>
      <c r="GF56" s="22"/>
      <c r="GG56" s="22"/>
      <c r="GH56" s="22"/>
      <c r="GI56" s="22"/>
      <c r="GJ56" s="22"/>
      <c r="GK56" s="22"/>
      <c r="GL56" s="22"/>
      <c r="GM56" s="22"/>
      <c r="GN56" s="22"/>
      <c r="GO56" s="22"/>
      <c r="GP56" s="22"/>
      <c r="GQ56" s="22"/>
      <c r="GR56" s="22"/>
      <c r="GS56" s="22"/>
      <c r="GT56" s="22"/>
      <c r="GU56" s="22"/>
      <c r="GV56" s="22"/>
      <c r="GW56" s="22"/>
      <c r="GX56" s="22"/>
      <c r="GY56" s="22"/>
      <c r="GZ56" s="22"/>
      <c r="HA56" s="22"/>
      <c r="HB56" s="22"/>
      <c r="HC56" s="22"/>
      <c r="HD56" s="22"/>
      <c r="HE56" s="22"/>
      <c r="HF56" s="22"/>
      <c r="HG56" s="22"/>
      <c r="HH56" s="22"/>
      <c r="HI56" s="22"/>
      <c r="HJ56" s="22"/>
      <c r="HK56" s="22"/>
      <c r="HL56" s="22"/>
      <c r="HM56" s="22"/>
      <c r="HN56" s="22"/>
      <c r="HO56" s="22"/>
      <c r="HP56" s="22"/>
      <c r="HQ56" s="22"/>
      <c r="HR56" s="22"/>
      <c r="HS56" s="22"/>
      <c r="HT56" s="22"/>
      <c r="HU56" s="22"/>
      <c r="HV56" s="22"/>
      <c r="HW56" s="22"/>
      <c r="HX56" s="22"/>
      <c r="HY56" s="22"/>
      <c r="HZ56" s="22"/>
      <c r="IA56" s="22"/>
      <c r="IB56" s="22"/>
      <c r="IC56" s="22"/>
      <c r="ID56" s="22"/>
      <c r="IE56" s="22"/>
      <c r="IF56" s="22"/>
      <c r="IG56" s="22"/>
      <c r="IH56" s="22"/>
      <c r="II56" s="22"/>
      <c r="IJ56" s="22"/>
      <c r="IK56" s="22"/>
    </row>
    <row r="57" spans="1:245" x14ac:dyDescent="0.25">
      <c r="A57" s="42">
        <v>42786</v>
      </c>
      <c r="B57" s="15" t="s">
        <v>637</v>
      </c>
      <c r="C57" s="29">
        <v>250</v>
      </c>
      <c r="D57" s="29">
        <v>240</v>
      </c>
      <c r="E57" s="27" t="s">
        <v>658</v>
      </c>
      <c r="F57" s="21"/>
      <c r="G57" s="27" t="s">
        <v>650</v>
      </c>
      <c r="H57" s="22"/>
      <c r="I57" s="40">
        <v>50557500</v>
      </c>
      <c r="J57" s="40">
        <v>37236000</v>
      </c>
      <c r="K57" s="40">
        <f t="shared" si="0"/>
        <v>13321500</v>
      </c>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c r="FP57" s="22"/>
      <c r="FQ57" s="22"/>
      <c r="FR57" s="22"/>
      <c r="FS57" s="22"/>
      <c r="FT57" s="22"/>
      <c r="FU57" s="22"/>
      <c r="FV57" s="22"/>
      <c r="FW57" s="22"/>
      <c r="FX57" s="22"/>
      <c r="FY57" s="22"/>
      <c r="FZ57" s="22"/>
      <c r="GA57" s="22"/>
      <c r="GB57" s="22"/>
      <c r="GC57" s="22"/>
      <c r="GD57" s="22"/>
      <c r="GE57" s="22"/>
      <c r="GF57" s="22"/>
      <c r="GG57" s="22"/>
      <c r="GH57" s="22"/>
      <c r="GI57" s="22"/>
      <c r="GJ57" s="22"/>
      <c r="GK57" s="22"/>
      <c r="GL57" s="22"/>
      <c r="GM57" s="22"/>
      <c r="GN57" s="22"/>
      <c r="GO57" s="22"/>
      <c r="GP57" s="22"/>
      <c r="GQ57" s="22"/>
      <c r="GR57" s="22"/>
      <c r="GS57" s="22"/>
      <c r="GT57" s="22"/>
      <c r="GU57" s="22"/>
      <c r="GV57" s="22"/>
      <c r="GW57" s="22"/>
      <c r="GX57" s="22"/>
      <c r="GY57" s="22"/>
      <c r="GZ57" s="22"/>
      <c r="HA57" s="22"/>
      <c r="HB57" s="22"/>
      <c r="HC57" s="22"/>
      <c r="HD57" s="22"/>
      <c r="HE57" s="22"/>
      <c r="HF57" s="22"/>
      <c r="HG57" s="22"/>
      <c r="HH57" s="22"/>
      <c r="HI57" s="22"/>
      <c r="HJ57" s="22"/>
      <c r="HK57" s="22"/>
      <c r="HL57" s="22"/>
      <c r="HM57" s="22"/>
      <c r="HN57" s="22"/>
      <c r="HO57" s="22"/>
      <c r="HP57" s="22"/>
      <c r="HQ57" s="22"/>
      <c r="HR57" s="22"/>
      <c r="HS57" s="22"/>
      <c r="HT57" s="22"/>
      <c r="HU57" s="22"/>
      <c r="HV57" s="22"/>
      <c r="HW57" s="22"/>
      <c r="HX57" s="22"/>
      <c r="HY57" s="22"/>
      <c r="HZ57" s="22"/>
      <c r="IA57" s="22"/>
      <c r="IB57" s="22"/>
      <c r="IC57" s="22"/>
      <c r="ID57" s="22"/>
      <c r="IE57" s="22"/>
      <c r="IF57" s="22"/>
      <c r="IG57" s="22"/>
      <c r="IH57" s="22"/>
      <c r="II57" s="22"/>
      <c r="IJ57" s="22"/>
      <c r="IK57" s="22"/>
    </row>
    <row r="58" spans="1:245" x14ac:dyDescent="0.25">
      <c r="A58" s="42">
        <v>42787</v>
      </c>
      <c r="B58" s="15" t="s">
        <v>638</v>
      </c>
      <c r="C58" s="29">
        <v>246</v>
      </c>
      <c r="D58" s="29">
        <v>250</v>
      </c>
      <c r="E58" s="27" t="s">
        <v>565</v>
      </c>
      <c r="F58" s="21"/>
      <c r="G58" s="27" t="s">
        <v>651</v>
      </c>
      <c r="H58" s="22"/>
      <c r="I58" s="40">
        <v>49570500</v>
      </c>
      <c r="J58" s="40">
        <v>36194334</v>
      </c>
      <c r="K58" s="40">
        <f t="shared" si="0"/>
        <v>13376166</v>
      </c>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c r="EI58" s="22"/>
      <c r="EJ58" s="22"/>
      <c r="EK58" s="22"/>
      <c r="EL58" s="22"/>
      <c r="EM58" s="22"/>
      <c r="EN58" s="22"/>
      <c r="EO58" s="22"/>
      <c r="EP58" s="22"/>
      <c r="EQ58" s="22"/>
      <c r="ER58" s="22"/>
      <c r="ES58" s="22"/>
      <c r="ET58" s="22"/>
      <c r="EU58" s="22"/>
      <c r="EV58" s="22"/>
      <c r="EW58" s="22"/>
      <c r="EX58" s="22"/>
      <c r="EY58" s="22"/>
      <c r="EZ58" s="22"/>
      <c r="FA58" s="22"/>
      <c r="FB58" s="22"/>
      <c r="FC58" s="22"/>
      <c r="FD58" s="22"/>
      <c r="FE58" s="22"/>
      <c r="FF58" s="22"/>
      <c r="FG58" s="22"/>
      <c r="FH58" s="22"/>
      <c r="FI58" s="22"/>
      <c r="FJ58" s="22"/>
      <c r="FK58" s="22"/>
      <c r="FL58" s="22"/>
      <c r="FM58" s="22"/>
      <c r="FN58" s="22"/>
      <c r="FO58" s="22"/>
      <c r="FP58" s="22"/>
      <c r="FQ58" s="22"/>
      <c r="FR58" s="22"/>
      <c r="FS58" s="22"/>
      <c r="FT58" s="22"/>
      <c r="FU58" s="22"/>
      <c r="FV58" s="22"/>
      <c r="FW58" s="22"/>
      <c r="FX58" s="22"/>
      <c r="FY58" s="22"/>
      <c r="FZ58" s="22"/>
      <c r="GA58" s="22"/>
      <c r="GB58" s="22"/>
      <c r="GC58" s="22"/>
      <c r="GD58" s="22"/>
      <c r="GE58" s="22"/>
      <c r="GF58" s="22"/>
      <c r="GG58" s="22"/>
      <c r="GH58" s="22"/>
      <c r="GI58" s="22"/>
      <c r="GJ58" s="22"/>
      <c r="GK58" s="22"/>
      <c r="GL58" s="22"/>
      <c r="GM58" s="22"/>
      <c r="GN58" s="22"/>
      <c r="GO58" s="22"/>
      <c r="GP58" s="22"/>
      <c r="GQ58" s="22"/>
      <c r="GR58" s="22"/>
      <c r="GS58" s="22"/>
      <c r="GT58" s="22"/>
      <c r="GU58" s="22"/>
      <c r="GV58" s="22"/>
      <c r="GW58" s="22"/>
      <c r="GX58" s="22"/>
      <c r="GY58" s="22"/>
      <c r="GZ58" s="22"/>
      <c r="HA58" s="22"/>
      <c r="HB58" s="22"/>
      <c r="HC58" s="22"/>
      <c r="HD58" s="22"/>
      <c r="HE58" s="22"/>
      <c r="HF58" s="22"/>
      <c r="HG58" s="22"/>
      <c r="HH58" s="22"/>
      <c r="HI58" s="22"/>
      <c r="HJ58" s="22"/>
      <c r="HK58" s="22"/>
      <c r="HL58" s="22"/>
      <c r="HM58" s="22"/>
      <c r="HN58" s="22"/>
      <c r="HO58" s="22"/>
      <c r="HP58" s="22"/>
      <c r="HQ58" s="22"/>
      <c r="HR58" s="22"/>
      <c r="HS58" s="22"/>
      <c r="HT58" s="22"/>
      <c r="HU58" s="22"/>
      <c r="HV58" s="22"/>
      <c r="HW58" s="22"/>
      <c r="HX58" s="22"/>
      <c r="HY58" s="22"/>
      <c r="HZ58" s="22"/>
      <c r="IA58" s="22"/>
      <c r="IB58" s="22"/>
      <c r="IC58" s="22"/>
      <c r="ID58" s="22"/>
      <c r="IE58" s="22"/>
      <c r="IF58" s="22"/>
      <c r="IG58" s="22"/>
      <c r="IH58" s="22"/>
      <c r="II58" s="22"/>
      <c r="IJ58" s="22"/>
      <c r="IK58" s="22"/>
    </row>
    <row r="59" spans="1:245" x14ac:dyDescent="0.25">
      <c r="A59" s="42">
        <v>42787</v>
      </c>
      <c r="B59" s="15" t="s">
        <v>639</v>
      </c>
      <c r="C59" s="29">
        <v>245</v>
      </c>
      <c r="D59" s="29">
        <v>251</v>
      </c>
      <c r="E59" s="27" t="s">
        <v>565</v>
      </c>
      <c r="F59" s="21"/>
      <c r="G59" s="27" t="s">
        <v>652</v>
      </c>
      <c r="H59" s="22"/>
      <c r="I59" s="40">
        <v>49570500</v>
      </c>
      <c r="J59" s="40">
        <v>39341667</v>
      </c>
      <c r="K59" s="40">
        <f t="shared" si="0"/>
        <v>10228833</v>
      </c>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c r="HX59" s="22"/>
      <c r="HY59" s="22"/>
      <c r="HZ59" s="22"/>
      <c r="IA59" s="22"/>
      <c r="IB59" s="22"/>
      <c r="IC59" s="22"/>
      <c r="ID59" s="22"/>
      <c r="IE59" s="22"/>
      <c r="IF59" s="22"/>
      <c r="IG59" s="22"/>
      <c r="IH59" s="22"/>
      <c r="II59" s="22"/>
      <c r="IJ59" s="22"/>
      <c r="IK59" s="22"/>
    </row>
    <row r="60" spans="1:245" x14ac:dyDescent="0.25">
      <c r="A60" s="42">
        <v>42787</v>
      </c>
      <c r="B60" s="15" t="s">
        <v>640</v>
      </c>
      <c r="C60" s="29">
        <v>247</v>
      </c>
      <c r="D60" s="29">
        <v>252</v>
      </c>
      <c r="E60" s="27" t="s">
        <v>565</v>
      </c>
      <c r="F60" s="21"/>
      <c r="G60" s="27" t="s">
        <v>653</v>
      </c>
      <c r="H60" s="22"/>
      <c r="I60" s="40">
        <v>49570500</v>
      </c>
      <c r="J60" s="40">
        <v>39341667</v>
      </c>
      <c r="K60" s="40">
        <f t="shared" si="0"/>
        <v>10228833</v>
      </c>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c r="EI60" s="22"/>
      <c r="EJ60" s="22"/>
      <c r="EK60" s="22"/>
      <c r="EL60" s="22"/>
      <c r="EM60" s="22"/>
      <c r="EN60" s="22"/>
      <c r="EO60" s="22"/>
      <c r="EP60" s="22"/>
      <c r="EQ60" s="22"/>
      <c r="ER60" s="22"/>
      <c r="ES60" s="22"/>
      <c r="ET60" s="22"/>
      <c r="EU60" s="22"/>
      <c r="EV60" s="22"/>
      <c r="EW60" s="22"/>
      <c r="EX60" s="22"/>
      <c r="EY60" s="22"/>
      <c r="EZ60" s="22"/>
      <c r="FA60" s="22"/>
      <c r="FB60" s="22"/>
      <c r="FC60" s="22"/>
      <c r="FD60" s="22"/>
      <c r="FE60" s="22"/>
      <c r="FF60" s="22"/>
      <c r="FG60" s="22"/>
      <c r="FH60" s="22"/>
      <c r="FI60" s="22"/>
      <c r="FJ60" s="22"/>
      <c r="FK60" s="22"/>
      <c r="FL60" s="22"/>
      <c r="FM60" s="22"/>
      <c r="FN60" s="22"/>
      <c r="FO60" s="22"/>
      <c r="FP60" s="22"/>
      <c r="FQ60" s="22"/>
      <c r="FR60" s="22"/>
      <c r="FS60" s="22"/>
      <c r="FT60" s="22"/>
      <c r="FU60" s="22"/>
      <c r="FV60" s="22"/>
      <c r="FW60" s="22"/>
      <c r="FX60" s="22"/>
      <c r="FY60" s="22"/>
      <c r="FZ60" s="22"/>
      <c r="GA60" s="22"/>
      <c r="GB60" s="22"/>
      <c r="GC60" s="22"/>
      <c r="GD60" s="22"/>
      <c r="GE60" s="22"/>
      <c r="GF60" s="22"/>
      <c r="GG60" s="22"/>
      <c r="GH60" s="22"/>
      <c r="GI60" s="22"/>
      <c r="GJ60" s="22"/>
      <c r="GK60" s="22"/>
      <c r="GL60" s="22"/>
      <c r="GM60" s="22"/>
      <c r="GN60" s="22"/>
      <c r="GO60" s="22"/>
      <c r="GP60" s="22"/>
      <c r="GQ60" s="22"/>
      <c r="GR60" s="22"/>
      <c r="GS60" s="22"/>
      <c r="GT60" s="22"/>
      <c r="GU60" s="22"/>
      <c r="GV60" s="22"/>
      <c r="GW60" s="22"/>
      <c r="GX60" s="22"/>
      <c r="GY60" s="22"/>
      <c r="GZ60" s="22"/>
      <c r="HA60" s="22"/>
      <c r="HB60" s="22"/>
      <c r="HC60" s="22"/>
      <c r="HD60" s="22"/>
      <c r="HE60" s="22"/>
      <c r="HF60" s="22"/>
      <c r="HG60" s="22"/>
      <c r="HH60" s="22"/>
      <c r="HI60" s="22"/>
      <c r="HJ60" s="22"/>
      <c r="HK60" s="22"/>
      <c r="HL60" s="22"/>
      <c r="HM60" s="22"/>
      <c r="HN60" s="22"/>
      <c r="HO60" s="22"/>
      <c r="HP60" s="22"/>
      <c r="HQ60" s="22"/>
      <c r="HR60" s="22"/>
      <c r="HS60" s="22"/>
      <c r="HT60" s="22"/>
      <c r="HU60" s="22"/>
      <c r="HV60" s="22"/>
      <c r="HW60" s="22"/>
      <c r="HX60" s="22"/>
      <c r="HY60" s="22"/>
      <c r="HZ60" s="22"/>
      <c r="IA60" s="22"/>
      <c r="IB60" s="22"/>
      <c r="IC60" s="22"/>
      <c r="ID60" s="22"/>
      <c r="IE60" s="22"/>
      <c r="IF60" s="22"/>
      <c r="IG60" s="22"/>
      <c r="IH60" s="22"/>
      <c r="II60" s="22"/>
      <c r="IJ60" s="22"/>
      <c r="IK60" s="22"/>
    </row>
    <row r="61" spans="1:245" x14ac:dyDescent="0.25">
      <c r="A61" s="42">
        <v>42787</v>
      </c>
      <c r="B61" s="15" t="s">
        <v>641</v>
      </c>
      <c r="C61" s="29">
        <v>270</v>
      </c>
      <c r="D61" s="29">
        <v>255</v>
      </c>
      <c r="E61" s="27" t="s">
        <v>387</v>
      </c>
      <c r="F61" s="21"/>
      <c r="G61" s="27" t="s">
        <v>654</v>
      </c>
      <c r="H61" s="22"/>
      <c r="I61" s="40">
        <v>56175000</v>
      </c>
      <c r="J61" s="40">
        <v>44583333</v>
      </c>
      <c r="K61" s="40">
        <f t="shared" si="0"/>
        <v>11591667</v>
      </c>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c r="EC61" s="22"/>
      <c r="ED61" s="22"/>
      <c r="EE61" s="22"/>
      <c r="EF61" s="22"/>
      <c r="EG61" s="22"/>
      <c r="EH61" s="22"/>
      <c r="EI61" s="22"/>
      <c r="EJ61" s="22"/>
      <c r="EK61" s="22"/>
      <c r="EL61" s="22"/>
      <c r="EM61" s="22"/>
      <c r="EN61" s="22"/>
      <c r="EO61" s="22"/>
      <c r="EP61" s="22"/>
      <c r="EQ61" s="22"/>
      <c r="ER61" s="22"/>
      <c r="ES61" s="22"/>
      <c r="ET61" s="22"/>
      <c r="EU61" s="22"/>
      <c r="EV61" s="22"/>
      <c r="EW61" s="22"/>
      <c r="EX61" s="22"/>
      <c r="EY61" s="22"/>
      <c r="EZ61" s="22"/>
      <c r="FA61" s="22"/>
      <c r="FB61" s="22"/>
      <c r="FC61" s="22"/>
      <c r="FD61" s="22"/>
      <c r="FE61" s="22"/>
      <c r="FF61" s="22"/>
      <c r="FG61" s="22"/>
      <c r="FH61" s="22"/>
      <c r="FI61" s="22"/>
      <c r="FJ61" s="22"/>
      <c r="FK61" s="22"/>
      <c r="FL61" s="22"/>
      <c r="FM61" s="22"/>
      <c r="FN61" s="22"/>
      <c r="FO61" s="22"/>
      <c r="FP61" s="22"/>
      <c r="FQ61" s="22"/>
      <c r="FR61" s="22"/>
      <c r="FS61" s="22"/>
      <c r="FT61" s="22"/>
      <c r="FU61" s="22"/>
      <c r="FV61" s="22"/>
      <c r="FW61" s="22"/>
      <c r="FX61" s="22"/>
      <c r="FY61" s="22"/>
      <c r="FZ61" s="22"/>
      <c r="GA61" s="22"/>
      <c r="GB61" s="22"/>
      <c r="GC61" s="22"/>
      <c r="GD61" s="22"/>
      <c r="GE61" s="22"/>
      <c r="GF61" s="22"/>
      <c r="GG61" s="22"/>
      <c r="GH61" s="22"/>
      <c r="GI61" s="22"/>
      <c r="GJ61" s="22"/>
      <c r="GK61" s="22"/>
      <c r="GL61" s="22"/>
      <c r="GM61" s="22"/>
      <c r="GN61" s="22"/>
      <c r="GO61" s="22"/>
      <c r="GP61" s="22"/>
      <c r="GQ61" s="22"/>
      <c r="GR61" s="22"/>
      <c r="GS61" s="22"/>
      <c r="GT61" s="22"/>
      <c r="GU61" s="22"/>
      <c r="GV61" s="22"/>
      <c r="GW61" s="22"/>
      <c r="GX61" s="22"/>
      <c r="GY61" s="22"/>
      <c r="GZ61" s="22"/>
      <c r="HA61" s="22"/>
      <c r="HB61" s="22"/>
      <c r="HC61" s="22"/>
      <c r="HD61" s="22"/>
      <c r="HE61" s="22"/>
      <c r="HF61" s="22"/>
      <c r="HG61" s="22"/>
      <c r="HH61" s="22"/>
      <c r="HI61" s="22"/>
      <c r="HJ61" s="22"/>
      <c r="HK61" s="22"/>
      <c r="HL61" s="22"/>
      <c r="HM61" s="22"/>
      <c r="HN61" s="22"/>
      <c r="HO61" s="22"/>
      <c r="HP61" s="22"/>
      <c r="HQ61" s="22"/>
      <c r="HR61" s="22"/>
      <c r="HS61" s="22"/>
      <c r="HT61" s="22"/>
      <c r="HU61" s="22"/>
      <c r="HV61" s="22"/>
      <c r="HW61" s="22"/>
      <c r="HX61" s="22"/>
      <c r="HY61" s="22"/>
      <c r="HZ61" s="22"/>
      <c r="IA61" s="22"/>
      <c r="IB61" s="22"/>
      <c r="IC61" s="22"/>
      <c r="ID61" s="22"/>
      <c r="IE61" s="22"/>
      <c r="IF61" s="22"/>
      <c r="IG61" s="22"/>
      <c r="IH61" s="22"/>
      <c r="II61" s="22"/>
      <c r="IJ61" s="22"/>
      <c r="IK61" s="22"/>
    </row>
    <row r="62" spans="1:245" x14ac:dyDescent="0.25">
      <c r="A62" s="42">
        <v>42788</v>
      </c>
      <c r="B62" s="15" t="s">
        <v>660</v>
      </c>
      <c r="C62" s="29">
        <v>271</v>
      </c>
      <c r="D62" s="29">
        <v>257</v>
      </c>
      <c r="E62" s="27" t="s">
        <v>661</v>
      </c>
      <c r="F62" s="21"/>
      <c r="G62" s="27" t="s">
        <v>662</v>
      </c>
      <c r="H62" s="22"/>
      <c r="I62" s="40">
        <v>61792500</v>
      </c>
      <c r="J62" s="40">
        <v>48845500</v>
      </c>
      <c r="K62" s="40">
        <f t="shared" si="0"/>
        <v>12947000</v>
      </c>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c r="FB62" s="22"/>
      <c r="FC62" s="22"/>
      <c r="FD62" s="22"/>
      <c r="FE62" s="22"/>
      <c r="FF62" s="22"/>
      <c r="FG62" s="22"/>
      <c r="FH62" s="22"/>
      <c r="FI62" s="22"/>
      <c r="FJ62" s="22"/>
      <c r="FK62" s="22"/>
      <c r="FL62" s="22"/>
      <c r="FM62" s="22"/>
      <c r="FN62" s="22"/>
      <c r="FO62" s="22"/>
      <c r="FP62" s="22"/>
      <c r="FQ62" s="22"/>
      <c r="FR62" s="22"/>
      <c r="FS62" s="22"/>
      <c r="FT62" s="22"/>
      <c r="FU62" s="22"/>
      <c r="FV62" s="22"/>
      <c r="FW62" s="22"/>
      <c r="FX62" s="22"/>
      <c r="FY62" s="22"/>
      <c r="FZ62" s="22"/>
      <c r="GA62" s="22"/>
      <c r="GB62" s="22"/>
      <c r="GC62" s="22"/>
      <c r="GD62" s="22"/>
      <c r="GE62" s="22"/>
      <c r="GF62" s="22"/>
      <c r="GG62" s="22"/>
      <c r="GH62" s="22"/>
      <c r="GI62" s="22"/>
      <c r="GJ62" s="22"/>
      <c r="GK62" s="22"/>
      <c r="GL62" s="22"/>
      <c r="GM62" s="22"/>
      <c r="GN62" s="22"/>
      <c r="GO62" s="22"/>
      <c r="GP62" s="22"/>
      <c r="GQ62" s="22"/>
      <c r="GR62" s="22"/>
      <c r="GS62" s="22"/>
      <c r="GT62" s="22"/>
      <c r="GU62" s="22"/>
      <c r="GV62" s="22"/>
      <c r="GW62" s="22"/>
      <c r="GX62" s="22"/>
      <c r="GY62" s="22"/>
      <c r="GZ62" s="22"/>
      <c r="HA62" s="22"/>
      <c r="HB62" s="22"/>
      <c r="HC62" s="22"/>
      <c r="HD62" s="22"/>
      <c r="HE62" s="22"/>
      <c r="HF62" s="22"/>
      <c r="HG62" s="22"/>
      <c r="HH62" s="22"/>
      <c r="HI62" s="22"/>
      <c r="HJ62" s="22"/>
      <c r="HK62" s="22"/>
      <c r="HL62" s="22"/>
      <c r="HM62" s="22"/>
      <c r="HN62" s="22"/>
      <c r="HO62" s="22"/>
      <c r="HP62" s="22"/>
      <c r="HQ62" s="22"/>
      <c r="HR62" s="22"/>
      <c r="HS62" s="22"/>
      <c r="HT62" s="22"/>
      <c r="HU62" s="22"/>
      <c r="HV62" s="22"/>
      <c r="HW62" s="22"/>
      <c r="HX62" s="22"/>
      <c r="HY62" s="22"/>
      <c r="HZ62" s="22"/>
      <c r="IA62" s="22"/>
      <c r="IB62" s="22"/>
      <c r="IC62" s="22"/>
      <c r="ID62" s="22"/>
      <c r="IE62" s="22"/>
      <c r="IF62" s="22"/>
      <c r="IG62" s="22"/>
      <c r="IH62" s="22"/>
      <c r="II62" s="22"/>
      <c r="IJ62" s="22"/>
      <c r="IK62" s="22"/>
    </row>
    <row r="63" spans="1:245" x14ac:dyDescent="0.25">
      <c r="A63" s="42">
        <v>42788</v>
      </c>
      <c r="B63" s="15" t="s">
        <v>719</v>
      </c>
      <c r="C63" s="29">
        <v>289</v>
      </c>
      <c r="D63" s="29">
        <v>261</v>
      </c>
      <c r="E63" s="27" t="s">
        <v>730</v>
      </c>
      <c r="F63" s="21"/>
      <c r="G63" s="27" t="s">
        <v>739</v>
      </c>
      <c r="H63" s="22"/>
      <c r="I63" s="40">
        <v>67410000</v>
      </c>
      <c r="J63" s="40">
        <v>53286000</v>
      </c>
      <c r="K63" s="40">
        <f t="shared" si="0"/>
        <v>14124000</v>
      </c>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c r="EI63" s="22"/>
      <c r="EJ63" s="22"/>
      <c r="EK63" s="22"/>
      <c r="EL63" s="22"/>
      <c r="EM63" s="22"/>
      <c r="EN63" s="22"/>
      <c r="EO63" s="22"/>
      <c r="EP63" s="22"/>
      <c r="EQ63" s="22"/>
      <c r="ER63" s="22"/>
      <c r="ES63" s="22"/>
      <c r="ET63" s="22"/>
      <c r="EU63" s="22"/>
      <c r="EV63" s="22"/>
      <c r="EW63" s="22"/>
      <c r="EX63" s="22"/>
      <c r="EY63" s="22"/>
      <c r="EZ63" s="22"/>
      <c r="FA63" s="22"/>
      <c r="FB63" s="22"/>
      <c r="FC63" s="22"/>
      <c r="FD63" s="22"/>
      <c r="FE63" s="22"/>
      <c r="FF63" s="22"/>
      <c r="FG63" s="22"/>
      <c r="FH63" s="22"/>
      <c r="FI63" s="22"/>
      <c r="FJ63" s="22"/>
      <c r="FK63" s="22"/>
      <c r="FL63" s="22"/>
      <c r="FM63" s="22"/>
      <c r="FN63" s="22"/>
      <c r="FO63" s="22"/>
      <c r="FP63" s="22"/>
      <c r="FQ63" s="22"/>
      <c r="FR63" s="22"/>
      <c r="FS63" s="22"/>
      <c r="FT63" s="22"/>
      <c r="FU63" s="22"/>
      <c r="FV63" s="22"/>
      <c r="FW63" s="22"/>
      <c r="FX63" s="22"/>
      <c r="FY63" s="22"/>
      <c r="FZ63" s="22"/>
      <c r="GA63" s="22"/>
      <c r="GB63" s="22"/>
      <c r="GC63" s="22"/>
      <c r="GD63" s="22"/>
      <c r="GE63" s="22"/>
      <c r="GF63" s="22"/>
      <c r="GG63" s="22"/>
      <c r="GH63" s="22"/>
      <c r="GI63" s="22"/>
      <c r="GJ63" s="22"/>
      <c r="GK63" s="22"/>
      <c r="GL63" s="22"/>
      <c r="GM63" s="22"/>
      <c r="GN63" s="22"/>
      <c r="GO63" s="22"/>
      <c r="GP63" s="22"/>
      <c r="GQ63" s="22"/>
      <c r="GR63" s="22"/>
      <c r="GS63" s="22"/>
      <c r="GT63" s="22"/>
      <c r="GU63" s="22"/>
      <c r="GV63" s="22"/>
      <c r="GW63" s="22"/>
      <c r="GX63" s="22"/>
      <c r="GY63" s="22"/>
      <c r="GZ63" s="22"/>
      <c r="HA63" s="22"/>
      <c r="HB63" s="22"/>
      <c r="HC63" s="22"/>
      <c r="HD63" s="22"/>
      <c r="HE63" s="22"/>
      <c r="HF63" s="22"/>
      <c r="HG63" s="22"/>
      <c r="HH63" s="22"/>
      <c r="HI63" s="22"/>
      <c r="HJ63" s="22"/>
      <c r="HK63" s="22"/>
      <c r="HL63" s="22"/>
      <c r="HM63" s="22"/>
      <c r="HN63" s="22"/>
      <c r="HO63" s="22"/>
      <c r="HP63" s="22"/>
      <c r="HQ63" s="22"/>
      <c r="HR63" s="22"/>
      <c r="HS63" s="22"/>
      <c r="HT63" s="22"/>
      <c r="HU63" s="22"/>
      <c r="HV63" s="22"/>
      <c r="HW63" s="22"/>
      <c r="HX63" s="22"/>
      <c r="HY63" s="22"/>
      <c r="HZ63" s="22"/>
      <c r="IA63" s="22"/>
      <c r="IB63" s="22"/>
      <c r="IC63" s="22"/>
      <c r="ID63" s="22"/>
      <c r="IE63" s="22"/>
      <c r="IF63" s="22"/>
      <c r="IG63" s="22"/>
      <c r="IH63" s="22"/>
      <c r="II63" s="22"/>
      <c r="IJ63" s="22"/>
      <c r="IK63" s="22"/>
    </row>
    <row r="64" spans="1:245" x14ac:dyDescent="0.25">
      <c r="A64" s="42">
        <v>42789</v>
      </c>
      <c r="B64" s="15" t="s">
        <v>720</v>
      </c>
      <c r="C64" s="29">
        <v>301</v>
      </c>
      <c r="D64" s="29">
        <v>272</v>
      </c>
      <c r="E64" s="27" t="s">
        <v>592</v>
      </c>
      <c r="F64" s="21"/>
      <c r="G64" s="27" t="s">
        <v>740</v>
      </c>
      <c r="H64" s="22"/>
      <c r="I64" s="40">
        <v>47000000</v>
      </c>
      <c r="J64" s="40">
        <v>38226667</v>
      </c>
      <c r="K64" s="40">
        <f t="shared" si="0"/>
        <v>8773333</v>
      </c>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c r="DS64" s="22"/>
      <c r="DT64" s="22"/>
      <c r="DU64" s="22"/>
      <c r="DV64" s="22"/>
      <c r="DW64" s="22"/>
      <c r="DX64" s="22"/>
      <c r="DY64" s="22"/>
      <c r="DZ64" s="22"/>
      <c r="EA64" s="22"/>
      <c r="EB64" s="22"/>
      <c r="EC64" s="22"/>
      <c r="ED64" s="22"/>
      <c r="EE64" s="22"/>
      <c r="EF64" s="22"/>
      <c r="EG64" s="22"/>
      <c r="EH64" s="22"/>
      <c r="EI64" s="22"/>
      <c r="EJ64" s="22"/>
      <c r="EK64" s="22"/>
      <c r="EL64" s="22"/>
      <c r="EM64" s="22"/>
      <c r="EN64" s="22"/>
      <c r="EO64" s="22"/>
      <c r="EP64" s="22"/>
      <c r="EQ64" s="22"/>
      <c r="ER64" s="22"/>
      <c r="ES64" s="22"/>
      <c r="ET64" s="22"/>
      <c r="EU64" s="22"/>
      <c r="EV64" s="22"/>
      <c r="EW64" s="22"/>
      <c r="EX64" s="22"/>
      <c r="EY64" s="22"/>
      <c r="EZ64" s="22"/>
      <c r="FA64" s="22"/>
      <c r="FB64" s="22"/>
      <c r="FC64" s="22"/>
      <c r="FD64" s="22"/>
      <c r="FE64" s="22"/>
      <c r="FF64" s="22"/>
      <c r="FG64" s="22"/>
      <c r="FH64" s="22"/>
      <c r="FI64" s="22"/>
      <c r="FJ64" s="22"/>
      <c r="FK64" s="22"/>
      <c r="FL64" s="22"/>
      <c r="FM64" s="22"/>
      <c r="FN64" s="22"/>
      <c r="FO64" s="22"/>
      <c r="FP64" s="22"/>
      <c r="FQ64" s="22"/>
      <c r="FR64" s="22"/>
      <c r="FS64" s="22"/>
      <c r="FT64" s="22"/>
      <c r="FU64" s="22"/>
      <c r="FV64" s="22"/>
      <c r="FW64" s="22"/>
      <c r="FX64" s="22"/>
      <c r="FY64" s="22"/>
      <c r="FZ64" s="22"/>
      <c r="GA64" s="22"/>
      <c r="GB64" s="22"/>
      <c r="GC64" s="22"/>
      <c r="GD64" s="22"/>
      <c r="GE64" s="22"/>
      <c r="GF64" s="22"/>
      <c r="GG64" s="22"/>
      <c r="GH64" s="22"/>
      <c r="GI64" s="22"/>
      <c r="GJ64" s="22"/>
      <c r="GK64" s="22"/>
      <c r="GL64" s="22"/>
      <c r="GM64" s="22"/>
      <c r="GN64" s="22"/>
      <c r="GO64" s="22"/>
      <c r="GP64" s="22"/>
      <c r="GQ64" s="22"/>
      <c r="GR64" s="22"/>
      <c r="GS64" s="22"/>
      <c r="GT64" s="22"/>
      <c r="GU64" s="22"/>
      <c r="GV64" s="22"/>
      <c r="GW64" s="22"/>
      <c r="GX64" s="22"/>
      <c r="GY64" s="22"/>
      <c r="GZ64" s="22"/>
      <c r="HA64" s="22"/>
      <c r="HB64" s="22"/>
      <c r="HC64" s="22"/>
      <c r="HD64" s="22"/>
      <c r="HE64" s="22"/>
      <c r="HF64" s="22"/>
      <c r="HG64" s="22"/>
      <c r="HH64" s="22"/>
      <c r="HI64" s="22"/>
      <c r="HJ64" s="22"/>
      <c r="HK64" s="22"/>
      <c r="HL64" s="22"/>
      <c r="HM64" s="22"/>
      <c r="HN64" s="22"/>
      <c r="HO64" s="22"/>
      <c r="HP64" s="22"/>
      <c r="HQ64" s="22"/>
      <c r="HR64" s="22"/>
      <c r="HS64" s="22"/>
      <c r="HT64" s="22"/>
      <c r="HU64" s="22"/>
      <c r="HV64" s="22"/>
      <c r="HW64" s="22"/>
      <c r="HX64" s="22"/>
      <c r="HY64" s="22"/>
      <c r="HZ64" s="22"/>
      <c r="IA64" s="22"/>
      <c r="IB64" s="22"/>
      <c r="IC64" s="22"/>
      <c r="ID64" s="22"/>
      <c r="IE64" s="22"/>
      <c r="IF64" s="22"/>
      <c r="IG64" s="22"/>
      <c r="IH64" s="22"/>
      <c r="II64" s="22"/>
      <c r="IJ64" s="22"/>
      <c r="IK64" s="22"/>
    </row>
    <row r="65" spans="1:245" x14ac:dyDescent="0.25">
      <c r="A65" s="42">
        <v>42789</v>
      </c>
      <c r="B65" s="15" t="s">
        <v>721</v>
      </c>
      <c r="C65" s="29">
        <v>300</v>
      </c>
      <c r="D65" s="29">
        <v>273</v>
      </c>
      <c r="E65" s="27" t="s">
        <v>733</v>
      </c>
      <c r="F65" s="21"/>
      <c r="G65" s="27" t="s">
        <v>741</v>
      </c>
      <c r="H65" s="22"/>
      <c r="I65" s="40">
        <v>44940000</v>
      </c>
      <c r="J65" s="40">
        <v>35381333</v>
      </c>
      <c r="K65" s="40">
        <f t="shared" si="0"/>
        <v>9558667</v>
      </c>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c r="EI65" s="22"/>
      <c r="EJ65" s="22"/>
      <c r="EK65" s="22"/>
      <c r="EL65" s="22"/>
      <c r="EM65" s="22"/>
      <c r="EN65" s="22"/>
      <c r="EO65" s="22"/>
      <c r="EP65" s="22"/>
      <c r="EQ65" s="22"/>
      <c r="ER65" s="22"/>
      <c r="ES65" s="22"/>
      <c r="ET65" s="22"/>
      <c r="EU65" s="22"/>
      <c r="EV65" s="22"/>
      <c r="EW65" s="22"/>
      <c r="EX65" s="22"/>
      <c r="EY65" s="22"/>
      <c r="EZ65" s="22"/>
      <c r="FA65" s="22"/>
      <c r="FB65" s="22"/>
      <c r="FC65" s="22"/>
      <c r="FD65" s="22"/>
      <c r="FE65" s="22"/>
      <c r="FF65" s="22"/>
      <c r="FG65" s="22"/>
      <c r="FH65" s="22"/>
      <c r="FI65" s="22"/>
      <c r="FJ65" s="22"/>
      <c r="FK65" s="22"/>
      <c r="FL65" s="22"/>
      <c r="FM65" s="22"/>
      <c r="FN65" s="22"/>
      <c r="FO65" s="22"/>
      <c r="FP65" s="22"/>
      <c r="FQ65" s="22"/>
      <c r="FR65" s="22"/>
      <c r="FS65" s="22"/>
      <c r="FT65" s="22"/>
      <c r="FU65" s="22"/>
      <c r="FV65" s="22"/>
      <c r="FW65" s="22"/>
      <c r="FX65" s="22"/>
      <c r="FY65" s="22"/>
      <c r="FZ65" s="22"/>
      <c r="GA65" s="22"/>
      <c r="GB65" s="22"/>
      <c r="GC65" s="22"/>
      <c r="GD65" s="22"/>
      <c r="GE65" s="22"/>
      <c r="GF65" s="22"/>
      <c r="GG65" s="22"/>
      <c r="GH65" s="22"/>
      <c r="GI65" s="22"/>
      <c r="GJ65" s="22"/>
      <c r="GK65" s="22"/>
      <c r="GL65" s="22"/>
      <c r="GM65" s="22"/>
      <c r="GN65" s="22"/>
      <c r="GO65" s="22"/>
      <c r="GP65" s="22"/>
      <c r="GQ65" s="22"/>
      <c r="GR65" s="22"/>
      <c r="GS65" s="22"/>
      <c r="GT65" s="22"/>
      <c r="GU65" s="22"/>
      <c r="GV65" s="22"/>
      <c r="GW65" s="22"/>
      <c r="GX65" s="22"/>
      <c r="GY65" s="22"/>
      <c r="GZ65" s="22"/>
      <c r="HA65" s="22"/>
      <c r="HB65" s="22"/>
      <c r="HC65" s="22"/>
      <c r="HD65" s="22"/>
      <c r="HE65" s="22"/>
      <c r="HF65" s="22"/>
      <c r="HG65" s="22"/>
      <c r="HH65" s="22"/>
      <c r="HI65" s="22"/>
      <c r="HJ65" s="22"/>
      <c r="HK65" s="22"/>
      <c r="HL65" s="22"/>
      <c r="HM65" s="22"/>
      <c r="HN65" s="22"/>
      <c r="HO65" s="22"/>
      <c r="HP65" s="22"/>
      <c r="HQ65" s="22"/>
      <c r="HR65" s="22"/>
      <c r="HS65" s="22"/>
      <c r="HT65" s="22"/>
      <c r="HU65" s="22"/>
      <c r="HV65" s="22"/>
      <c r="HW65" s="22"/>
      <c r="HX65" s="22"/>
      <c r="HY65" s="22"/>
      <c r="HZ65" s="22"/>
      <c r="IA65" s="22"/>
      <c r="IB65" s="22"/>
      <c r="IC65" s="22"/>
      <c r="ID65" s="22"/>
      <c r="IE65" s="22"/>
      <c r="IF65" s="22"/>
      <c r="IG65" s="22"/>
      <c r="IH65" s="22"/>
      <c r="II65" s="22"/>
      <c r="IJ65" s="22"/>
      <c r="IK65" s="22"/>
    </row>
    <row r="66" spans="1:245" x14ac:dyDescent="0.25">
      <c r="A66" s="42">
        <v>42789</v>
      </c>
      <c r="B66" s="15" t="s">
        <v>722</v>
      </c>
      <c r="C66" s="29">
        <v>299</v>
      </c>
      <c r="D66" s="29">
        <v>282</v>
      </c>
      <c r="E66" s="27" t="s">
        <v>734</v>
      </c>
      <c r="F66" s="21"/>
      <c r="G66" s="27" t="s">
        <v>742</v>
      </c>
      <c r="H66" s="22"/>
      <c r="I66" s="40">
        <v>33705000</v>
      </c>
      <c r="J66" s="40">
        <v>26536000</v>
      </c>
      <c r="K66" s="40">
        <f t="shared" si="0"/>
        <v>7169000</v>
      </c>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2"/>
      <c r="DP66" s="22"/>
      <c r="DQ66" s="22"/>
      <c r="DR66" s="22"/>
      <c r="DS66" s="22"/>
      <c r="DT66" s="22"/>
      <c r="DU66" s="22"/>
      <c r="DV66" s="22"/>
      <c r="DW66" s="22"/>
      <c r="DX66" s="22"/>
      <c r="DY66" s="22"/>
      <c r="DZ66" s="22"/>
      <c r="EA66" s="22"/>
      <c r="EB66" s="22"/>
      <c r="EC66" s="22"/>
      <c r="ED66" s="22"/>
      <c r="EE66" s="22"/>
      <c r="EF66" s="22"/>
      <c r="EG66" s="22"/>
      <c r="EH66" s="22"/>
      <c r="EI66" s="22"/>
      <c r="EJ66" s="22"/>
      <c r="EK66" s="22"/>
      <c r="EL66" s="22"/>
      <c r="EM66" s="22"/>
      <c r="EN66" s="22"/>
      <c r="EO66" s="22"/>
      <c r="EP66" s="22"/>
      <c r="EQ66" s="22"/>
      <c r="ER66" s="22"/>
      <c r="ES66" s="22"/>
      <c r="ET66" s="22"/>
      <c r="EU66" s="22"/>
      <c r="EV66" s="22"/>
      <c r="EW66" s="22"/>
      <c r="EX66" s="22"/>
      <c r="EY66" s="22"/>
      <c r="EZ66" s="22"/>
      <c r="FA66" s="22"/>
      <c r="FB66" s="22"/>
      <c r="FC66" s="22"/>
      <c r="FD66" s="22"/>
      <c r="FE66" s="22"/>
      <c r="FF66" s="22"/>
      <c r="FG66" s="22"/>
      <c r="FH66" s="22"/>
      <c r="FI66" s="22"/>
      <c r="FJ66" s="22"/>
      <c r="FK66" s="22"/>
      <c r="FL66" s="22"/>
      <c r="FM66" s="22"/>
      <c r="FN66" s="22"/>
      <c r="FO66" s="22"/>
      <c r="FP66" s="22"/>
      <c r="FQ66" s="22"/>
      <c r="FR66" s="22"/>
      <c r="FS66" s="22"/>
      <c r="FT66" s="22"/>
      <c r="FU66" s="22"/>
      <c r="FV66" s="22"/>
      <c r="FW66" s="22"/>
      <c r="FX66" s="22"/>
      <c r="FY66" s="22"/>
      <c r="FZ66" s="22"/>
      <c r="GA66" s="22"/>
      <c r="GB66" s="22"/>
      <c r="GC66" s="22"/>
      <c r="GD66" s="22"/>
      <c r="GE66" s="22"/>
      <c r="GF66" s="22"/>
      <c r="GG66" s="22"/>
      <c r="GH66" s="22"/>
      <c r="GI66" s="22"/>
      <c r="GJ66" s="22"/>
      <c r="GK66" s="22"/>
      <c r="GL66" s="22"/>
      <c r="GM66" s="22"/>
      <c r="GN66" s="22"/>
      <c r="GO66" s="22"/>
      <c r="GP66" s="22"/>
      <c r="GQ66" s="22"/>
      <c r="GR66" s="22"/>
      <c r="GS66" s="22"/>
      <c r="GT66" s="22"/>
      <c r="GU66" s="22"/>
      <c r="GV66" s="22"/>
      <c r="GW66" s="22"/>
      <c r="GX66" s="22"/>
      <c r="GY66" s="22"/>
      <c r="GZ66" s="22"/>
      <c r="HA66" s="22"/>
      <c r="HB66" s="22"/>
      <c r="HC66" s="22"/>
      <c r="HD66" s="22"/>
      <c r="HE66" s="22"/>
      <c r="HF66" s="22"/>
      <c r="HG66" s="22"/>
      <c r="HH66" s="22"/>
      <c r="HI66" s="22"/>
      <c r="HJ66" s="22"/>
      <c r="HK66" s="22"/>
      <c r="HL66" s="22"/>
      <c r="HM66" s="22"/>
      <c r="HN66" s="22"/>
      <c r="HO66" s="22"/>
      <c r="HP66" s="22"/>
      <c r="HQ66" s="22"/>
      <c r="HR66" s="22"/>
      <c r="HS66" s="22"/>
      <c r="HT66" s="22"/>
      <c r="HU66" s="22"/>
      <c r="HV66" s="22"/>
      <c r="HW66" s="22"/>
      <c r="HX66" s="22"/>
      <c r="HY66" s="22"/>
      <c r="HZ66" s="22"/>
      <c r="IA66" s="22"/>
      <c r="IB66" s="22"/>
      <c r="IC66" s="22"/>
      <c r="ID66" s="22"/>
      <c r="IE66" s="22"/>
      <c r="IF66" s="22"/>
      <c r="IG66" s="22"/>
      <c r="IH66" s="22"/>
      <c r="II66" s="22"/>
      <c r="IJ66" s="22"/>
      <c r="IK66" s="22"/>
    </row>
    <row r="67" spans="1:245" x14ac:dyDescent="0.25">
      <c r="A67" s="42">
        <v>42789</v>
      </c>
      <c r="B67" s="15" t="s">
        <v>723</v>
      </c>
      <c r="C67" s="29">
        <v>251</v>
      </c>
      <c r="D67" s="29">
        <v>283</v>
      </c>
      <c r="E67" s="15" t="s">
        <v>591</v>
      </c>
      <c r="F67" s="21"/>
      <c r="G67" s="27" t="s">
        <v>743</v>
      </c>
      <c r="H67" s="22"/>
      <c r="I67" s="40">
        <v>49570500</v>
      </c>
      <c r="J67" s="40">
        <v>39026933</v>
      </c>
      <c r="K67" s="40">
        <f t="shared" si="0"/>
        <v>10543567</v>
      </c>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c r="FP67" s="22"/>
      <c r="FQ67" s="22"/>
      <c r="FR67" s="22"/>
      <c r="FS67" s="22"/>
      <c r="FT67" s="22"/>
      <c r="FU67" s="22"/>
      <c r="FV67" s="22"/>
      <c r="FW67" s="22"/>
      <c r="FX67" s="22"/>
      <c r="FY67" s="22"/>
      <c r="FZ67" s="22"/>
      <c r="GA67" s="22"/>
      <c r="GB67" s="22"/>
      <c r="GC67" s="22"/>
      <c r="GD67" s="22"/>
      <c r="GE67" s="22"/>
      <c r="GF67" s="22"/>
      <c r="GG67" s="22"/>
      <c r="GH67" s="22"/>
      <c r="GI67" s="22"/>
      <c r="GJ67" s="22"/>
      <c r="GK67" s="22"/>
      <c r="GL67" s="22"/>
      <c r="GM67" s="22"/>
      <c r="GN67" s="22"/>
      <c r="GO67" s="22"/>
      <c r="GP67" s="22"/>
      <c r="GQ67" s="22"/>
      <c r="GR67" s="22"/>
      <c r="GS67" s="22"/>
      <c r="GT67" s="22"/>
      <c r="GU67" s="22"/>
      <c r="GV67" s="22"/>
      <c r="GW67" s="22"/>
      <c r="GX67" s="22"/>
      <c r="GY67" s="22"/>
      <c r="GZ67" s="22"/>
      <c r="HA67" s="22"/>
      <c r="HB67" s="22"/>
      <c r="HC67" s="22"/>
      <c r="HD67" s="22"/>
      <c r="HE67" s="22"/>
      <c r="HF67" s="22"/>
      <c r="HG67" s="22"/>
      <c r="HH67" s="22"/>
      <c r="HI67" s="22"/>
      <c r="HJ67" s="22"/>
      <c r="HK67" s="22"/>
      <c r="HL67" s="22"/>
      <c r="HM67" s="22"/>
      <c r="HN67" s="22"/>
      <c r="HO67" s="22"/>
      <c r="HP67" s="22"/>
      <c r="HQ67" s="22"/>
      <c r="HR67" s="22"/>
      <c r="HS67" s="22"/>
      <c r="HT67" s="22"/>
      <c r="HU67" s="22"/>
      <c r="HV67" s="22"/>
      <c r="HW67" s="22"/>
      <c r="HX67" s="22"/>
      <c r="HY67" s="22"/>
      <c r="HZ67" s="22"/>
      <c r="IA67" s="22"/>
      <c r="IB67" s="22"/>
      <c r="IC67" s="22"/>
      <c r="ID67" s="22"/>
      <c r="IE67" s="22"/>
      <c r="IF67" s="22"/>
      <c r="IG67" s="22"/>
      <c r="IH67" s="22"/>
      <c r="II67" s="22"/>
      <c r="IJ67" s="22"/>
      <c r="IK67" s="22"/>
    </row>
    <row r="68" spans="1:245" x14ac:dyDescent="0.25">
      <c r="A68" s="42">
        <v>42789</v>
      </c>
      <c r="B68" s="15" t="s">
        <v>724</v>
      </c>
      <c r="C68" s="29">
        <v>254</v>
      </c>
      <c r="D68" s="29">
        <v>284</v>
      </c>
      <c r="E68" s="15" t="s">
        <v>591</v>
      </c>
      <c r="F68" s="21"/>
      <c r="G68" s="27" t="s">
        <v>744</v>
      </c>
      <c r="H68" s="22"/>
      <c r="I68" s="40">
        <v>47210000</v>
      </c>
      <c r="J68" s="40">
        <v>39026933</v>
      </c>
      <c r="K68" s="40">
        <f t="shared" si="0"/>
        <v>8183067</v>
      </c>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c r="EC68" s="22"/>
      <c r="ED68" s="22"/>
      <c r="EE68" s="22"/>
      <c r="EF68" s="22"/>
      <c r="EG68" s="22"/>
      <c r="EH68" s="22"/>
      <c r="EI68" s="22"/>
      <c r="EJ68" s="22"/>
      <c r="EK68" s="22"/>
      <c r="EL68" s="22"/>
      <c r="EM68" s="22"/>
      <c r="EN68" s="22"/>
      <c r="EO68" s="22"/>
      <c r="EP68" s="22"/>
      <c r="EQ68" s="22"/>
      <c r="ER68" s="22"/>
      <c r="ES68" s="22"/>
      <c r="ET68" s="22"/>
      <c r="EU68" s="22"/>
      <c r="EV68" s="22"/>
      <c r="EW68" s="22"/>
      <c r="EX68" s="22"/>
      <c r="EY68" s="22"/>
      <c r="EZ68" s="22"/>
      <c r="FA68" s="22"/>
      <c r="FB68" s="22"/>
      <c r="FC68" s="22"/>
      <c r="FD68" s="22"/>
      <c r="FE68" s="22"/>
      <c r="FF68" s="22"/>
      <c r="FG68" s="22"/>
      <c r="FH68" s="22"/>
      <c r="FI68" s="22"/>
      <c r="FJ68" s="22"/>
      <c r="FK68" s="22"/>
      <c r="FL68" s="22"/>
      <c r="FM68" s="22"/>
      <c r="FN68" s="22"/>
      <c r="FO68" s="22"/>
      <c r="FP68" s="22"/>
      <c r="FQ68" s="22"/>
      <c r="FR68" s="22"/>
      <c r="FS68" s="22"/>
      <c r="FT68" s="22"/>
      <c r="FU68" s="22"/>
      <c r="FV68" s="22"/>
      <c r="FW68" s="22"/>
      <c r="FX68" s="22"/>
      <c r="FY68" s="22"/>
      <c r="FZ68" s="22"/>
      <c r="GA68" s="22"/>
      <c r="GB68" s="22"/>
      <c r="GC68" s="22"/>
      <c r="GD68" s="22"/>
      <c r="GE68" s="22"/>
      <c r="GF68" s="22"/>
      <c r="GG68" s="22"/>
      <c r="GH68" s="22"/>
      <c r="GI68" s="22"/>
      <c r="GJ68" s="22"/>
      <c r="GK68" s="22"/>
      <c r="GL68" s="22"/>
      <c r="GM68" s="22"/>
      <c r="GN68" s="22"/>
      <c r="GO68" s="22"/>
      <c r="GP68" s="22"/>
      <c r="GQ68" s="22"/>
      <c r="GR68" s="22"/>
      <c r="GS68" s="22"/>
      <c r="GT68" s="22"/>
      <c r="GU68" s="22"/>
      <c r="GV68" s="22"/>
      <c r="GW68" s="22"/>
      <c r="GX68" s="22"/>
      <c r="GY68" s="22"/>
      <c r="GZ68" s="22"/>
      <c r="HA68" s="22"/>
      <c r="HB68" s="22"/>
      <c r="HC68" s="22"/>
      <c r="HD68" s="22"/>
      <c r="HE68" s="22"/>
      <c r="HF68" s="22"/>
      <c r="HG68" s="22"/>
      <c r="HH68" s="22"/>
      <c r="HI68" s="22"/>
      <c r="HJ68" s="22"/>
      <c r="HK68" s="22"/>
      <c r="HL68" s="22"/>
      <c r="HM68" s="22"/>
      <c r="HN68" s="22"/>
      <c r="HO68" s="22"/>
      <c r="HP68" s="22"/>
      <c r="HQ68" s="22"/>
      <c r="HR68" s="22"/>
      <c r="HS68" s="22"/>
      <c r="HT68" s="22"/>
      <c r="HU68" s="22"/>
      <c r="HV68" s="22"/>
      <c r="HW68" s="22"/>
      <c r="HX68" s="22"/>
      <c r="HY68" s="22"/>
      <c r="HZ68" s="22"/>
      <c r="IA68" s="22"/>
      <c r="IB68" s="22"/>
      <c r="IC68" s="22"/>
      <c r="ID68" s="22"/>
      <c r="IE68" s="22"/>
      <c r="IF68" s="22"/>
      <c r="IG68" s="22"/>
      <c r="IH68" s="22"/>
      <c r="II68" s="22"/>
      <c r="IJ68" s="22"/>
      <c r="IK68" s="22"/>
    </row>
    <row r="69" spans="1:245" x14ac:dyDescent="0.25">
      <c r="A69" s="42">
        <v>42789</v>
      </c>
      <c r="B69" s="15" t="s">
        <v>725</v>
      </c>
      <c r="C69" s="29">
        <v>303</v>
      </c>
      <c r="D69" s="29">
        <v>285</v>
      </c>
      <c r="E69" s="146" t="s">
        <v>735</v>
      </c>
      <c r="F69" s="21"/>
      <c r="G69" s="27" t="s">
        <v>745</v>
      </c>
      <c r="H69" s="22"/>
      <c r="I69" s="40">
        <v>21390000</v>
      </c>
      <c r="J69" s="40">
        <v>17682400</v>
      </c>
      <c r="K69" s="40">
        <f t="shared" si="0"/>
        <v>3707600</v>
      </c>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row>
    <row r="70" spans="1:245" x14ac:dyDescent="0.25">
      <c r="A70" s="42">
        <v>42790</v>
      </c>
      <c r="B70" s="15" t="s">
        <v>726</v>
      </c>
      <c r="C70" s="29">
        <v>142</v>
      </c>
      <c r="D70" s="29">
        <v>289</v>
      </c>
      <c r="E70" s="15" t="s">
        <v>270</v>
      </c>
      <c r="F70" s="21"/>
      <c r="G70" s="27" t="s">
        <v>746</v>
      </c>
      <c r="H70" s="22"/>
      <c r="I70" s="40">
        <v>48000000</v>
      </c>
      <c r="J70" s="40">
        <v>48000000</v>
      </c>
      <c r="K70" s="40">
        <f t="shared" si="0"/>
        <v>0</v>
      </c>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row>
    <row r="71" spans="1:245" x14ac:dyDescent="0.25">
      <c r="A71" s="42">
        <v>42790</v>
      </c>
      <c r="B71" s="15" t="s">
        <v>727</v>
      </c>
      <c r="C71" s="29">
        <v>280</v>
      </c>
      <c r="D71" s="29">
        <v>290</v>
      </c>
      <c r="E71" s="27" t="s">
        <v>737</v>
      </c>
      <c r="F71" s="21"/>
      <c r="G71" s="27" t="s">
        <v>747</v>
      </c>
      <c r="H71" s="22"/>
      <c r="I71" s="40">
        <v>44940000</v>
      </c>
      <c r="J71" s="40">
        <v>35238667</v>
      </c>
      <c r="K71" s="40">
        <f t="shared" si="0"/>
        <v>9701333</v>
      </c>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c r="EN71" s="22"/>
      <c r="EO71" s="22"/>
      <c r="EP71" s="22"/>
      <c r="EQ71" s="22"/>
      <c r="ER71" s="22"/>
      <c r="ES71" s="22"/>
      <c r="ET71" s="22"/>
      <c r="EU71" s="22"/>
      <c r="EV71" s="22"/>
      <c r="EW71" s="22"/>
      <c r="EX71" s="22"/>
      <c r="EY71" s="22"/>
      <c r="EZ71" s="22"/>
      <c r="FA71" s="22"/>
      <c r="FB71" s="22"/>
      <c r="FC71" s="22"/>
      <c r="FD71" s="22"/>
      <c r="FE71" s="22"/>
      <c r="FF71" s="22"/>
      <c r="FG71" s="22"/>
      <c r="FH71" s="22"/>
      <c r="FI71" s="22"/>
      <c r="FJ71" s="22"/>
      <c r="FK71" s="22"/>
      <c r="FL71" s="22"/>
      <c r="FM71" s="22"/>
      <c r="FN71" s="22"/>
      <c r="FO71" s="22"/>
      <c r="FP71" s="22"/>
      <c r="FQ71" s="22"/>
      <c r="FR71" s="22"/>
      <c r="FS71" s="22"/>
      <c r="FT71" s="22"/>
      <c r="FU71" s="22"/>
      <c r="FV71" s="22"/>
      <c r="FW71" s="22"/>
      <c r="FX71" s="22"/>
      <c r="FY71" s="22"/>
      <c r="FZ71" s="22"/>
      <c r="GA71" s="22"/>
      <c r="GB71" s="22"/>
      <c r="GC71" s="22"/>
      <c r="GD71" s="22"/>
      <c r="GE71" s="22"/>
      <c r="GF71" s="22"/>
      <c r="GG71" s="22"/>
      <c r="GH71" s="22"/>
      <c r="GI71" s="22"/>
      <c r="GJ71" s="22"/>
      <c r="GK71" s="22"/>
      <c r="GL71" s="22"/>
      <c r="GM71" s="22"/>
      <c r="GN71" s="22"/>
      <c r="GO71" s="22"/>
      <c r="GP71" s="22"/>
      <c r="GQ71" s="22"/>
      <c r="GR71" s="22"/>
      <c r="GS71" s="22"/>
      <c r="GT71" s="22"/>
      <c r="GU71" s="22"/>
      <c r="GV71" s="22"/>
      <c r="GW71" s="22"/>
      <c r="GX71" s="22"/>
      <c r="GY71" s="22"/>
      <c r="GZ71" s="22"/>
      <c r="HA71" s="22"/>
      <c r="HB71" s="22"/>
      <c r="HC71" s="22"/>
      <c r="HD71" s="22"/>
      <c r="HE71" s="22"/>
      <c r="HF71" s="22"/>
      <c r="HG71" s="22"/>
      <c r="HH71" s="22"/>
      <c r="HI71" s="22"/>
      <c r="HJ71" s="22"/>
      <c r="HK71" s="22"/>
      <c r="HL71" s="22"/>
      <c r="HM71" s="22"/>
      <c r="HN71" s="22"/>
      <c r="HO71" s="22"/>
      <c r="HP71" s="22"/>
      <c r="HQ71" s="22"/>
      <c r="HR71" s="22"/>
      <c r="HS71" s="22"/>
      <c r="HT71" s="22"/>
      <c r="HU71" s="22"/>
      <c r="HV71" s="22"/>
      <c r="HW71" s="22"/>
      <c r="HX71" s="22"/>
      <c r="HY71" s="22"/>
      <c r="HZ71" s="22"/>
      <c r="IA71" s="22"/>
      <c r="IB71" s="22"/>
      <c r="IC71" s="22"/>
      <c r="ID71" s="22"/>
      <c r="IE71" s="22"/>
      <c r="IF71" s="22"/>
      <c r="IG71" s="22"/>
      <c r="IH71" s="22"/>
      <c r="II71" s="22"/>
      <c r="IJ71" s="22"/>
      <c r="IK71" s="22"/>
    </row>
    <row r="72" spans="1:245" x14ac:dyDescent="0.25">
      <c r="A72" s="42">
        <v>42790</v>
      </c>
      <c r="B72" s="15" t="s">
        <v>728</v>
      </c>
      <c r="C72" s="29">
        <v>288</v>
      </c>
      <c r="D72" s="29">
        <v>291</v>
      </c>
      <c r="E72" s="27" t="s">
        <v>736</v>
      </c>
      <c r="F72" s="21"/>
      <c r="G72" s="27" t="s">
        <v>748</v>
      </c>
      <c r="H72" s="22"/>
      <c r="I72" s="40">
        <v>44940000</v>
      </c>
      <c r="J72" s="40">
        <v>35238667</v>
      </c>
      <c r="K72" s="40">
        <f t="shared" si="0"/>
        <v>9701333</v>
      </c>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c r="DJ72" s="22"/>
      <c r="DK72" s="22"/>
      <c r="DL72" s="22"/>
      <c r="DM72" s="22"/>
      <c r="DN72" s="22"/>
      <c r="DO72" s="22"/>
      <c r="DP72" s="22"/>
      <c r="DQ72" s="22"/>
      <c r="DR72" s="22"/>
      <c r="DS72" s="22"/>
      <c r="DT72" s="22"/>
      <c r="DU72" s="22"/>
      <c r="DV72" s="22"/>
      <c r="DW72" s="22"/>
      <c r="DX72" s="22"/>
      <c r="DY72" s="22"/>
      <c r="DZ72" s="22"/>
      <c r="EA72" s="22"/>
      <c r="EB72" s="22"/>
      <c r="EC72" s="22"/>
      <c r="ED72" s="22"/>
      <c r="EE72" s="22"/>
      <c r="EF72" s="22"/>
      <c r="EG72" s="22"/>
      <c r="EH72" s="22"/>
      <c r="EI72" s="22"/>
      <c r="EJ72" s="22"/>
      <c r="EK72" s="22"/>
      <c r="EL72" s="22"/>
      <c r="EM72" s="22"/>
      <c r="EN72" s="22"/>
      <c r="EO72" s="22"/>
      <c r="EP72" s="22"/>
      <c r="EQ72" s="22"/>
      <c r="ER72" s="22"/>
      <c r="ES72" s="22"/>
      <c r="ET72" s="22"/>
      <c r="EU72" s="22"/>
      <c r="EV72" s="22"/>
      <c r="EW72" s="22"/>
      <c r="EX72" s="22"/>
      <c r="EY72" s="22"/>
      <c r="EZ72" s="22"/>
      <c r="FA72" s="22"/>
      <c r="FB72" s="22"/>
      <c r="FC72" s="22"/>
      <c r="FD72" s="22"/>
      <c r="FE72" s="22"/>
      <c r="FF72" s="22"/>
      <c r="FG72" s="22"/>
      <c r="FH72" s="22"/>
      <c r="FI72" s="22"/>
      <c r="FJ72" s="22"/>
      <c r="FK72" s="22"/>
      <c r="FL72" s="22"/>
      <c r="FM72" s="22"/>
      <c r="FN72" s="22"/>
      <c r="FO72" s="22"/>
      <c r="FP72" s="22"/>
      <c r="FQ72" s="22"/>
      <c r="FR72" s="22"/>
      <c r="FS72" s="22"/>
      <c r="FT72" s="22"/>
      <c r="FU72" s="22"/>
      <c r="FV72" s="22"/>
      <c r="FW72" s="22"/>
      <c r="FX72" s="22"/>
      <c r="FY72" s="22"/>
      <c r="FZ72" s="22"/>
      <c r="GA72" s="22"/>
      <c r="GB72" s="22"/>
      <c r="GC72" s="22"/>
      <c r="GD72" s="22"/>
      <c r="GE72" s="22"/>
      <c r="GF72" s="22"/>
      <c r="GG72" s="22"/>
      <c r="GH72" s="22"/>
      <c r="GI72" s="22"/>
      <c r="GJ72" s="22"/>
      <c r="GK72" s="22"/>
      <c r="GL72" s="22"/>
      <c r="GM72" s="22"/>
      <c r="GN72" s="22"/>
      <c r="GO72" s="22"/>
      <c r="GP72" s="22"/>
      <c r="GQ72" s="22"/>
      <c r="GR72" s="22"/>
      <c r="GS72" s="22"/>
      <c r="GT72" s="22"/>
      <c r="GU72" s="22"/>
      <c r="GV72" s="22"/>
      <c r="GW72" s="22"/>
      <c r="GX72" s="22"/>
      <c r="GY72" s="22"/>
      <c r="GZ72" s="22"/>
      <c r="HA72" s="22"/>
      <c r="HB72" s="22"/>
      <c r="HC72" s="22"/>
      <c r="HD72" s="22"/>
      <c r="HE72" s="22"/>
      <c r="HF72" s="22"/>
      <c r="HG72" s="22"/>
      <c r="HH72" s="22"/>
      <c r="HI72" s="22"/>
      <c r="HJ72" s="22"/>
      <c r="HK72" s="22"/>
      <c r="HL72" s="22"/>
      <c r="HM72" s="22"/>
      <c r="HN72" s="22"/>
      <c r="HO72" s="22"/>
      <c r="HP72" s="22"/>
      <c r="HQ72" s="22"/>
      <c r="HR72" s="22"/>
      <c r="HS72" s="22"/>
      <c r="HT72" s="22"/>
      <c r="HU72" s="22"/>
      <c r="HV72" s="22"/>
      <c r="HW72" s="22"/>
      <c r="HX72" s="22"/>
      <c r="HY72" s="22"/>
      <c r="HZ72" s="22"/>
      <c r="IA72" s="22"/>
      <c r="IB72" s="22"/>
      <c r="IC72" s="22"/>
      <c r="ID72" s="22"/>
      <c r="IE72" s="22"/>
      <c r="IF72" s="22"/>
      <c r="IG72" s="22"/>
      <c r="IH72" s="22"/>
      <c r="II72" s="22"/>
      <c r="IJ72" s="22"/>
      <c r="IK72" s="22"/>
    </row>
    <row r="73" spans="1:245" x14ac:dyDescent="0.25">
      <c r="A73" s="42">
        <v>42790</v>
      </c>
      <c r="B73" s="15" t="s">
        <v>729</v>
      </c>
      <c r="C73" s="29">
        <v>309</v>
      </c>
      <c r="D73" s="29">
        <v>295</v>
      </c>
      <c r="E73" s="27" t="s">
        <v>738</v>
      </c>
      <c r="F73" s="21"/>
      <c r="G73" s="27" t="s">
        <v>749</v>
      </c>
      <c r="H73" s="22"/>
      <c r="I73" s="40">
        <v>49570500</v>
      </c>
      <c r="J73" s="40">
        <v>38869567</v>
      </c>
      <c r="K73" s="40">
        <f t="shared" si="0"/>
        <v>10700933</v>
      </c>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2"/>
      <c r="DP73" s="22"/>
      <c r="DQ73" s="22"/>
      <c r="DR73" s="22"/>
      <c r="DS73" s="22"/>
      <c r="DT73" s="22"/>
      <c r="DU73" s="22"/>
      <c r="DV73" s="22"/>
      <c r="DW73" s="22"/>
      <c r="DX73" s="22"/>
      <c r="DY73" s="22"/>
      <c r="DZ73" s="22"/>
      <c r="EA73" s="22"/>
      <c r="EB73" s="22"/>
      <c r="EC73" s="22"/>
      <c r="ED73" s="22"/>
      <c r="EE73" s="22"/>
      <c r="EF73" s="22"/>
      <c r="EG73" s="22"/>
      <c r="EH73" s="22"/>
      <c r="EI73" s="22"/>
      <c r="EJ73" s="22"/>
      <c r="EK73" s="22"/>
      <c r="EL73" s="22"/>
      <c r="EM73" s="22"/>
      <c r="EN73" s="22"/>
      <c r="EO73" s="22"/>
      <c r="EP73" s="22"/>
      <c r="EQ73" s="22"/>
      <c r="ER73" s="22"/>
      <c r="ES73" s="22"/>
      <c r="ET73" s="22"/>
      <c r="EU73" s="22"/>
      <c r="EV73" s="22"/>
      <c r="EW73" s="22"/>
      <c r="EX73" s="22"/>
      <c r="EY73" s="22"/>
      <c r="EZ73" s="22"/>
      <c r="FA73" s="22"/>
      <c r="FB73" s="22"/>
      <c r="FC73" s="22"/>
      <c r="FD73" s="22"/>
      <c r="FE73" s="22"/>
      <c r="FF73" s="22"/>
      <c r="FG73" s="22"/>
      <c r="FH73" s="22"/>
      <c r="FI73" s="22"/>
      <c r="FJ73" s="22"/>
      <c r="FK73" s="22"/>
      <c r="FL73" s="22"/>
      <c r="FM73" s="22"/>
      <c r="FN73" s="22"/>
      <c r="FO73" s="22"/>
      <c r="FP73" s="22"/>
      <c r="FQ73" s="22"/>
      <c r="FR73" s="22"/>
      <c r="FS73" s="22"/>
      <c r="FT73" s="22"/>
      <c r="FU73" s="22"/>
      <c r="FV73" s="22"/>
      <c r="FW73" s="22"/>
      <c r="FX73" s="22"/>
      <c r="FY73" s="22"/>
      <c r="FZ73" s="22"/>
      <c r="GA73" s="22"/>
      <c r="GB73" s="22"/>
      <c r="GC73" s="22"/>
      <c r="GD73" s="22"/>
      <c r="GE73" s="22"/>
      <c r="GF73" s="22"/>
      <c r="GG73" s="22"/>
      <c r="GH73" s="22"/>
      <c r="GI73" s="22"/>
      <c r="GJ73" s="22"/>
      <c r="GK73" s="22"/>
      <c r="GL73" s="22"/>
      <c r="GM73" s="22"/>
      <c r="GN73" s="22"/>
      <c r="GO73" s="22"/>
      <c r="GP73" s="22"/>
      <c r="GQ73" s="22"/>
      <c r="GR73" s="22"/>
      <c r="GS73" s="22"/>
      <c r="GT73" s="22"/>
      <c r="GU73" s="22"/>
      <c r="GV73" s="22"/>
      <c r="GW73" s="22"/>
      <c r="GX73" s="22"/>
      <c r="GY73" s="22"/>
      <c r="GZ73" s="22"/>
      <c r="HA73" s="22"/>
      <c r="HB73" s="22"/>
      <c r="HC73" s="22"/>
      <c r="HD73" s="22"/>
      <c r="HE73" s="22"/>
      <c r="HF73" s="22"/>
      <c r="HG73" s="22"/>
      <c r="HH73" s="22"/>
      <c r="HI73" s="22"/>
      <c r="HJ73" s="22"/>
      <c r="HK73" s="22"/>
      <c r="HL73" s="22"/>
      <c r="HM73" s="22"/>
      <c r="HN73" s="22"/>
      <c r="HO73" s="22"/>
      <c r="HP73" s="22"/>
      <c r="HQ73" s="22"/>
      <c r="HR73" s="22"/>
      <c r="HS73" s="22"/>
      <c r="HT73" s="22"/>
      <c r="HU73" s="22"/>
      <c r="HV73" s="22"/>
      <c r="HW73" s="22"/>
      <c r="HX73" s="22"/>
      <c r="HY73" s="22"/>
      <c r="HZ73" s="22"/>
      <c r="IA73" s="22"/>
      <c r="IB73" s="22"/>
      <c r="IC73" s="22"/>
      <c r="ID73" s="22"/>
      <c r="IE73" s="22"/>
      <c r="IF73" s="22"/>
      <c r="IG73" s="22"/>
      <c r="IH73" s="22"/>
      <c r="II73" s="22"/>
      <c r="IJ73" s="22"/>
      <c r="IK73" s="22"/>
    </row>
    <row r="74" spans="1:245" x14ac:dyDescent="0.25">
      <c r="A74" s="42">
        <v>42793</v>
      </c>
      <c r="B74" s="15" t="s">
        <v>756</v>
      </c>
      <c r="C74" s="29">
        <v>328</v>
      </c>
      <c r="D74" s="29">
        <v>296</v>
      </c>
      <c r="E74" s="27" t="s">
        <v>762</v>
      </c>
      <c r="F74" s="21"/>
      <c r="G74" s="27" t="s">
        <v>750</v>
      </c>
      <c r="H74" s="22"/>
      <c r="I74" s="40">
        <v>21390000</v>
      </c>
      <c r="J74" s="40">
        <v>14973000</v>
      </c>
      <c r="K74" s="40">
        <f t="shared" si="0"/>
        <v>6417000</v>
      </c>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c r="DL74" s="22"/>
      <c r="DM74" s="22"/>
      <c r="DN74" s="22"/>
      <c r="DO74" s="22"/>
      <c r="DP74" s="22"/>
      <c r="DQ74" s="22"/>
      <c r="DR74" s="22"/>
      <c r="DS74" s="22"/>
      <c r="DT74" s="22"/>
      <c r="DU74" s="22"/>
      <c r="DV74" s="22"/>
      <c r="DW74" s="22"/>
      <c r="DX74" s="22"/>
      <c r="DY74" s="22"/>
      <c r="DZ74" s="22"/>
      <c r="EA74" s="22"/>
      <c r="EB74" s="22"/>
      <c r="EC74" s="22"/>
      <c r="ED74" s="22"/>
      <c r="EE74" s="22"/>
      <c r="EF74" s="22"/>
      <c r="EG74" s="22"/>
      <c r="EH74" s="22"/>
      <c r="EI74" s="22"/>
      <c r="EJ74" s="22"/>
      <c r="EK74" s="22"/>
      <c r="EL74" s="22"/>
      <c r="EM74" s="22"/>
      <c r="EN74" s="22"/>
      <c r="EO74" s="22"/>
      <c r="EP74" s="22"/>
      <c r="EQ74" s="22"/>
      <c r="ER74" s="22"/>
      <c r="ES74" s="22"/>
      <c r="ET74" s="22"/>
      <c r="EU74" s="22"/>
      <c r="EV74" s="22"/>
      <c r="EW74" s="22"/>
      <c r="EX74" s="22"/>
      <c r="EY74" s="22"/>
      <c r="EZ74" s="22"/>
      <c r="FA74" s="22"/>
      <c r="FB74" s="22"/>
      <c r="FC74" s="22"/>
      <c r="FD74" s="22"/>
      <c r="FE74" s="22"/>
      <c r="FF74" s="22"/>
      <c r="FG74" s="22"/>
      <c r="FH74" s="22"/>
      <c r="FI74" s="22"/>
      <c r="FJ74" s="22"/>
      <c r="FK74" s="22"/>
      <c r="FL74" s="22"/>
      <c r="FM74" s="22"/>
      <c r="FN74" s="22"/>
      <c r="FO74" s="22"/>
      <c r="FP74" s="22"/>
      <c r="FQ74" s="22"/>
      <c r="FR74" s="22"/>
      <c r="FS74" s="22"/>
      <c r="FT74" s="22"/>
      <c r="FU74" s="22"/>
      <c r="FV74" s="22"/>
      <c r="FW74" s="22"/>
      <c r="FX74" s="22"/>
      <c r="FY74" s="22"/>
      <c r="FZ74" s="22"/>
      <c r="GA74" s="22"/>
      <c r="GB74" s="22"/>
      <c r="GC74" s="22"/>
      <c r="GD74" s="22"/>
      <c r="GE74" s="22"/>
      <c r="GF74" s="22"/>
      <c r="GG74" s="22"/>
      <c r="GH74" s="22"/>
      <c r="GI74" s="22"/>
      <c r="GJ74" s="22"/>
      <c r="GK74" s="22"/>
      <c r="GL74" s="22"/>
      <c r="GM74" s="22"/>
      <c r="GN74" s="22"/>
      <c r="GO74" s="22"/>
      <c r="GP74" s="22"/>
      <c r="GQ74" s="22"/>
      <c r="GR74" s="22"/>
      <c r="GS74" s="22"/>
      <c r="GT74" s="22"/>
      <c r="GU74" s="22"/>
      <c r="GV74" s="22"/>
      <c r="GW74" s="22"/>
      <c r="GX74" s="22"/>
      <c r="GY74" s="22"/>
      <c r="GZ74" s="22"/>
      <c r="HA74" s="22"/>
      <c r="HB74" s="22"/>
      <c r="HC74" s="22"/>
      <c r="HD74" s="22"/>
      <c r="HE74" s="22"/>
      <c r="HF74" s="22"/>
      <c r="HG74" s="22"/>
      <c r="HH74" s="22"/>
      <c r="HI74" s="22"/>
      <c r="HJ74" s="22"/>
      <c r="HK74" s="22"/>
      <c r="HL74" s="22"/>
      <c r="HM74" s="22"/>
      <c r="HN74" s="22"/>
      <c r="HO74" s="22"/>
      <c r="HP74" s="22"/>
      <c r="HQ74" s="22"/>
      <c r="HR74" s="22"/>
      <c r="HS74" s="22"/>
      <c r="HT74" s="22"/>
      <c r="HU74" s="22"/>
      <c r="HV74" s="22"/>
      <c r="HW74" s="22"/>
      <c r="HX74" s="22"/>
      <c r="HY74" s="22"/>
      <c r="HZ74" s="22"/>
      <c r="IA74" s="22"/>
      <c r="IB74" s="22"/>
      <c r="IC74" s="22"/>
      <c r="ID74" s="22"/>
      <c r="IE74" s="22"/>
      <c r="IF74" s="22"/>
      <c r="IG74" s="22"/>
      <c r="IH74" s="22"/>
      <c r="II74" s="22"/>
      <c r="IJ74" s="22"/>
      <c r="IK74" s="22"/>
    </row>
    <row r="75" spans="1:245" x14ac:dyDescent="0.25">
      <c r="A75" s="42">
        <v>42793</v>
      </c>
      <c r="B75" s="15" t="s">
        <v>757</v>
      </c>
      <c r="C75" s="29">
        <v>326</v>
      </c>
      <c r="D75" s="29">
        <v>297</v>
      </c>
      <c r="E75" s="27" t="s">
        <v>958</v>
      </c>
      <c r="F75" s="21"/>
      <c r="G75" s="27" t="s">
        <v>751</v>
      </c>
      <c r="H75" s="22"/>
      <c r="I75" s="40">
        <v>21390000</v>
      </c>
      <c r="J75" s="40">
        <v>17112000</v>
      </c>
      <c r="K75" s="40">
        <f t="shared" si="0"/>
        <v>4278000</v>
      </c>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c r="DQ75" s="22"/>
      <c r="DR75" s="22"/>
      <c r="DS75" s="22"/>
      <c r="DT75" s="22"/>
      <c r="DU75" s="22"/>
      <c r="DV75" s="22"/>
      <c r="DW75" s="22"/>
      <c r="DX75" s="22"/>
      <c r="DY75" s="22"/>
      <c r="DZ75" s="22"/>
      <c r="EA75" s="22"/>
      <c r="EB75" s="22"/>
      <c r="EC75" s="22"/>
      <c r="ED75" s="22"/>
      <c r="EE75" s="22"/>
      <c r="EF75" s="22"/>
      <c r="EG75" s="22"/>
      <c r="EH75" s="22"/>
      <c r="EI75" s="22"/>
      <c r="EJ75" s="22"/>
      <c r="EK75" s="22"/>
      <c r="EL75" s="22"/>
      <c r="EM75" s="22"/>
      <c r="EN75" s="22"/>
      <c r="EO75" s="22"/>
      <c r="EP75" s="22"/>
      <c r="EQ75" s="22"/>
      <c r="ER75" s="22"/>
      <c r="ES75" s="22"/>
      <c r="ET75" s="22"/>
      <c r="EU75" s="22"/>
      <c r="EV75" s="22"/>
      <c r="EW75" s="22"/>
      <c r="EX75" s="22"/>
      <c r="EY75" s="22"/>
      <c r="EZ75" s="22"/>
      <c r="FA75" s="22"/>
      <c r="FB75" s="22"/>
      <c r="FC75" s="22"/>
      <c r="FD75" s="22"/>
      <c r="FE75" s="22"/>
      <c r="FF75" s="22"/>
      <c r="FG75" s="22"/>
      <c r="FH75" s="22"/>
      <c r="FI75" s="22"/>
      <c r="FJ75" s="22"/>
      <c r="FK75" s="22"/>
      <c r="FL75" s="22"/>
      <c r="FM75" s="22"/>
      <c r="FN75" s="22"/>
      <c r="FO75" s="22"/>
      <c r="FP75" s="22"/>
      <c r="FQ75" s="22"/>
      <c r="FR75" s="22"/>
      <c r="FS75" s="22"/>
      <c r="FT75" s="22"/>
      <c r="FU75" s="22"/>
      <c r="FV75" s="22"/>
      <c r="FW75" s="22"/>
      <c r="FX75" s="22"/>
      <c r="FY75" s="22"/>
      <c r="FZ75" s="22"/>
      <c r="GA75" s="22"/>
      <c r="GB75" s="22"/>
      <c r="GC75" s="22"/>
      <c r="GD75" s="22"/>
      <c r="GE75" s="22"/>
      <c r="GF75" s="22"/>
      <c r="GG75" s="22"/>
      <c r="GH75" s="22"/>
      <c r="GI75" s="22"/>
      <c r="GJ75" s="22"/>
      <c r="GK75" s="22"/>
      <c r="GL75" s="22"/>
      <c r="GM75" s="22"/>
      <c r="GN75" s="22"/>
      <c r="GO75" s="22"/>
      <c r="GP75" s="22"/>
      <c r="GQ75" s="22"/>
      <c r="GR75" s="22"/>
      <c r="GS75" s="22"/>
      <c r="GT75" s="22"/>
      <c r="GU75" s="22"/>
      <c r="GV75" s="22"/>
      <c r="GW75" s="22"/>
      <c r="GX75" s="22"/>
      <c r="GY75" s="22"/>
      <c r="GZ75" s="22"/>
      <c r="HA75" s="22"/>
      <c r="HB75" s="22"/>
      <c r="HC75" s="22"/>
      <c r="HD75" s="22"/>
      <c r="HE75" s="22"/>
      <c r="HF75" s="22"/>
      <c r="HG75" s="22"/>
      <c r="HH75" s="22"/>
      <c r="HI75" s="22"/>
      <c r="HJ75" s="22"/>
      <c r="HK75" s="22"/>
      <c r="HL75" s="22"/>
      <c r="HM75" s="22"/>
      <c r="HN75" s="22"/>
      <c r="HO75" s="22"/>
      <c r="HP75" s="22"/>
      <c r="HQ75" s="22"/>
      <c r="HR75" s="22"/>
      <c r="HS75" s="22"/>
      <c r="HT75" s="22"/>
      <c r="HU75" s="22"/>
      <c r="HV75" s="22"/>
      <c r="HW75" s="22"/>
      <c r="HX75" s="22"/>
      <c r="HY75" s="22"/>
      <c r="HZ75" s="22"/>
      <c r="IA75" s="22"/>
      <c r="IB75" s="22"/>
      <c r="IC75" s="22"/>
      <c r="ID75" s="22"/>
      <c r="IE75" s="22"/>
      <c r="IF75" s="22"/>
      <c r="IG75" s="22"/>
      <c r="IH75" s="22"/>
      <c r="II75" s="22"/>
      <c r="IJ75" s="22"/>
      <c r="IK75" s="22"/>
    </row>
    <row r="76" spans="1:245" x14ac:dyDescent="0.25">
      <c r="A76" s="42">
        <v>42793</v>
      </c>
      <c r="B76" s="15" t="s">
        <v>758</v>
      </c>
      <c r="C76" s="29">
        <v>290</v>
      </c>
      <c r="D76" s="29">
        <v>298</v>
      </c>
      <c r="E76" s="27" t="s">
        <v>763</v>
      </c>
      <c r="F76" s="21"/>
      <c r="G76" s="27" t="s">
        <v>752</v>
      </c>
      <c r="H76" s="22"/>
      <c r="I76" s="40">
        <v>44940000</v>
      </c>
      <c r="J76" s="40">
        <v>34810667</v>
      </c>
      <c r="K76" s="40">
        <f t="shared" si="0"/>
        <v>10129333</v>
      </c>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2"/>
      <c r="DP76" s="22"/>
      <c r="DQ76" s="22"/>
      <c r="DR76" s="22"/>
      <c r="DS76" s="22"/>
      <c r="DT76" s="22"/>
      <c r="DU76" s="22"/>
      <c r="DV76" s="22"/>
      <c r="DW76" s="22"/>
      <c r="DX76" s="22"/>
      <c r="DY76" s="22"/>
      <c r="DZ76" s="22"/>
      <c r="EA76" s="22"/>
      <c r="EB76" s="22"/>
      <c r="EC76" s="22"/>
      <c r="ED76" s="22"/>
      <c r="EE76" s="22"/>
      <c r="EF76" s="22"/>
      <c r="EG76" s="22"/>
      <c r="EH76" s="22"/>
      <c r="EI76" s="22"/>
      <c r="EJ76" s="22"/>
      <c r="EK76" s="22"/>
      <c r="EL76" s="22"/>
      <c r="EM76" s="22"/>
      <c r="EN76" s="22"/>
      <c r="EO76" s="22"/>
      <c r="EP76" s="22"/>
      <c r="EQ76" s="22"/>
      <c r="ER76" s="22"/>
      <c r="ES76" s="22"/>
      <c r="ET76" s="22"/>
      <c r="EU76" s="22"/>
      <c r="EV76" s="22"/>
      <c r="EW76" s="22"/>
      <c r="EX76" s="22"/>
      <c r="EY76" s="22"/>
      <c r="EZ76" s="22"/>
      <c r="FA76" s="22"/>
      <c r="FB76" s="22"/>
      <c r="FC76" s="22"/>
      <c r="FD76" s="22"/>
      <c r="FE76" s="22"/>
      <c r="FF76" s="22"/>
      <c r="FG76" s="22"/>
      <c r="FH76" s="22"/>
      <c r="FI76" s="22"/>
      <c r="FJ76" s="22"/>
      <c r="FK76" s="22"/>
      <c r="FL76" s="22"/>
      <c r="FM76" s="22"/>
      <c r="FN76" s="22"/>
      <c r="FO76" s="22"/>
      <c r="FP76" s="22"/>
      <c r="FQ76" s="22"/>
      <c r="FR76" s="22"/>
      <c r="FS76" s="22"/>
      <c r="FT76" s="22"/>
      <c r="FU76" s="22"/>
      <c r="FV76" s="22"/>
      <c r="FW76" s="22"/>
      <c r="FX76" s="22"/>
      <c r="FY76" s="22"/>
      <c r="FZ76" s="22"/>
      <c r="GA76" s="22"/>
      <c r="GB76" s="22"/>
      <c r="GC76" s="22"/>
      <c r="GD76" s="22"/>
      <c r="GE76" s="22"/>
      <c r="GF76" s="22"/>
      <c r="GG76" s="22"/>
      <c r="GH76" s="22"/>
      <c r="GI76" s="22"/>
      <c r="GJ76" s="22"/>
      <c r="GK76" s="22"/>
      <c r="GL76" s="22"/>
      <c r="GM76" s="22"/>
      <c r="GN76" s="22"/>
      <c r="GO76" s="22"/>
      <c r="GP76" s="22"/>
      <c r="GQ76" s="22"/>
      <c r="GR76" s="22"/>
      <c r="GS76" s="22"/>
      <c r="GT76" s="22"/>
      <c r="GU76" s="22"/>
      <c r="GV76" s="22"/>
      <c r="GW76" s="22"/>
      <c r="GX76" s="22"/>
      <c r="GY76" s="22"/>
      <c r="GZ76" s="22"/>
      <c r="HA76" s="22"/>
      <c r="HB76" s="22"/>
      <c r="HC76" s="22"/>
      <c r="HD76" s="22"/>
      <c r="HE76" s="22"/>
      <c r="HF76" s="22"/>
      <c r="HG76" s="22"/>
      <c r="HH76" s="22"/>
      <c r="HI76" s="22"/>
      <c r="HJ76" s="22"/>
      <c r="HK76" s="22"/>
      <c r="HL76" s="22"/>
      <c r="HM76" s="22"/>
      <c r="HN76" s="22"/>
      <c r="HO76" s="22"/>
      <c r="HP76" s="22"/>
      <c r="HQ76" s="22"/>
      <c r="HR76" s="22"/>
      <c r="HS76" s="22"/>
      <c r="HT76" s="22"/>
      <c r="HU76" s="22"/>
      <c r="HV76" s="22"/>
      <c r="HW76" s="22"/>
      <c r="HX76" s="22"/>
      <c r="HY76" s="22"/>
      <c r="HZ76" s="22"/>
      <c r="IA76" s="22"/>
      <c r="IB76" s="22"/>
      <c r="IC76" s="22"/>
      <c r="ID76" s="22"/>
      <c r="IE76" s="22"/>
      <c r="IF76" s="22"/>
      <c r="IG76" s="22"/>
      <c r="IH76" s="22"/>
      <c r="II76" s="22"/>
      <c r="IJ76" s="22"/>
      <c r="IK76" s="22"/>
    </row>
    <row r="77" spans="1:245" x14ac:dyDescent="0.25">
      <c r="A77" s="42">
        <v>42793</v>
      </c>
      <c r="B77" s="15" t="s">
        <v>759</v>
      </c>
      <c r="C77" s="29">
        <v>319</v>
      </c>
      <c r="D77" s="29">
        <v>299</v>
      </c>
      <c r="E77" s="27" t="s">
        <v>764</v>
      </c>
      <c r="F77" s="21"/>
      <c r="G77" s="27" t="s">
        <v>753</v>
      </c>
      <c r="H77" s="22"/>
      <c r="I77" s="40">
        <v>50557500</v>
      </c>
      <c r="J77" s="40">
        <v>39162000</v>
      </c>
      <c r="K77" s="40">
        <f t="shared" si="0"/>
        <v>11395500</v>
      </c>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22"/>
      <c r="EC77" s="22"/>
      <c r="ED77" s="22"/>
      <c r="EE77" s="22"/>
      <c r="EF77" s="22"/>
      <c r="EG77" s="22"/>
      <c r="EH77" s="22"/>
      <c r="EI77" s="22"/>
      <c r="EJ77" s="22"/>
      <c r="EK77" s="22"/>
      <c r="EL77" s="22"/>
      <c r="EM77" s="22"/>
      <c r="EN77" s="22"/>
      <c r="EO77" s="22"/>
      <c r="EP77" s="22"/>
      <c r="EQ77" s="22"/>
      <c r="ER77" s="22"/>
      <c r="ES77" s="22"/>
      <c r="ET77" s="22"/>
      <c r="EU77" s="22"/>
      <c r="EV77" s="22"/>
      <c r="EW77" s="22"/>
      <c r="EX77" s="22"/>
      <c r="EY77" s="22"/>
      <c r="EZ77" s="22"/>
      <c r="FA77" s="22"/>
      <c r="FB77" s="22"/>
      <c r="FC77" s="22"/>
      <c r="FD77" s="22"/>
      <c r="FE77" s="22"/>
      <c r="FF77" s="22"/>
      <c r="FG77" s="22"/>
      <c r="FH77" s="22"/>
      <c r="FI77" s="22"/>
      <c r="FJ77" s="22"/>
      <c r="FK77" s="22"/>
      <c r="FL77" s="22"/>
      <c r="FM77" s="22"/>
      <c r="FN77" s="22"/>
      <c r="FO77" s="22"/>
      <c r="FP77" s="22"/>
      <c r="FQ77" s="22"/>
      <c r="FR77" s="22"/>
      <c r="FS77" s="22"/>
      <c r="FT77" s="22"/>
      <c r="FU77" s="22"/>
      <c r="FV77" s="22"/>
      <c r="FW77" s="22"/>
      <c r="FX77" s="22"/>
      <c r="FY77" s="22"/>
      <c r="FZ77" s="22"/>
      <c r="GA77" s="22"/>
      <c r="GB77" s="22"/>
      <c r="GC77" s="22"/>
      <c r="GD77" s="22"/>
      <c r="GE77" s="22"/>
      <c r="GF77" s="22"/>
      <c r="GG77" s="22"/>
      <c r="GH77" s="22"/>
      <c r="GI77" s="22"/>
      <c r="GJ77" s="22"/>
      <c r="GK77" s="22"/>
      <c r="GL77" s="22"/>
      <c r="GM77" s="22"/>
      <c r="GN77" s="22"/>
      <c r="GO77" s="22"/>
      <c r="GP77" s="22"/>
      <c r="GQ77" s="22"/>
      <c r="GR77" s="22"/>
      <c r="GS77" s="22"/>
      <c r="GT77" s="22"/>
      <c r="GU77" s="22"/>
      <c r="GV77" s="22"/>
      <c r="GW77" s="22"/>
      <c r="GX77" s="22"/>
      <c r="GY77" s="22"/>
      <c r="GZ77" s="22"/>
      <c r="HA77" s="22"/>
      <c r="HB77" s="22"/>
      <c r="HC77" s="22"/>
      <c r="HD77" s="22"/>
      <c r="HE77" s="22"/>
      <c r="HF77" s="22"/>
      <c r="HG77" s="22"/>
      <c r="HH77" s="22"/>
      <c r="HI77" s="22"/>
      <c r="HJ77" s="22"/>
      <c r="HK77" s="22"/>
      <c r="HL77" s="22"/>
      <c r="HM77" s="22"/>
      <c r="HN77" s="22"/>
      <c r="HO77" s="22"/>
      <c r="HP77" s="22"/>
      <c r="HQ77" s="22"/>
      <c r="HR77" s="22"/>
      <c r="HS77" s="22"/>
      <c r="HT77" s="22"/>
      <c r="HU77" s="22"/>
      <c r="HV77" s="22"/>
      <c r="HW77" s="22"/>
      <c r="HX77" s="22"/>
      <c r="HY77" s="22"/>
      <c r="HZ77" s="22"/>
      <c r="IA77" s="22"/>
      <c r="IB77" s="22"/>
      <c r="IC77" s="22"/>
      <c r="ID77" s="22"/>
      <c r="IE77" s="22"/>
      <c r="IF77" s="22"/>
      <c r="IG77" s="22"/>
      <c r="IH77" s="22"/>
      <c r="II77" s="22"/>
      <c r="IJ77" s="22"/>
      <c r="IK77" s="22"/>
    </row>
    <row r="78" spans="1:245" x14ac:dyDescent="0.25">
      <c r="A78" s="42">
        <v>42793</v>
      </c>
      <c r="B78" s="15" t="s">
        <v>760</v>
      </c>
      <c r="C78" s="29">
        <v>327</v>
      </c>
      <c r="D78" s="29">
        <v>300</v>
      </c>
      <c r="E78" s="27" t="s">
        <v>958</v>
      </c>
      <c r="F78" s="21"/>
      <c r="G78" s="27" t="s">
        <v>754</v>
      </c>
      <c r="H78" s="22"/>
      <c r="I78" s="40">
        <v>21390000</v>
      </c>
      <c r="J78" s="40">
        <v>17112000</v>
      </c>
      <c r="K78" s="40">
        <f t="shared" si="0"/>
        <v>4278000</v>
      </c>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c r="DA78" s="22"/>
      <c r="DB78" s="22"/>
      <c r="DC78" s="22"/>
      <c r="DD78" s="22"/>
      <c r="DE78" s="22"/>
      <c r="DF78" s="22"/>
      <c r="DG78" s="22"/>
      <c r="DH78" s="22"/>
      <c r="DI78" s="22"/>
      <c r="DJ78" s="22"/>
      <c r="DK78" s="22"/>
      <c r="DL78" s="22"/>
      <c r="DM78" s="22"/>
      <c r="DN78" s="22"/>
      <c r="DO78" s="22"/>
      <c r="DP78" s="22"/>
      <c r="DQ78" s="22"/>
      <c r="DR78" s="22"/>
      <c r="DS78" s="22"/>
      <c r="DT78" s="22"/>
      <c r="DU78" s="22"/>
      <c r="DV78" s="22"/>
      <c r="DW78" s="22"/>
      <c r="DX78" s="22"/>
      <c r="DY78" s="22"/>
      <c r="DZ78" s="22"/>
      <c r="EA78" s="22"/>
      <c r="EB78" s="22"/>
      <c r="EC78" s="22"/>
      <c r="ED78" s="22"/>
      <c r="EE78" s="22"/>
      <c r="EF78" s="22"/>
      <c r="EG78" s="22"/>
      <c r="EH78" s="22"/>
      <c r="EI78" s="22"/>
      <c r="EJ78" s="22"/>
      <c r="EK78" s="22"/>
      <c r="EL78" s="22"/>
      <c r="EM78" s="22"/>
      <c r="EN78" s="22"/>
      <c r="EO78" s="22"/>
      <c r="EP78" s="22"/>
      <c r="EQ78" s="22"/>
      <c r="ER78" s="22"/>
      <c r="ES78" s="22"/>
      <c r="ET78" s="22"/>
      <c r="EU78" s="22"/>
      <c r="EV78" s="22"/>
      <c r="EW78" s="22"/>
      <c r="EX78" s="22"/>
      <c r="EY78" s="22"/>
      <c r="EZ78" s="22"/>
      <c r="FA78" s="22"/>
      <c r="FB78" s="22"/>
      <c r="FC78" s="22"/>
      <c r="FD78" s="22"/>
      <c r="FE78" s="22"/>
      <c r="FF78" s="22"/>
      <c r="FG78" s="22"/>
      <c r="FH78" s="22"/>
      <c r="FI78" s="22"/>
      <c r="FJ78" s="22"/>
      <c r="FK78" s="22"/>
      <c r="FL78" s="22"/>
      <c r="FM78" s="22"/>
      <c r="FN78" s="22"/>
      <c r="FO78" s="22"/>
      <c r="FP78" s="22"/>
      <c r="FQ78" s="22"/>
      <c r="FR78" s="22"/>
      <c r="FS78" s="22"/>
      <c r="FT78" s="22"/>
      <c r="FU78" s="22"/>
      <c r="FV78" s="22"/>
      <c r="FW78" s="22"/>
      <c r="FX78" s="22"/>
      <c r="FY78" s="22"/>
      <c r="FZ78" s="22"/>
      <c r="GA78" s="22"/>
      <c r="GB78" s="22"/>
      <c r="GC78" s="22"/>
      <c r="GD78" s="22"/>
      <c r="GE78" s="22"/>
      <c r="GF78" s="22"/>
      <c r="GG78" s="22"/>
      <c r="GH78" s="22"/>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c r="HH78" s="22"/>
      <c r="HI78" s="22"/>
      <c r="HJ78" s="22"/>
      <c r="HK78" s="22"/>
      <c r="HL78" s="22"/>
      <c r="HM78" s="22"/>
      <c r="HN78" s="22"/>
      <c r="HO78" s="22"/>
      <c r="HP78" s="22"/>
      <c r="HQ78" s="22"/>
      <c r="HR78" s="22"/>
      <c r="HS78" s="22"/>
      <c r="HT78" s="22"/>
      <c r="HU78" s="22"/>
      <c r="HV78" s="22"/>
      <c r="HW78" s="22"/>
      <c r="HX78" s="22"/>
      <c r="HY78" s="22"/>
      <c r="HZ78" s="22"/>
      <c r="IA78" s="22"/>
      <c r="IB78" s="22"/>
      <c r="IC78" s="22"/>
      <c r="ID78" s="22"/>
      <c r="IE78" s="22"/>
      <c r="IF78" s="22"/>
      <c r="IG78" s="22"/>
      <c r="IH78" s="22"/>
      <c r="II78" s="22"/>
      <c r="IJ78" s="22"/>
      <c r="IK78" s="22"/>
    </row>
    <row r="79" spans="1:245" x14ac:dyDescent="0.25">
      <c r="A79" s="42">
        <v>42793</v>
      </c>
      <c r="B79" s="15" t="s">
        <v>761</v>
      </c>
      <c r="C79" s="29">
        <v>329</v>
      </c>
      <c r="D79" s="29">
        <v>301</v>
      </c>
      <c r="E79" s="15" t="s">
        <v>958</v>
      </c>
      <c r="F79" s="21"/>
      <c r="G79" s="27" t="s">
        <v>755</v>
      </c>
      <c r="H79" s="22"/>
      <c r="I79" s="40">
        <v>21390000</v>
      </c>
      <c r="J79" s="40">
        <v>17112000</v>
      </c>
      <c r="K79" s="40">
        <f t="shared" si="0"/>
        <v>4278000</v>
      </c>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EY79" s="22"/>
      <c r="EZ79" s="22"/>
      <c r="FA79" s="22"/>
      <c r="FB79" s="22"/>
      <c r="FC79" s="22"/>
      <c r="FD79" s="22"/>
      <c r="FE79" s="22"/>
      <c r="FF79" s="22"/>
      <c r="FG79" s="22"/>
      <c r="FH79" s="22"/>
      <c r="FI79" s="22"/>
      <c r="FJ79" s="22"/>
      <c r="FK79" s="22"/>
      <c r="FL79" s="22"/>
      <c r="FM79" s="22"/>
      <c r="FN79" s="22"/>
      <c r="FO79" s="22"/>
      <c r="FP79" s="22"/>
      <c r="FQ79" s="22"/>
      <c r="FR79" s="22"/>
      <c r="FS79" s="22"/>
      <c r="FT79" s="22"/>
      <c r="FU79" s="22"/>
      <c r="FV79" s="22"/>
      <c r="FW79" s="22"/>
      <c r="FX79" s="22"/>
      <c r="FY79" s="22"/>
      <c r="FZ79" s="22"/>
      <c r="GA79" s="22"/>
      <c r="GB79" s="22"/>
      <c r="GC79" s="22"/>
      <c r="GD79" s="22"/>
      <c r="GE79" s="22"/>
      <c r="GF79" s="22"/>
      <c r="GG79" s="22"/>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c r="HH79" s="22"/>
      <c r="HI79" s="22"/>
      <c r="HJ79" s="22"/>
      <c r="HK79" s="22"/>
      <c r="HL79" s="22"/>
      <c r="HM79" s="22"/>
      <c r="HN79" s="22"/>
      <c r="HO79" s="22"/>
      <c r="HP79" s="22"/>
      <c r="HQ79" s="22"/>
      <c r="HR79" s="22"/>
      <c r="HS79" s="22"/>
      <c r="HT79" s="22"/>
      <c r="HU79" s="22"/>
      <c r="HV79" s="22"/>
      <c r="HW79" s="22"/>
      <c r="HX79" s="22"/>
      <c r="HY79" s="22"/>
      <c r="HZ79" s="22"/>
      <c r="IA79" s="22"/>
      <c r="IB79" s="22"/>
      <c r="IC79" s="22"/>
      <c r="ID79" s="22"/>
      <c r="IE79" s="22"/>
      <c r="IF79" s="22"/>
      <c r="IG79" s="22"/>
      <c r="IH79" s="22"/>
      <c r="II79" s="22"/>
      <c r="IJ79" s="22"/>
      <c r="IK79" s="22"/>
    </row>
    <row r="80" spans="1:245" x14ac:dyDescent="0.25">
      <c r="A80" s="42">
        <v>42794</v>
      </c>
      <c r="B80" s="15" t="s">
        <v>774</v>
      </c>
      <c r="C80" s="29">
        <v>286</v>
      </c>
      <c r="D80" s="29">
        <v>305</v>
      </c>
      <c r="E80" s="15" t="s">
        <v>775</v>
      </c>
      <c r="F80" s="21"/>
      <c r="G80" s="27" t="s">
        <v>776</v>
      </c>
      <c r="H80" s="22"/>
      <c r="I80" s="40">
        <v>20000000</v>
      </c>
      <c r="J80" s="40">
        <v>16200000</v>
      </c>
      <c r="K80" s="40">
        <f t="shared" si="0"/>
        <v>3800000</v>
      </c>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2"/>
      <c r="DP80" s="22"/>
      <c r="DQ80" s="22"/>
      <c r="DR80" s="22"/>
      <c r="DS80" s="22"/>
      <c r="DT80" s="22"/>
      <c r="DU80" s="22"/>
      <c r="DV80" s="22"/>
      <c r="DW80" s="22"/>
      <c r="DX80" s="22"/>
      <c r="DY80" s="22"/>
      <c r="DZ80" s="22"/>
      <c r="EA80" s="22"/>
      <c r="EB80" s="22"/>
      <c r="EC80" s="22"/>
      <c r="ED80" s="22"/>
      <c r="EE80" s="22"/>
      <c r="EF80" s="22"/>
      <c r="EG80" s="22"/>
      <c r="EH80" s="22"/>
      <c r="EI80" s="22"/>
      <c r="EJ80" s="22"/>
      <c r="EK80" s="22"/>
      <c r="EL80" s="22"/>
      <c r="EM80" s="22"/>
      <c r="EN80" s="22"/>
      <c r="EO80" s="22"/>
      <c r="EP80" s="22"/>
      <c r="EQ80" s="22"/>
      <c r="ER80" s="22"/>
      <c r="ES80" s="22"/>
      <c r="ET80" s="22"/>
      <c r="EU80" s="22"/>
      <c r="EV80" s="22"/>
      <c r="EW80" s="22"/>
      <c r="EX80" s="22"/>
      <c r="EY80" s="22"/>
      <c r="EZ80" s="22"/>
      <c r="FA80" s="22"/>
      <c r="FB80" s="22"/>
      <c r="FC80" s="22"/>
      <c r="FD80" s="22"/>
      <c r="FE80" s="22"/>
      <c r="FF80" s="22"/>
      <c r="FG80" s="22"/>
      <c r="FH80" s="22"/>
      <c r="FI80" s="22"/>
      <c r="FJ80" s="22"/>
      <c r="FK80" s="22"/>
      <c r="FL80" s="22"/>
      <c r="FM80" s="22"/>
      <c r="FN80" s="22"/>
      <c r="FO80" s="22"/>
      <c r="FP80" s="22"/>
      <c r="FQ80" s="22"/>
      <c r="FR80" s="22"/>
      <c r="FS80" s="22"/>
      <c r="FT80" s="22"/>
      <c r="FU80" s="22"/>
      <c r="FV80" s="22"/>
      <c r="FW80" s="22"/>
      <c r="FX80" s="22"/>
      <c r="FY80" s="22"/>
      <c r="FZ80" s="22"/>
      <c r="GA80" s="22"/>
      <c r="GB80" s="22"/>
      <c r="GC80" s="22"/>
      <c r="GD80" s="22"/>
      <c r="GE80" s="22"/>
      <c r="GF80" s="22"/>
      <c r="GG80" s="22"/>
      <c r="GH80" s="22"/>
      <c r="GI80" s="22"/>
      <c r="GJ80" s="22"/>
      <c r="GK80" s="22"/>
      <c r="GL80" s="22"/>
      <c r="GM80" s="22"/>
      <c r="GN80" s="22"/>
      <c r="GO80" s="22"/>
      <c r="GP80" s="22"/>
      <c r="GQ80" s="22"/>
      <c r="GR80" s="22"/>
      <c r="GS80" s="22"/>
      <c r="GT80" s="22"/>
      <c r="GU80" s="22"/>
      <c r="GV80" s="22"/>
      <c r="GW80" s="22"/>
      <c r="GX80" s="22"/>
      <c r="GY80" s="22"/>
      <c r="GZ80" s="22"/>
      <c r="HA80" s="22"/>
      <c r="HB80" s="22"/>
      <c r="HC80" s="22"/>
      <c r="HD80" s="22"/>
      <c r="HE80" s="22"/>
      <c r="HF80" s="22"/>
      <c r="HG80" s="22"/>
      <c r="HH80" s="22"/>
      <c r="HI80" s="22"/>
      <c r="HJ80" s="22"/>
      <c r="HK80" s="22"/>
      <c r="HL80" s="22"/>
      <c r="HM80" s="22"/>
      <c r="HN80" s="22"/>
      <c r="HO80" s="22"/>
      <c r="HP80" s="22"/>
      <c r="HQ80" s="22"/>
      <c r="HR80" s="22"/>
      <c r="HS80" s="22"/>
      <c r="HT80" s="22"/>
      <c r="HU80" s="22"/>
      <c r="HV80" s="22"/>
      <c r="HW80" s="22"/>
      <c r="HX80" s="22"/>
      <c r="HY80" s="22"/>
      <c r="HZ80" s="22"/>
      <c r="IA80" s="22"/>
      <c r="IB80" s="22"/>
      <c r="IC80" s="22"/>
      <c r="ID80" s="22"/>
      <c r="IE80" s="22"/>
      <c r="IF80" s="22"/>
      <c r="IG80" s="22"/>
      <c r="IH80" s="22"/>
      <c r="II80" s="22"/>
      <c r="IJ80" s="22"/>
      <c r="IK80" s="22"/>
    </row>
    <row r="81" spans="1:245" x14ac:dyDescent="0.25">
      <c r="A81" s="42">
        <v>42795</v>
      </c>
      <c r="B81" s="15" t="s">
        <v>900</v>
      </c>
      <c r="C81" s="29">
        <v>318</v>
      </c>
      <c r="D81" s="29">
        <v>309</v>
      </c>
      <c r="E81" s="143" t="s">
        <v>959</v>
      </c>
      <c r="F81" s="21"/>
      <c r="G81" s="27" t="s">
        <v>929</v>
      </c>
      <c r="H81" s="22"/>
      <c r="I81" s="40">
        <v>20000000</v>
      </c>
      <c r="J81" s="40">
        <v>16000000</v>
      </c>
      <c r="K81" s="40">
        <f t="shared" si="0"/>
        <v>4000000</v>
      </c>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2"/>
      <c r="DP81" s="22"/>
      <c r="DQ81" s="22"/>
      <c r="DR81" s="22"/>
      <c r="DS81" s="22"/>
      <c r="DT81" s="22"/>
      <c r="DU81" s="22"/>
      <c r="DV81" s="22"/>
      <c r="DW81" s="22"/>
      <c r="DX81" s="22"/>
      <c r="DY81" s="22"/>
      <c r="DZ81" s="22"/>
      <c r="EA81" s="22"/>
      <c r="EB81" s="22"/>
      <c r="EC81" s="22"/>
      <c r="ED81" s="22"/>
      <c r="EE81" s="22"/>
      <c r="EF81" s="22"/>
      <c r="EG81" s="22"/>
      <c r="EH81" s="22"/>
      <c r="EI81" s="22"/>
      <c r="EJ81" s="22"/>
      <c r="EK81" s="22"/>
      <c r="EL81" s="22"/>
      <c r="EM81" s="22"/>
      <c r="EN81" s="22"/>
      <c r="EO81" s="22"/>
      <c r="EP81" s="22"/>
      <c r="EQ81" s="22"/>
      <c r="ER81" s="22"/>
      <c r="ES81" s="22"/>
      <c r="ET81" s="22"/>
      <c r="EU81" s="22"/>
      <c r="EV81" s="22"/>
      <c r="EW81" s="22"/>
      <c r="EX81" s="22"/>
      <c r="EY81" s="22"/>
      <c r="EZ81" s="22"/>
      <c r="FA81" s="22"/>
      <c r="FB81" s="22"/>
      <c r="FC81" s="22"/>
      <c r="FD81" s="22"/>
      <c r="FE81" s="22"/>
      <c r="FF81" s="22"/>
      <c r="FG81" s="22"/>
      <c r="FH81" s="22"/>
      <c r="FI81" s="22"/>
      <c r="FJ81" s="22"/>
      <c r="FK81" s="22"/>
      <c r="FL81" s="22"/>
      <c r="FM81" s="22"/>
      <c r="FN81" s="22"/>
      <c r="FO81" s="22"/>
      <c r="FP81" s="22"/>
      <c r="FQ81" s="22"/>
      <c r="FR81" s="22"/>
      <c r="FS81" s="22"/>
      <c r="FT81" s="22"/>
      <c r="FU81" s="22"/>
      <c r="FV81" s="22"/>
      <c r="FW81" s="22"/>
      <c r="FX81" s="22"/>
      <c r="FY81" s="22"/>
      <c r="FZ81" s="22"/>
      <c r="GA81" s="22"/>
      <c r="GB81" s="22"/>
      <c r="GC81" s="22"/>
      <c r="GD81" s="22"/>
      <c r="GE81" s="22"/>
      <c r="GF81" s="22"/>
      <c r="GG81" s="22"/>
      <c r="GH81" s="22"/>
      <c r="GI81" s="22"/>
      <c r="GJ81" s="22"/>
      <c r="GK81" s="22"/>
      <c r="GL81" s="22"/>
      <c r="GM81" s="22"/>
      <c r="GN81" s="22"/>
      <c r="GO81" s="22"/>
      <c r="GP81" s="22"/>
      <c r="GQ81" s="22"/>
      <c r="GR81" s="22"/>
      <c r="GS81" s="22"/>
      <c r="GT81" s="22"/>
      <c r="GU81" s="22"/>
      <c r="GV81" s="22"/>
      <c r="GW81" s="22"/>
      <c r="GX81" s="22"/>
      <c r="GY81" s="22"/>
      <c r="GZ81" s="22"/>
      <c r="HA81" s="22"/>
      <c r="HB81" s="22"/>
      <c r="HC81" s="22"/>
      <c r="HD81" s="22"/>
      <c r="HE81" s="22"/>
      <c r="HF81" s="22"/>
      <c r="HG81" s="22"/>
      <c r="HH81" s="22"/>
      <c r="HI81" s="22"/>
      <c r="HJ81" s="22"/>
      <c r="HK81" s="22"/>
      <c r="HL81" s="22"/>
      <c r="HM81" s="22"/>
      <c r="HN81" s="22"/>
      <c r="HO81" s="22"/>
      <c r="HP81" s="22"/>
      <c r="HQ81" s="22"/>
      <c r="HR81" s="22"/>
      <c r="HS81" s="22"/>
      <c r="HT81" s="22"/>
      <c r="HU81" s="22"/>
      <c r="HV81" s="22"/>
      <c r="HW81" s="22"/>
      <c r="HX81" s="22"/>
      <c r="HY81" s="22"/>
      <c r="HZ81" s="22"/>
      <c r="IA81" s="22"/>
      <c r="IB81" s="22"/>
      <c r="IC81" s="22"/>
      <c r="ID81" s="22"/>
      <c r="IE81" s="22"/>
      <c r="IF81" s="22"/>
      <c r="IG81" s="22"/>
      <c r="IH81" s="22"/>
      <c r="II81" s="22"/>
      <c r="IJ81" s="22"/>
      <c r="IK81" s="22"/>
    </row>
    <row r="82" spans="1:245" x14ac:dyDescent="0.25">
      <c r="A82" s="42">
        <v>42795</v>
      </c>
      <c r="B82" s="15" t="s">
        <v>901</v>
      </c>
      <c r="C82" s="29">
        <v>304</v>
      </c>
      <c r="D82" s="29">
        <v>310</v>
      </c>
      <c r="E82" s="143" t="s">
        <v>960</v>
      </c>
      <c r="F82" s="21"/>
      <c r="G82" s="27" t="s">
        <v>930</v>
      </c>
      <c r="H82" s="22"/>
      <c r="I82" s="40">
        <v>64200000</v>
      </c>
      <c r="J82" s="40">
        <v>51360000</v>
      </c>
      <c r="K82" s="40">
        <f t="shared" si="0"/>
        <v>12840000</v>
      </c>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c r="HH82" s="22"/>
      <c r="HI82" s="22"/>
      <c r="HJ82" s="22"/>
      <c r="HK82" s="22"/>
      <c r="HL82" s="22"/>
      <c r="HM82" s="22"/>
      <c r="HN82" s="22"/>
      <c r="HO82" s="22"/>
      <c r="HP82" s="22"/>
      <c r="HQ82" s="22"/>
      <c r="HR82" s="22"/>
      <c r="HS82" s="22"/>
      <c r="HT82" s="22"/>
      <c r="HU82" s="22"/>
      <c r="HV82" s="22"/>
      <c r="HW82" s="22"/>
      <c r="HX82" s="22"/>
      <c r="HY82" s="22"/>
      <c r="HZ82" s="22"/>
      <c r="IA82" s="22"/>
      <c r="IB82" s="22"/>
      <c r="IC82" s="22"/>
      <c r="ID82" s="22"/>
      <c r="IE82" s="22"/>
      <c r="IF82" s="22"/>
      <c r="IG82" s="22"/>
      <c r="IH82" s="22"/>
      <c r="II82" s="22"/>
      <c r="IJ82" s="22"/>
      <c r="IK82" s="22"/>
    </row>
    <row r="83" spans="1:245" x14ac:dyDescent="0.25">
      <c r="A83" s="42">
        <v>42795</v>
      </c>
      <c r="B83" s="15" t="s">
        <v>902</v>
      </c>
      <c r="C83" s="29">
        <v>342</v>
      </c>
      <c r="D83" s="29">
        <v>311</v>
      </c>
      <c r="E83" s="15" t="s">
        <v>961</v>
      </c>
      <c r="F83" s="21"/>
      <c r="G83" s="27" t="s">
        <v>931</v>
      </c>
      <c r="H83" s="22"/>
      <c r="I83" s="40">
        <f>47210000-33833833</f>
        <v>13376167</v>
      </c>
      <c r="J83" s="40">
        <v>13376167</v>
      </c>
      <c r="K83" s="40">
        <f t="shared" si="0"/>
        <v>0</v>
      </c>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c r="EA83" s="22"/>
      <c r="EB83" s="22"/>
      <c r="EC83" s="22"/>
      <c r="ED83" s="22"/>
      <c r="EE83" s="22"/>
      <c r="EF83" s="22"/>
      <c r="EG83" s="22"/>
      <c r="EH83" s="22"/>
      <c r="EI83" s="22"/>
      <c r="EJ83" s="22"/>
      <c r="EK83" s="22"/>
      <c r="EL83" s="22"/>
      <c r="EM83" s="22"/>
      <c r="EN83" s="22"/>
      <c r="EO83" s="22"/>
      <c r="EP83" s="22"/>
      <c r="EQ83" s="22"/>
      <c r="ER83" s="22"/>
      <c r="ES83" s="22"/>
      <c r="ET83" s="22"/>
      <c r="EU83" s="22"/>
      <c r="EV83" s="22"/>
      <c r="EW83" s="22"/>
      <c r="EX83" s="22"/>
      <c r="EY83" s="22"/>
      <c r="EZ83" s="22"/>
      <c r="FA83" s="22"/>
      <c r="FB83" s="22"/>
      <c r="FC83" s="22"/>
      <c r="FD83" s="22"/>
      <c r="FE83" s="22"/>
      <c r="FF83" s="22"/>
      <c r="FG83" s="22"/>
      <c r="FH83" s="22"/>
      <c r="FI83" s="22"/>
      <c r="FJ83" s="22"/>
      <c r="FK83" s="22"/>
      <c r="FL83" s="22"/>
      <c r="FM83" s="22"/>
      <c r="FN83" s="22"/>
      <c r="FO83" s="22"/>
      <c r="FP83" s="22"/>
      <c r="FQ83" s="22"/>
      <c r="FR83" s="22"/>
      <c r="FS83" s="22"/>
      <c r="FT83" s="22"/>
      <c r="FU83" s="22"/>
      <c r="FV83" s="22"/>
      <c r="FW83" s="22"/>
      <c r="FX83" s="22"/>
      <c r="FY83" s="22"/>
      <c r="FZ83" s="22"/>
      <c r="GA83" s="22"/>
      <c r="GB83" s="22"/>
      <c r="GC83" s="22"/>
      <c r="GD83" s="22"/>
      <c r="GE83" s="22"/>
      <c r="GF83" s="22"/>
      <c r="GG83" s="22"/>
      <c r="GH83" s="22"/>
      <c r="GI83" s="22"/>
      <c r="GJ83" s="22"/>
      <c r="GK83" s="22"/>
      <c r="GL83" s="22"/>
      <c r="GM83" s="22"/>
      <c r="GN83" s="22"/>
      <c r="GO83" s="22"/>
      <c r="GP83" s="22"/>
      <c r="GQ83" s="22"/>
      <c r="GR83" s="22"/>
      <c r="GS83" s="22"/>
      <c r="GT83" s="22"/>
      <c r="GU83" s="22"/>
      <c r="GV83" s="22"/>
      <c r="GW83" s="22"/>
      <c r="GX83" s="22"/>
      <c r="GY83" s="22"/>
      <c r="GZ83" s="22"/>
      <c r="HA83" s="22"/>
      <c r="HB83" s="22"/>
      <c r="HC83" s="22"/>
      <c r="HD83" s="22"/>
      <c r="HE83" s="22"/>
      <c r="HF83" s="22"/>
      <c r="HG83" s="22"/>
      <c r="HH83" s="22"/>
      <c r="HI83" s="22"/>
      <c r="HJ83" s="22"/>
      <c r="HK83" s="22"/>
      <c r="HL83" s="22"/>
      <c r="HM83" s="22"/>
      <c r="HN83" s="22"/>
      <c r="HO83" s="22"/>
      <c r="HP83" s="22"/>
      <c r="HQ83" s="22"/>
      <c r="HR83" s="22"/>
      <c r="HS83" s="22"/>
      <c r="HT83" s="22"/>
      <c r="HU83" s="22"/>
      <c r="HV83" s="22"/>
      <c r="HW83" s="22"/>
      <c r="HX83" s="22"/>
      <c r="HY83" s="22"/>
      <c r="HZ83" s="22"/>
      <c r="IA83" s="22"/>
      <c r="IB83" s="22"/>
      <c r="IC83" s="22"/>
      <c r="ID83" s="22"/>
      <c r="IE83" s="22"/>
      <c r="IF83" s="22"/>
      <c r="IG83" s="22"/>
      <c r="IH83" s="22"/>
      <c r="II83" s="22"/>
      <c r="IJ83" s="22"/>
      <c r="IK83" s="22"/>
    </row>
    <row r="84" spans="1:245" x14ac:dyDescent="0.25">
      <c r="A84" s="42">
        <v>42796</v>
      </c>
      <c r="B84" s="15" t="s">
        <v>903</v>
      </c>
      <c r="C84" s="29">
        <v>347</v>
      </c>
      <c r="D84" s="29">
        <v>335</v>
      </c>
      <c r="E84" s="15" t="s">
        <v>962</v>
      </c>
      <c r="F84" s="21"/>
      <c r="G84" s="27" t="s">
        <v>932</v>
      </c>
      <c r="H84" s="22"/>
      <c r="I84" s="40">
        <v>48150000</v>
      </c>
      <c r="J84" s="40">
        <v>35791500</v>
      </c>
      <c r="K84" s="40">
        <f t="shared" si="0"/>
        <v>12358500</v>
      </c>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c r="FO84" s="22"/>
      <c r="FP84" s="22"/>
      <c r="FQ84" s="22"/>
      <c r="FR84" s="22"/>
      <c r="FS84" s="22"/>
      <c r="FT84" s="22"/>
      <c r="FU84" s="22"/>
      <c r="FV84" s="22"/>
      <c r="FW84" s="22"/>
      <c r="FX84" s="22"/>
      <c r="FY84" s="22"/>
      <c r="FZ84" s="22"/>
      <c r="GA84" s="22"/>
      <c r="GB84" s="22"/>
      <c r="GC84" s="22"/>
      <c r="GD84" s="22"/>
      <c r="GE84" s="22"/>
      <c r="GF84" s="22"/>
      <c r="GG84" s="22"/>
      <c r="GH84" s="22"/>
      <c r="GI84" s="22"/>
      <c r="GJ84" s="22"/>
      <c r="GK84" s="22"/>
      <c r="GL84" s="22"/>
      <c r="GM84" s="22"/>
      <c r="GN84" s="22"/>
      <c r="GO84" s="22"/>
      <c r="GP84" s="22"/>
      <c r="GQ84" s="22"/>
      <c r="GR84" s="22"/>
      <c r="GS84" s="22"/>
      <c r="GT84" s="22"/>
      <c r="GU84" s="22"/>
      <c r="GV84" s="22"/>
      <c r="GW84" s="22"/>
      <c r="GX84" s="22"/>
      <c r="GY84" s="22"/>
      <c r="GZ84" s="22"/>
      <c r="HA84" s="22"/>
      <c r="HB84" s="22"/>
      <c r="HC84" s="22"/>
      <c r="HD84" s="22"/>
      <c r="HE84" s="22"/>
      <c r="HF84" s="22"/>
      <c r="HG84" s="22"/>
      <c r="HH84" s="22"/>
      <c r="HI84" s="22"/>
      <c r="HJ84" s="22"/>
      <c r="HK84" s="22"/>
      <c r="HL84" s="22"/>
      <c r="HM84" s="22"/>
      <c r="HN84" s="22"/>
      <c r="HO84" s="22"/>
      <c r="HP84" s="22"/>
      <c r="HQ84" s="22"/>
      <c r="HR84" s="22"/>
      <c r="HS84" s="22"/>
      <c r="HT84" s="22"/>
      <c r="HU84" s="22"/>
      <c r="HV84" s="22"/>
      <c r="HW84" s="22"/>
      <c r="HX84" s="22"/>
      <c r="HY84" s="22"/>
      <c r="HZ84" s="22"/>
      <c r="IA84" s="22"/>
      <c r="IB84" s="22"/>
      <c r="IC84" s="22"/>
      <c r="ID84" s="22"/>
      <c r="IE84" s="22"/>
      <c r="IF84" s="22"/>
      <c r="IG84" s="22"/>
      <c r="IH84" s="22"/>
      <c r="II84" s="22"/>
      <c r="IJ84" s="22"/>
      <c r="IK84" s="22"/>
    </row>
    <row r="85" spans="1:245" x14ac:dyDescent="0.25">
      <c r="A85" s="42">
        <v>42796</v>
      </c>
      <c r="B85" s="15" t="s">
        <v>904</v>
      </c>
      <c r="C85" s="29">
        <v>348</v>
      </c>
      <c r="D85" s="29">
        <v>336</v>
      </c>
      <c r="E85" s="15" t="s">
        <v>565</v>
      </c>
      <c r="F85" s="21"/>
      <c r="G85" s="27" t="s">
        <v>933</v>
      </c>
      <c r="H85" s="22"/>
      <c r="I85" s="40">
        <f>47210000-23132900</f>
        <v>24077100</v>
      </c>
      <c r="J85" s="40">
        <v>24077100</v>
      </c>
      <c r="K85" s="40">
        <f t="shared" si="0"/>
        <v>0</v>
      </c>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c r="FO85" s="22"/>
      <c r="FP85" s="22"/>
      <c r="FQ85" s="22"/>
      <c r="FR85" s="22"/>
      <c r="FS85" s="22"/>
      <c r="FT85" s="22"/>
      <c r="FU85" s="22"/>
      <c r="FV85" s="22"/>
      <c r="FW85" s="22"/>
      <c r="FX85" s="22"/>
      <c r="FY85" s="22"/>
      <c r="FZ85" s="22"/>
      <c r="GA85" s="22"/>
      <c r="GB85" s="22"/>
      <c r="GC85" s="22"/>
      <c r="GD85" s="22"/>
      <c r="GE85" s="22"/>
      <c r="GF85" s="22"/>
      <c r="GG85" s="22"/>
      <c r="GH85" s="22"/>
      <c r="GI85" s="22"/>
      <c r="GJ85" s="22"/>
      <c r="GK85" s="22"/>
      <c r="GL85" s="22"/>
      <c r="GM85" s="22"/>
      <c r="GN85" s="22"/>
      <c r="GO85" s="22"/>
      <c r="GP85" s="22"/>
      <c r="GQ85" s="22"/>
      <c r="GR85" s="22"/>
      <c r="GS85" s="22"/>
      <c r="GT85" s="22"/>
      <c r="GU85" s="22"/>
      <c r="GV85" s="22"/>
      <c r="GW85" s="22"/>
      <c r="GX85" s="22"/>
      <c r="GY85" s="22"/>
      <c r="GZ85" s="22"/>
      <c r="HA85" s="22"/>
      <c r="HB85" s="22"/>
      <c r="HC85" s="22"/>
      <c r="HD85" s="22"/>
      <c r="HE85" s="22"/>
      <c r="HF85" s="22"/>
      <c r="HG85" s="22"/>
      <c r="HH85" s="22"/>
      <c r="HI85" s="22"/>
      <c r="HJ85" s="22"/>
      <c r="HK85" s="22"/>
      <c r="HL85" s="22"/>
      <c r="HM85" s="22"/>
      <c r="HN85" s="22"/>
      <c r="HO85" s="22"/>
      <c r="HP85" s="22"/>
      <c r="HQ85" s="22"/>
      <c r="HR85" s="22"/>
      <c r="HS85" s="22"/>
      <c r="HT85" s="22"/>
      <c r="HU85" s="22"/>
      <c r="HV85" s="22"/>
      <c r="HW85" s="22"/>
      <c r="HX85" s="22"/>
      <c r="HY85" s="22"/>
      <c r="HZ85" s="22"/>
      <c r="IA85" s="22"/>
      <c r="IB85" s="22"/>
      <c r="IC85" s="22"/>
      <c r="ID85" s="22"/>
      <c r="IE85" s="22"/>
      <c r="IF85" s="22"/>
      <c r="IG85" s="22"/>
      <c r="IH85" s="22"/>
      <c r="II85" s="22"/>
      <c r="IJ85" s="22"/>
      <c r="IK85" s="22"/>
    </row>
    <row r="86" spans="1:245" x14ac:dyDescent="0.25">
      <c r="A86" s="42">
        <v>42800</v>
      </c>
      <c r="B86" s="15" t="s">
        <v>905</v>
      </c>
      <c r="C86" s="29">
        <v>351</v>
      </c>
      <c r="D86" s="29">
        <v>346</v>
      </c>
      <c r="E86" s="15" t="s">
        <v>963</v>
      </c>
      <c r="F86" s="21"/>
      <c r="G86" s="27" t="s">
        <v>934</v>
      </c>
      <c r="H86" s="22"/>
      <c r="I86" s="40">
        <v>48150000</v>
      </c>
      <c r="J86" s="40">
        <v>37717500</v>
      </c>
      <c r="K86" s="40">
        <f t="shared" si="0"/>
        <v>10432500</v>
      </c>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c r="FO86" s="22"/>
      <c r="FP86" s="22"/>
      <c r="FQ86" s="22"/>
      <c r="FR86" s="22"/>
      <c r="FS86" s="22"/>
      <c r="FT86" s="22"/>
      <c r="FU86" s="22"/>
      <c r="FV86" s="22"/>
      <c r="FW86" s="22"/>
      <c r="FX86" s="22"/>
      <c r="FY86" s="22"/>
      <c r="FZ86" s="22"/>
      <c r="GA86" s="22"/>
      <c r="GB86" s="22"/>
      <c r="GC86" s="22"/>
      <c r="GD86" s="22"/>
      <c r="GE86" s="22"/>
      <c r="GF86" s="22"/>
      <c r="GG86" s="22"/>
      <c r="GH86" s="22"/>
      <c r="GI86" s="22"/>
      <c r="GJ86" s="22"/>
      <c r="GK86" s="22"/>
      <c r="GL86" s="22"/>
      <c r="GM86" s="22"/>
      <c r="GN86" s="22"/>
      <c r="GO86" s="22"/>
      <c r="GP86" s="22"/>
      <c r="GQ86" s="22"/>
      <c r="GR86" s="22"/>
      <c r="GS86" s="22"/>
      <c r="GT86" s="22"/>
      <c r="GU86" s="22"/>
      <c r="GV86" s="22"/>
      <c r="GW86" s="22"/>
      <c r="GX86" s="22"/>
      <c r="GY86" s="22"/>
      <c r="GZ86" s="22"/>
      <c r="HA86" s="22"/>
      <c r="HB86" s="22"/>
      <c r="HC86" s="22"/>
      <c r="HD86" s="22"/>
      <c r="HE86" s="22"/>
      <c r="HF86" s="22"/>
      <c r="HG86" s="22"/>
      <c r="HH86" s="22"/>
      <c r="HI86" s="22"/>
      <c r="HJ86" s="22"/>
      <c r="HK86" s="22"/>
      <c r="HL86" s="22"/>
      <c r="HM86" s="22"/>
      <c r="HN86" s="22"/>
      <c r="HO86" s="22"/>
      <c r="HP86" s="22"/>
      <c r="HQ86" s="22"/>
      <c r="HR86" s="22"/>
      <c r="HS86" s="22"/>
      <c r="HT86" s="22"/>
      <c r="HU86" s="22"/>
      <c r="HV86" s="22"/>
      <c r="HW86" s="22"/>
      <c r="HX86" s="22"/>
      <c r="HY86" s="22"/>
      <c r="HZ86" s="22"/>
      <c r="IA86" s="22"/>
      <c r="IB86" s="22"/>
      <c r="IC86" s="22"/>
      <c r="ID86" s="22"/>
      <c r="IE86" s="22"/>
      <c r="IF86" s="22"/>
      <c r="IG86" s="22"/>
      <c r="IH86" s="22"/>
      <c r="II86" s="22"/>
      <c r="IJ86" s="22"/>
      <c r="IK86" s="22"/>
    </row>
    <row r="87" spans="1:245" x14ac:dyDescent="0.25">
      <c r="A87" s="42">
        <v>42800</v>
      </c>
      <c r="B87" s="15" t="s">
        <v>906</v>
      </c>
      <c r="C87" s="29">
        <v>356</v>
      </c>
      <c r="D87" s="29">
        <v>349</v>
      </c>
      <c r="E87" s="15" t="s">
        <v>763</v>
      </c>
      <c r="F87" s="21"/>
      <c r="G87" s="27" t="s">
        <v>935</v>
      </c>
      <c r="H87" s="22"/>
      <c r="I87" s="40">
        <v>45742500</v>
      </c>
      <c r="J87" s="40">
        <v>37553000</v>
      </c>
      <c r="K87" s="40">
        <f t="shared" si="0"/>
        <v>8189500</v>
      </c>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c r="FO87" s="22"/>
      <c r="FP87" s="22"/>
      <c r="FQ87" s="22"/>
      <c r="FR87" s="22"/>
      <c r="FS87" s="22"/>
      <c r="FT87" s="22"/>
      <c r="FU87" s="22"/>
      <c r="FV87" s="22"/>
      <c r="FW87" s="22"/>
      <c r="FX87" s="22"/>
      <c r="FY87" s="22"/>
      <c r="FZ87" s="22"/>
      <c r="GA87" s="22"/>
      <c r="GB87" s="22"/>
      <c r="GC87" s="22"/>
      <c r="GD87" s="22"/>
      <c r="GE87" s="22"/>
      <c r="GF87" s="22"/>
      <c r="GG87" s="22"/>
      <c r="GH87" s="22"/>
      <c r="GI87" s="22"/>
      <c r="GJ87" s="22"/>
      <c r="GK87" s="22"/>
      <c r="GL87" s="22"/>
      <c r="GM87" s="22"/>
      <c r="GN87" s="22"/>
      <c r="GO87" s="22"/>
      <c r="GP87" s="22"/>
      <c r="GQ87" s="22"/>
      <c r="GR87" s="22"/>
      <c r="GS87" s="22"/>
      <c r="GT87" s="22"/>
      <c r="GU87" s="22"/>
      <c r="GV87" s="22"/>
      <c r="GW87" s="22"/>
      <c r="GX87" s="22"/>
      <c r="GY87" s="22"/>
      <c r="GZ87" s="22"/>
      <c r="HA87" s="22"/>
      <c r="HB87" s="22"/>
      <c r="HC87" s="22"/>
      <c r="HD87" s="22"/>
      <c r="HE87" s="22"/>
      <c r="HF87" s="22"/>
      <c r="HG87" s="22"/>
      <c r="HH87" s="22"/>
      <c r="HI87" s="22"/>
      <c r="HJ87" s="22"/>
      <c r="HK87" s="22"/>
      <c r="HL87" s="22"/>
      <c r="HM87" s="22"/>
      <c r="HN87" s="22"/>
      <c r="HO87" s="22"/>
      <c r="HP87" s="22"/>
      <c r="HQ87" s="22"/>
      <c r="HR87" s="22"/>
      <c r="HS87" s="22"/>
      <c r="HT87" s="22"/>
      <c r="HU87" s="22"/>
      <c r="HV87" s="22"/>
      <c r="HW87" s="22"/>
      <c r="HX87" s="22"/>
      <c r="HY87" s="22"/>
      <c r="HZ87" s="22"/>
      <c r="IA87" s="22"/>
      <c r="IB87" s="22"/>
      <c r="IC87" s="22"/>
      <c r="ID87" s="22"/>
      <c r="IE87" s="22"/>
      <c r="IF87" s="22"/>
      <c r="IG87" s="22"/>
      <c r="IH87" s="22"/>
      <c r="II87" s="22"/>
      <c r="IJ87" s="22"/>
      <c r="IK87" s="22"/>
    </row>
    <row r="88" spans="1:245" x14ac:dyDescent="0.25">
      <c r="A88" s="42">
        <v>42800</v>
      </c>
      <c r="B88" s="15" t="s">
        <v>907</v>
      </c>
      <c r="C88" s="29">
        <v>321</v>
      </c>
      <c r="D88" s="29">
        <v>350</v>
      </c>
      <c r="E88" s="15" t="s">
        <v>964</v>
      </c>
      <c r="F88" s="21"/>
      <c r="G88" s="27" t="s">
        <v>936</v>
      </c>
      <c r="H88" s="22"/>
      <c r="I88" s="40">
        <v>21390000</v>
      </c>
      <c r="J88" s="40">
        <v>16755500</v>
      </c>
      <c r="K88" s="40">
        <f t="shared" si="0"/>
        <v>4634500</v>
      </c>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c r="FO88" s="22"/>
      <c r="FP88" s="22"/>
      <c r="FQ88" s="22"/>
      <c r="FR88" s="22"/>
      <c r="FS88" s="22"/>
      <c r="FT88" s="22"/>
      <c r="FU88" s="22"/>
      <c r="FV88" s="22"/>
      <c r="FW88" s="22"/>
      <c r="FX88" s="22"/>
      <c r="FY88" s="22"/>
      <c r="FZ88" s="22"/>
      <c r="GA88" s="22"/>
      <c r="GB88" s="22"/>
      <c r="GC88" s="22"/>
      <c r="GD88" s="22"/>
      <c r="GE88" s="22"/>
      <c r="GF88" s="22"/>
      <c r="GG88" s="22"/>
      <c r="GH88" s="22"/>
      <c r="GI88" s="22"/>
      <c r="GJ88" s="22"/>
      <c r="GK88" s="22"/>
      <c r="GL88" s="22"/>
      <c r="GM88" s="22"/>
      <c r="GN88" s="22"/>
      <c r="GO88" s="22"/>
      <c r="GP88" s="22"/>
      <c r="GQ88" s="22"/>
      <c r="GR88" s="22"/>
      <c r="GS88" s="22"/>
      <c r="GT88" s="22"/>
      <c r="GU88" s="22"/>
      <c r="GV88" s="22"/>
      <c r="GW88" s="22"/>
      <c r="GX88" s="22"/>
      <c r="GY88" s="22"/>
      <c r="GZ88" s="22"/>
      <c r="HA88" s="22"/>
      <c r="HB88" s="22"/>
      <c r="HC88" s="22"/>
      <c r="HD88" s="22"/>
      <c r="HE88" s="22"/>
      <c r="HF88" s="22"/>
      <c r="HG88" s="22"/>
      <c r="HH88" s="22"/>
      <c r="HI88" s="22"/>
      <c r="HJ88" s="22"/>
      <c r="HK88" s="22"/>
      <c r="HL88" s="22"/>
      <c r="HM88" s="22"/>
      <c r="HN88" s="22"/>
      <c r="HO88" s="22"/>
      <c r="HP88" s="22"/>
      <c r="HQ88" s="22"/>
      <c r="HR88" s="22"/>
      <c r="HS88" s="22"/>
      <c r="HT88" s="22"/>
      <c r="HU88" s="22"/>
      <c r="HV88" s="22"/>
      <c r="HW88" s="22"/>
      <c r="HX88" s="22"/>
      <c r="HY88" s="22"/>
      <c r="HZ88" s="22"/>
      <c r="IA88" s="22"/>
      <c r="IB88" s="22"/>
      <c r="IC88" s="22"/>
      <c r="ID88" s="22"/>
      <c r="IE88" s="22"/>
      <c r="IF88" s="22"/>
      <c r="IG88" s="22"/>
      <c r="IH88" s="22"/>
      <c r="II88" s="22"/>
      <c r="IJ88" s="22"/>
      <c r="IK88" s="22"/>
    </row>
    <row r="89" spans="1:245" x14ac:dyDescent="0.25">
      <c r="A89" s="42">
        <v>42800</v>
      </c>
      <c r="B89" s="15" t="s">
        <v>908</v>
      </c>
      <c r="C89" s="29">
        <v>360</v>
      </c>
      <c r="D89" s="29">
        <v>351</v>
      </c>
      <c r="E89" s="15" t="s">
        <v>965</v>
      </c>
      <c r="F89" s="21"/>
      <c r="G89" s="27" t="s">
        <v>937</v>
      </c>
      <c r="H89" s="22"/>
      <c r="I89" s="40">
        <v>48150000</v>
      </c>
      <c r="J89" s="40">
        <v>37557000</v>
      </c>
      <c r="K89" s="40">
        <f t="shared" si="0"/>
        <v>10593000</v>
      </c>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c r="FO89" s="22"/>
      <c r="FP89" s="22"/>
      <c r="FQ89" s="22"/>
      <c r="FR89" s="22"/>
      <c r="FS89" s="22"/>
      <c r="FT89" s="22"/>
      <c r="FU89" s="22"/>
      <c r="FV89" s="22"/>
      <c r="FW89" s="22"/>
      <c r="FX89" s="22"/>
      <c r="FY89" s="22"/>
      <c r="FZ89" s="22"/>
      <c r="GA89" s="22"/>
      <c r="GB89" s="22"/>
      <c r="GC89" s="22"/>
      <c r="GD89" s="22"/>
      <c r="GE89" s="22"/>
      <c r="GF89" s="22"/>
      <c r="GG89" s="22"/>
      <c r="GH89" s="22"/>
      <c r="GI89" s="22"/>
      <c r="GJ89" s="22"/>
      <c r="GK89" s="22"/>
      <c r="GL89" s="22"/>
      <c r="GM89" s="22"/>
      <c r="GN89" s="22"/>
      <c r="GO89" s="22"/>
      <c r="GP89" s="22"/>
      <c r="GQ89" s="22"/>
      <c r="GR89" s="22"/>
      <c r="GS89" s="22"/>
      <c r="GT89" s="22"/>
      <c r="GU89" s="22"/>
      <c r="GV89" s="22"/>
      <c r="GW89" s="22"/>
      <c r="GX89" s="22"/>
      <c r="GY89" s="22"/>
      <c r="GZ89" s="22"/>
      <c r="HA89" s="22"/>
      <c r="HB89" s="22"/>
      <c r="HC89" s="22"/>
      <c r="HD89" s="22"/>
      <c r="HE89" s="22"/>
      <c r="HF89" s="22"/>
      <c r="HG89" s="22"/>
      <c r="HH89" s="22"/>
      <c r="HI89" s="22"/>
      <c r="HJ89" s="22"/>
      <c r="HK89" s="22"/>
      <c r="HL89" s="22"/>
      <c r="HM89" s="22"/>
      <c r="HN89" s="22"/>
      <c r="HO89" s="22"/>
      <c r="HP89" s="22"/>
      <c r="HQ89" s="22"/>
      <c r="HR89" s="22"/>
      <c r="HS89" s="22"/>
      <c r="HT89" s="22"/>
      <c r="HU89" s="22"/>
      <c r="HV89" s="22"/>
      <c r="HW89" s="22"/>
      <c r="HX89" s="22"/>
      <c r="HY89" s="22"/>
      <c r="HZ89" s="22"/>
      <c r="IA89" s="22"/>
      <c r="IB89" s="22"/>
      <c r="IC89" s="22"/>
      <c r="ID89" s="22"/>
      <c r="IE89" s="22"/>
      <c r="IF89" s="22"/>
      <c r="IG89" s="22"/>
      <c r="IH89" s="22"/>
      <c r="II89" s="22"/>
      <c r="IJ89" s="22"/>
      <c r="IK89" s="22"/>
    </row>
    <row r="90" spans="1:245" x14ac:dyDescent="0.25">
      <c r="A90" s="42">
        <v>42801</v>
      </c>
      <c r="B90" s="15" t="s">
        <v>909</v>
      </c>
      <c r="C90" s="29">
        <v>373</v>
      </c>
      <c r="D90" s="29">
        <v>365</v>
      </c>
      <c r="E90" s="15" t="s">
        <v>966</v>
      </c>
      <c r="F90" s="21"/>
      <c r="G90" s="27" t="s">
        <v>938</v>
      </c>
      <c r="H90" s="22"/>
      <c r="I90" s="40">
        <v>44849500</v>
      </c>
      <c r="J90" s="40">
        <v>36823800</v>
      </c>
      <c r="K90" s="40">
        <f t="shared" si="0"/>
        <v>8025700</v>
      </c>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c r="FO90" s="22"/>
      <c r="FP90" s="22"/>
      <c r="FQ90" s="22"/>
      <c r="FR90" s="22"/>
      <c r="FS90" s="22"/>
      <c r="FT90" s="22"/>
      <c r="FU90" s="22"/>
      <c r="FV90" s="22"/>
      <c r="FW90" s="22"/>
      <c r="FX90" s="22"/>
      <c r="FY90" s="22"/>
      <c r="FZ90" s="22"/>
      <c r="GA90" s="22"/>
      <c r="GB90" s="22"/>
      <c r="GC90" s="22"/>
      <c r="GD90" s="22"/>
      <c r="GE90" s="22"/>
      <c r="GF90" s="22"/>
      <c r="GG90" s="22"/>
      <c r="GH90" s="22"/>
      <c r="GI90" s="22"/>
      <c r="GJ90" s="22"/>
      <c r="GK90" s="22"/>
      <c r="GL90" s="22"/>
      <c r="GM90" s="22"/>
      <c r="GN90" s="22"/>
      <c r="GO90" s="22"/>
      <c r="GP90" s="22"/>
      <c r="GQ90" s="22"/>
      <c r="GR90" s="22"/>
      <c r="GS90" s="22"/>
      <c r="GT90" s="22"/>
      <c r="GU90" s="22"/>
      <c r="GV90" s="22"/>
      <c r="GW90" s="22"/>
      <c r="GX90" s="22"/>
      <c r="GY90" s="22"/>
      <c r="GZ90" s="22"/>
      <c r="HA90" s="22"/>
      <c r="HB90" s="22"/>
      <c r="HC90" s="22"/>
      <c r="HD90" s="22"/>
      <c r="HE90" s="22"/>
      <c r="HF90" s="22"/>
      <c r="HG90" s="22"/>
      <c r="HH90" s="22"/>
      <c r="HI90" s="22"/>
      <c r="HJ90" s="22"/>
      <c r="HK90" s="22"/>
      <c r="HL90" s="22"/>
      <c r="HM90" s="22"/>
      <c r="HN90" s="22"/>
      <c r="HO90" s="22"/>
      <c r="HP90" s="22"/>
      <c r="HQ90" s="22"/>
      <c r="HR90" s="22"/>
      <c r="HS90" s="22"/>
      <c r="HT90" s="22"/>
      <c r="HU90" s="22"/>
      <c r="HV90" s="22"/>
      <c r="HW90" s="22"/>
      <c r="HX90" s="22"/>
      <c r="HY90" s="22"/>
      <c r="HZ90" s="22"/>
      <c r="IA90" s="22"/>
      <c r="IB90" s="22"/>
      <c r="IC90" s="22"/>
      <c r="ID90" s="22"/>
      <c r="IE90" s="22"/>
      <c r="IF90" s="22"/>
      <c r="IG90" s="22"/>
      <c r="IH90" s="22"/>
      <c r="II90" s="22"/>
      <c r="IJ90" s="22"/>
      <c r="IK90" s="22"/>
    </row>
    <row r="91" spans="1:245" x14ac:dyDescent="0.25">
      <c r="A91" s="42">
        <v>42801</v>
      </c>
      <c r="B91" s="15" t="s">
        <v>910</v>
      </c>
      <c r="C91" s="29">
        <v>367</v>
      </c>
      <c r="D91" s="29">
        <v>366</v>
      </c>
      <c r="E91" s="15" t="s">
        <v>967</v>
      </c>
      <c r="F91" s="21"/>
      <c r="G91" s="27" t="s">
        <v>939</v>
      </c>
      <c r="H91" s="22"/>
      <c r="I91" s="40">
        <v>40660000</v>
      </c>
      <c r="J91" s="40">
        <v>33384000</v>
      </c>
      <c r="K91" s="40">
        <f t="shared" si="0"/>
        <v>7276000</v>
      </c>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c r="FO91" s="22"/>
      <c r="FP91" s="22"/>
      <c r="FQ91" s="22"/>
      <c r="FR91" s="22"/>
      <c r="FS91" s="22"/>
      <c r="FT91" s="22"/>
      <c r="FU91" s="22"/>
      <c r="FV91" s="22"/>
      <c r="FW91" s="22"/>
      <c r="FX91" s="22"/>
      <c r="FY91" s="22"/>
      <c r="FZ91" s="22"/>
      <c r="GA91" s="22"/>
      <c r="GB91" s="22"/>
      <c r="GC91" s="22"/>
      <c r="GD91" s="22"/>
      <c r="GE91" s="22"/>
      <c r="GF91" s="22"/>
      <c r="GG91" s="22"/>
      <c r="GH91" s="22"/>
      <c r="GI91" s="22"/>
      <c r="GJ91" s="22"/>
      <c r="GK91" s="22"/>
      <c r="GL91" s="22"/>
      <c r="GM91" s="22"/>
      <c r="GN91" s="22"/>
      <c r="GO91" s="22"/>
      <c r="GP91" s="22"/>
      <c r="GQ91" s="22"/>
      <c r="GR91" s="22"/>
      <c r="GS91" s="22"/>
      <c r="GT91" s="22"/>
      <c r="GU91" s="22"/>
      <c r="GV91" s="22"/>
      <c r="GW91" s="22"/>
      <c r="GX91" s="22"/>
      <c r="GY91" s="22"/>
      <c r="GZ91" s="22"/>
      <c r="HA91" s="22"/>
      <c r="HB91" s="22"/>
      <c r="HC91" s="22"/>
      <c r="HD91" s="22"/>
      <c r="HE91" s="22"/>
      <c r="HF91" s="22"/>
      <c r="HG91" s="22"/>
      <c r="HH91" s="22"/>
      <c r="HI91" s="22"/>
      <c r="HJ91" s="22"/>
      <c r="HK91" s="22"/>
      <c r="HL91" s="22"/>
      <c r="HM91" s="22"/>
      <c r="HN91" s="22"/>
      <c r="HO91" s="22"/>
      <c r="HP91" s="22"/>
      <c r="HQ91" s="22"/>
      <c r="HR91" s="22"/>
      <c r="HS91" s="22"/>
      <c r="HT91" s="22"/>
      <c r="HU91" s="22"/>
      <c r="HV91" s="22"/>
      <c r="HW91" s="22"/>
      <c r="HX91" s="22"/>
      <c r="HY91" s="22"/>
      <c r="HZ91" s="22"/>
      <c r="IA91" s="22"/>
      <c r="IB91" s="22"/>
      <c r="IC91" s="22"/>
      <c r="ID91" s="22"/>
      <c r="IE91" s="22"/>
      <c r="IF91" s="22"/>
      <c r="IG91" s="22"/>
      <c r="IH91" s="22"/>
      <c r="II91" s="22"/>
      <c r="IJ91" s="22"/>
      <c r="IK91" s="22"/>
    </row>
    <row r="92" spans="1:245" x14ac:dyDescent="0.25">
      <c r="A92" s="42">
        <v>42802</v>
      </c>
      <c r="B92" s="15" t="s">
        <v>911</v>
      </c>
      <c r="C92" s="29">
        <v>368</v>
      </c>
      <c r="D92" s="29">
        <v>368</v>
      </c>
      <c r="E92" s="15" t="s">
        <v>968</v>
      </c>
      <c r="F92" s="21"/>
      <c r="G92" s="27" t="s">
        <v>940</v>
      </c>
      <c r="H92" s="22"/>
      <c r="I92" s="40">
        <v>50825000</v>
      </c>
      <c r="J92" s="40">
        <v>11591667</v>
      </c>
      <c r="K92" s="40">
        <f t="shared" si="0"/>
        <v>39233333</v>
      </c>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c r="FI92" s="22"/>
      <c r="FJ92" s="22"/>
      <c r="FK92" s="22"/>
      <c r="FL92" s="22"/>
      <c r="FM92" s="22"/>
      <c r="FN92" s="22"/>
      <c r="FO92" s="22"/>
      <c r="FP92" s="22"/>
      <c r="FQ92" s="22"/>
      <c r="FR92" s="22"/>
      <c r="FS92" s="22"/>
      <c r="FT92" s="22"/>
      <c r="FU92" s="22"/>
      <c r="FV92" s="22"/>
      <c r="FW92" s="22"/>
      <c r="FX92" s="22"/>
      <c r="FY92" s="22"/>
      <c r="FZ92" s="22"/>
      <c r="GA92" s="22"/>
      <c r="GB92" s="22"/>
      <c r="GC92" s="22"/>
      <c r="GD92" s="22"/>
      <c r="GE92" s="22"/>
      <c r="GF92" s="22"/>
      <c r="GG92" s="22"/>
      <c r="GH92" s="22"/>
      <c r="GI92" s="22"/>
      <c r="GJ92" s="22"/>
      <c r="GK92" s="22"/>
      <c r="GL92" s="22"/>
      <c r="GM92" s="22"/>
      <c r="GN92" s="22"/>
      <c r="GO92" s="22"/>
      <c r="GP92" s="22"/>
      <c r="GQ92" s="22"/>
      <c r="GR92" s="22"/>
      <c r="GS92" s="22"/>
      <c r="GT92" s="22"/>
      <c r="GU92" s="22"/>
      <c r="GV92" s="22"/>
      <c r="GW92" s="22"/>
      <c r="GX92" s="22"/>
      <c r="GY92" s="22"/>
      <c r="GZ92" s="22"/>
      <c r="HA92" s="22"/>
      <c r="HB92" s="22"/>
      <c r="HC92" s="22"/>
      <c r="HD92" s="22"/>
      <c r="HE92" s="22"/>
      <c r="HF92" s="22"/>
      <c r="HG92" s="22"/>
      <c r="HH92" s="22"/>
      <c r="HI92" s="22"/>
      <c r="HJ92" s="22"/>
      <c r="HK92" s="22"/>
      <c r="HL92" s="22"/>
      <c r="HM92" s="22"/>
      <c r="HN92" s="22"/>
      <c r="HO92" s="22"/>
      <c r="HP92" s="22"/>
      <c r="HQ92" s="22"/>
      <c r="HR92" s="22"/>
      <c r="HS92" s="22"/>
      <c r="HT92" s="22"/>
      <c r="HU92" s="22"/>
      <c r="HV92" s="22"/>
      <c r="HW92" s="22"/>
      <c r="HX92" s="22"/>
      <c r="HY92" s="22"/>
      <c r="HZ92" s="22"/>
      <c r="IA92" s="22"/>
      <c r="IB92" s="22"/>
      <c r="IC92" s="22"/>
      <c r="ID92" s="22"/>
      <c r="IE92" s="22"/>
      <c r="IF92" s="22"/>
      <c r="IG92" s="22"/>
      <c r="IH92" s="22"/>
      <c r="II92" s="22"/>
      <c r="IJ92" s="22"/>
      <c r="IK92" s="22"/>
    </row>
    <row r="93" spans="1:245" x14ac:dyDescent="0.25">
      <c r="A93" s="42">
        <v>42802</v>
      </c>
      <c r="B93" s="15" t="s">
        <v>912</v>
      </c>
      <c r="C93" s="29">
        <v>358</v>
      </c>
      <c r="D93" s="29">
        <v>369</v>
      </c>
      <c r="E93" s="143" t="s">
        <v>970</v>
      </c>
      <c r="F93" s="21"/>
      <c r="G93" s="27" t="s">
        <v>941</v>
      </c>
      <c r="H93" s="22"/>
      <c r="I93" s="40">
        <v>19000000</v>
      </c>
      <c r="J93" s="40">
        <v>15533333</v>
      </c>
      <c r="K93" s="40">
        <f t="shared" si="0"/>
        <v>3466667</v>
      </c>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c r="FO93" s="22"/>
      <c r="FP93" s="22"/>
      <c r="FQ93" s="22"/>
      <c r="FR93" s="22"/>
      <c r="FS93" s="22"/>
      <c r="FT93" s="22"/>
      <c r="FU93" s="22"/>
      <c r="FV93" s="22"/>
      <c r="FW93" s="22"/>
      <c r="FX93" s="22"/>
      <c r="FY93" s="22"/>
      <c r="FZ93" s="22"/>
      <c r="GA93" s="22"/>
      <c r="GB93" s="22"/>
      <c r="GC93" s="22"/>
      <c r="GD93" s="22"/>
      <c r="GE93" s="22"/>
      <c r="GF93" s="22"/>
      <c r="GG93" s="22"/>
      <c r="GH93" s="22"/>
      <c r="GI93" s="22"/>
      <c r="GJ93" s="22"/>
      <c r="GK93" s="22"/>
      <c r="GL93" s="22"/>
      <c r="GM93" s="22"/>
      <c r="GN93" s="22"/>
      <c r="GO93" s="22"/>
      <c r="GP93" s="22"/>
      <c r="GQ93" s="22"/>
      <c r="GR93" s="22"/>
      <c r="GS93" s="22"/>
      <c r="GT93" s="22"/>
      <c r="GU93" s="22"/>
      <c r="GV93" s="22"/>
      <c r="GW93" s="22"/>
      <c r="GX93" s="22"/>
      <c r="GY93" s="22"/>
      <c r="GZ93" s="22"/>
      <c r="HA93" s="22"/>
      <c r="HB93" s="22"/>
      <c r="HC93" s="22"/>
      <c r="HD93" s="22"/>
      <c r="HE93" s="22"/>
      <c r="HF93" s="22"/>
      <c r="HG93" s="22"/>
      <c r="HH93" s="22"/>
      <c r="HI93" s="22"/>
      <c r="HJ93" s="22"/>
      <c r="HK93" s="22"/>
      <c r="HL93" s="22"/>
      <c r="HM93" s="22"/>
      <c r="HN93" s="22"/>
      <c r="HO93" s="22"/>
      <c r="HP93" s="22"/>
      <c r="HQ93" s="22"/>
      <c r="HR93" s="22"/>
      <c r="HS93" s="22"/>
      <c r="HT93" s="22"/>
      <c r="HU93" s="22"/>
      <c r="HV93" s="22"/>
      <c r="HW93" s="22"/>
      <c r="HX93" s="22"/>
      <c r="HY93" s="22"/>
      <c r="HZ93" s="22"/>
      <c r="IA93" s="22"/>
      <c r="IB93" s="22"/>
      <c r="IC93" s="22"/>
      <c r="ID93" s="22"/>
      <c r="IE93" s="22"/>
      <c r="IF93" s="22"/>
      <c r="IG93" s="22"/>
      <c r="IH93" s="22"/>
      <c r="II93" s="22"/>
      <c r="IJ93" s="22"/>
      <c r="IK93" s="22"/>
    </row>
    <row r="94" spans="1:245" x14ac:dyDescent="0.25">
      <c r="A94" s="42">
        <v>42802</v>
      </c>
      <c r="B94" s="15" t="s">
        <v>913</v>
      </c>
      <c r="C94" s="29">
        <v>366</v>
      </c>
      <c r="D94" s="29">
        <v>370</v>
      </c>
      <c r="E94" s="15" t="s">
        <v>971</v>
      </c>
      <c r="F94" s="21"/>
      <c r="G94" s="27" t="s">
        <v>942</v>
      </c>
      <c r="H94" s="22"/>
      <c r="I94" s="40">
        <v>40660000</v>
      </c>
      <c r="J94" s="40">
        <v>33241333</v>
      </c>
      <c r="K94" s="40">
        <f t="shared" si="0"/>
        <v>7418667</v>
      </c>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c r="FO94" s="22"/>
      <c r="FP94" s="22"/>
      <c r="FQ94" s="22"/>
      <c r="FR94" s="22"/>
      <c r="FS94" s="22"/>
      <c r="FT94" s="22"/>
      <c r="FU94" s="22"/>
      <c r="FV94" s="22"/>
      <c r="FW94" s="22"/>
      <c r="FX94" s="22"/>
      <c r="FY94" s="22"/>
      <c r="FZ94" s="22"/>
      <c r="GA94" s="22"/>
      <c r="GB94" s="22"/>
      <c r="GC94" s="22"/>
      <c r="GD94" s="22"/>
      <c r="GE94" s="22"/>
      <c r="GF94" s="22"/>
      <c r="GG94" s="22"/>
      <c r="GH94" s="22"/>
      <c r="GI94" s="22"/>
      <c r="GJ94" s="22"/>
      <c r="GK94" s="22"/>
      <c r="GL94" s="22"/>
      <c r="GM94" s="22"/>
      <c r="GN94" s="22"/>
      <c r="GO94" s="22"/>
      <c r="GP94" s="22"/>
      <c r="GQ94" s="22"/>
      <c r="GR94" s="22"/>
      <c r="GS94" s="22"/>
      <c r="GT94" s="22"/>
      <c r="GU94" s="22"/>
      <c r="GV94" s="22"/>
      <c r="GW94" s="22"/>
      <c r="GX94" s="22"/>
      <c r="GY94" s="22"/>
      <c r="GZ94" s="22"/>
      <c r="HA94" s="22"/>
      <c r="HB94" s="22"/>
      <c r="HC94" s="22"/>
      <c r="HD94" s="22"/>
      <c r="HE94" s="22"/>
      <c r="HF94" s="22"/>
      <c r="HG94" s="22"/>
      <c r="HH94" s="22"/>
      <c r="HI94" s="22"/>
      <c r="HJ94" s="22"/>
      <c r="HK94" s="22"/>
      <c r="HL94" s="22"/>
      <c r="HM94" s="22"/>
      <c r="HN94" s="22"/>
      <c r="HO94" s="22"/>
      <c r="HP94" s="22"/>
      <c r="HQ94" s="22"/>
      <c r="HR94" s="22"/>
      <c r="HS94" s="22"/>
      <c r="HT94" s="22"/>
      <c r="HU94" s="22"/>
      <c r="HV94" s="22"/>
      <c r="HW94" s="22"/>
      <c r="HX94" s="22"/>
      <c r="HY94" s="22"/>
      <c r="HZ94" s="22"/>
      <c r="IA94" s="22"/>
      <c r="IB94" s="22"/>
      <c r="IC94" s="22"/>
      <c r="ID94" s="22"/>
      <c r="IE94" s="22"/>
      <c r="IF94" s="22"/>
      <c r="IG94" s="22"/>
      <c r="IH94" s="22"/>
      <c r="II94" s="22"/>
      <c r="IJ94" s="22"/>
      <c r="IK94" s="22"/>
    </row>
    <row r="95" spans="1:245" x14ac:dyDescent="0.25">
      <c r="A95" s="42">
        <v>42802</v>
      </c>
      <c r="B95" s="15" t="s">
        <v>914</v>
      </c>
      <c r="C95" s="29">
        <v>363</v>
      </c>
      <c r="D95" s="29">
        <v>372</v>
      </c>
      <c r="E95" s="15" t="s">
        <v>972</v>
      </c>
      <c r="F95" s="21"/>
      <c r="G95" s="27" t="s">
        <v>943</v>
      </c>
      <c r="H95" s="22"/>
      <c r="I95" s="40">
        <v>45742500</v>
      </c>
      <c r="J95" s="40">
        <v>37396500</v>
      </c>
      <c r="K95" s="40">
        <f t="shared" si="0"/>
        <v>8346000</v>
      </c>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c r="FO95" s="22"/>
      <c r="FP95" s="22"/>
      <c r="FQ95" s="22"/>
      <c r="FR95" s="22"/>
      <c r="FS95" s="22"/>
      <c r="FT95" s="22"/>
      <c r="FU95" s="22"/>
      <c r="FV95" s="22"/>
      <c r="FW95" s="22"/>
      <c r="FX95" s="22"/>
      <c r="FY95" s="22"/>
      <c r="FZ95" s="22"/>
      <c r="GA95" s="22"/>
      <c r="GB95" s="22"/>
      <c r="GC95" s="22"/>
      <c r="GD95" s="22"/>
      <c r="GE95" s="22"/>
      <c r="GF95" s="22"/>
      <c r="GG95" s="22"/>
      <c r="GH95" s="22"/>
      <c r="GI95" s="22"/>
      <c r="GJ95" s="22"/>
      <c r="GK95" s="22"/>
      <c r="GL95" s="22"/>
      <c r="GM95" s="22"/>
      <c r="GN95" s="22"/>
      <c r="GO95" s="22"/>
      <c r="GP95" s="22"/>
      <c r="GQ95" s="22"/>
      <c r="GR95" s="22"/>
      <c r="GS95" s="22"/>
      <c r="GT95" s="22"/>
      <c r="GU95" s="22"/>
      <c r="GV95" s="22"/>
      <c r="GW95" s="22"/>
      <c r="GX95" s="22"/>
      <c r="GY95" s="22"/>
      <c r="GZ95" s="22"/>
      <c r="HA95" s="22"/>
      <c r="HB95" s="22"/>
      <c r="HC95" s="22"/>
      <c r="HD95" s="22"/>
      <c r="HE95" s="22"/>
      <c r="HF95" s="22"/>
      <c r="HG95" s="22"/>
      <c r="HH95" s="22"/>
      <c r="HI95" s="22"/>
      <c r="HJ95" s="22"/>
      <c r="HK95" s="22"/>
      <c r="HL95" s="22"/>
      <c r="HM95" s="22"/>
      <c r="HN95" s="22"/>
      <c r="HO95" s="22"/>
      <c r="HP95" s="22"/>
      <c r="HQ95" s="22"/>
      <c r="HR95" s="22"/>
      <c r="HS95" s="22"/>
      <c r="HT95" s="22"/>
      <c r="HU95" s="22"/>
      <c r="HV95" s="22"/>
      <c r="HW95" s="22"/>
      <c r="HX95" s="22"/>
      <c r="HY95" s="22"/>
      <c r="HZ95" s="22"/>
      <c r="IA95" s="22"/>
      <c r="IB95" s="22"/>
      <c r="IC95" s="22"/>
      <c r="ID95" s="22"/>
      <c r="IE95" s="22"/>
      <c r="IF95" s="22"/>
      <c r="IG95" s="22"/>
      <c r="IH95" s="22"/>
      <c r="II95" s="22"/>
      <c r="IJ95" s="22"/>
      <c r="IK95" s="22"/>
    </row>
    <row r="96" spans="1:245" x14ac:dyDescent="0.25">
      <c r="A96" s="42">
        <v>42802</v>
      </c>
      <c r="B96" s="15" t="s">
        <v>915</v>
      </c>
      <c r="C96" s="29">
        <v>357</v>
      </c>
      <c r="D96" s="29">
        <v>373</v>
      </c>
      <c r="E96" s="143" t="s">
        <v>969</v>
      </c>
      <c r="F96" s="21"/>
      <c r="G96" s="27" t="s">
        <v>944</v>
      </c>
      <c r="H96" s="22"/>
      <c r="I96" s="40">
        <v>19000000</v>
      </c>
      <c r="J96" s="40">
        <v>15533333</v>
      </c>
      <c r="K96" s="40">
        <f t="shared" si="0"/>
        <v>3466667</v>
      </c>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c r="FO96" s="22"/>
      <c r="FP96" s="22"/>
      <c r="FQ96" s="22"/>
      <c r="FR96" s="22"/>
      <c r="FS96" s="22"/>
      <c r="FT96" s="22"/>
      <c r="FU96" s="22"/>
      <c r="FV96" s="22"/>
      <c r="FW96" s="22"/>
      <c r="FX96" s="22"/>
      <c r="FY96" s="22"/>
      <c r="FZ96" s="22"/>
      <c r="GA96" s="22"/>
      <c r="GB96" s="22"/>
      <c r="GC96" s="22"/>
      <c r="GD96" s="22"/>
      <c r="GE96" s="22"/>
      <c r="GF96" s="22"/>
      <c r="GG96" s="22"/>
      <c r="GH96" s="22"/>
      <c r="GI96" s="22"/>
      <c r="GJ96" s="22"/>
      <c r="GK96" s="22"/>
      <c r="GL96" s="22"/>
      <c r="GM96" s="22"/>
      <c r="GN96" s="22"/>
      <c r="GO96" s="22"/>
      <c r="GP96" s="22"/>
      <c r="GQ96" s="22"/>
      <c r="GR96" s="22"/>
      <c r="GS96" s="22"/>
      <c r="GT96" s="22"/>
      <c r="GU96" s="22"/>
      <c r="GV96" s="22"/>
      <c r="GW96" s="22"/>
      <c r="GX96" s="22"/>
      <c r="GY96" s="22"/>
      <c r="GZ96" s="22"/>
      <c r="HA96" s="22"/>
      <c r="HB96" s="22"/>
      <c r="HC96" s="22"/>
      <c r="HD96" s="22"/>
      <c r="HE96" s="22"/>
      <c r="HF96" s="22"/>
      <c r="HG96" s="22"/>
      <c r="HH96" s="22"/>
      <c r="HI96" s="22"/>
      <c r="HJ96" s="22"/>
      <c r="HK96" s="22"/>
      <c r="HL96" s="22"/>
      <c r="HM96" s="22"/>
      <c r="HN96" s="22"/>
      <c r="HO96" s="22"/>
      <c r="HP96" s="22"/>
      <c r="HQ96" s="22"/>
      <c r="HR96" s="22"/>
      <c r="HS96" s="22"/>
      <c r="HT96" s="22"/>
      <c r="HU96" s="22"/>
      <c r="HV96" s="22"/>
      <c r="HW96" s="22"/>
      <c r="HX96" s="22"/>
      <c r="HY96" s="22"/>
      <c r="HZ96" s="22"/>
      <c r="IA96" s="22"/>
      <c r="IB96" s="22"/>
      <c r="IC96" s="22"/>
      <c r="ID96" s="22"/>
      <c r="IE96" s="22"/>
      <c r="IF96" s="22"/>
      <c r="IG96" s="22"/>
      <c r="IH96" s="22"/>
      <c r="II96" s="22"/>
      <c r="IJ96" s="22"/>
      <c r="IK96" s="22"/>
    </row>
    <row r="97" spans="1:245" x14ac:dyDescent="0.25">
      <c r="A97" s="42">
        <v>42803</v>
      </c>
      <c r="B97" s="15" t="s">
        <v>916</v>
      </c>
      <c r="C97" s="29">
        <v>341</v>
      </c>
      <c r="D97" s="29">
        <v>379</v>
      </c>
      <c r="E97" s="15" t="s">
        <v>791</v>
      </c>
      <c r="F97" s="21"/>
      <c r="G97" s="27" t="s">
        <v>945</v>
      </c>
      <c r="H97" s="22"/>
      <c r="I97" s="40">
        <v>50825000</v>
      </c>
      <c r="J97" s="40">
        <v>41373333</v>
      </c>
      <c r="K97" s="40">
        <f t="shared" si="0"/>
        <v>9451667</v>
      </c>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c r="FO97" s="22"/>
      <c r="FP97" s="22"/>
      <c r="FQ97" s="22"/>
      <c r="FR97" s="22"/>
      <c r="FS97" s="22"/>
      <c r="FT97" s="22"/>
      <c r="FU97" s="22"/>
      <c r="FV97" s="22"/>
      <c r="FW97" s="22"/>
      <c r="FX97" s="22"/>
      <c r="FY97" s="22"/>
      <c r="FZ97" s="22"/>
      <c r="GA97" s="22"/>
      <c r="GB97" s="22"/>
      <c r="GC97" s="22"/>
      <c r="GD97" s="22"/>
      <c r="GE97" s="22"/>
      <c r="GF97" s="22"/>
      <c r="GG97" s="22"/>
      <c r="GH97" s="22"/>
      <c r="GI97" s="22"/>
      <c r="GJ97" s="22"/>
      <c r="GK97" s="22"/>
      <c r="GL97" s="22"/>
      <c r="GM97" s="22"/>
      <c r="GN97" s="22"/>
      <c r="GO97" s="22"/>
      <c r="GP97" s="22"/>
      <c r="GQ97" s="22"/>
      <c r="GR97" s="22"/>
      <c r="GS97" s="22"/>
      <c r="GT97" s="22"/>
      <c r="GU97" s="22"/>
      <c r="GV97" s="22"/>
      <c r="GW97" s="22"/>
      <c r="GX97" s="22"/>
      <c r="GY97" s="22"/>
      <c r="GZ97" s="22"/>
      <c r="HA97" s="22"/>
      <c r="HB97" s="22"/>
      <c r="HC97" s="22"/>
      <c r="HD97" s="22"/>
      <c r="HE97" s="22"/>
      <c r="HF97" s="22"/>
      <c r="HG97" s="22"/>
      <c r="HH97" s="22"/>
      <c r="HI97" s="22"/>
      <c r="HJ97" s="22"/>
      <c r="HK97" s="22"/>
      <c r="HL97" s="22"/>
      <c r="HM97" s="22"/>
      <c r="HN97" s="22"/>
      <c r="HO97" s="22"/>
      <c r="HP97" s="22"/>
      <c r="HQ97" s="22"/>
      <c r="HR97" s="22"/>
      <c r="HS97" s="22"/>
      <c r="HT97" s="22"/>
      <c r="HU97" s="22"/>
      <c r="HV97" s="22"/>
      <c r="HW97" s="22"/>
      <c r="HX97" s="22"/>
      <c r="HY97" s="22"/>
      <c r="HZ97" s="22"/>
      <c r="IA97" s="22"/>
      <c r="IB97" s="22"/>
      <c r="IC97" s="22"/>
      <c r="ID97" s="22"/>
      <c r="IE97" s="22"/>
      <c r="IF97" s="22"/>
      <c r="IG97" s="22"/>
      <c r="IH97" s="22"/>
      <c r="II97" s="22"/>
      <c r="IJ97" s="22"/>
      <c r="IK97" s="22"/>
    </row>
    <row r="98" spans="1:245" x14ac:dyDescent="0.25">
      <c r="A98" s="42">
        <v>42803</v>
      </c>
      <c r="B98" s="15" t="s">
        <v>917</v>
      </c>
      <c r="C98" s="29">
        <v>365</v>
      </c>
      <c r="D98" s="29">
        <v>380</v>
      </c>
      <c r="E98" s="15" t="s">
        <v>971</v>
      </c>
      <c r="F98" s="21"/>
      <c r="G98" s="27" t="s">
        <v>946</v>
      </c>
      <c r="H98" s="22"/>
      <c r="I98" s="40">
        <v>40660000</v>
      </c>
      <c r="J98" s="40">
        <v>33098667</v>
      </c>
      <c r="K98" s="40">
        <f t="shared" si="0"/>
        <v>7561333</v>
      </c>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c r="FO98" s="22"/>
      <c r="FP98" s="22"/>
      <c r="FQ98" s="22"/>
      <c r="FR98" s="22"/>
      <c r="FS98" s="22"/>
      <c r="FT98" s="22"/>
      <c r="FU98" s="22"/>
      <c r="FV98" s="22"/>
      <c r="FW98" s="22"/>
      <c r="FX98" s="22"/>
      <c r="FY98" s="22"/>
      <c r="FZ98" s="22"/>
      <c r="GA98" s="22"/>
      <c r="GB98" s="22"/>
      <c r="GC98" s="22"/>
      <c r="GD98" s="22"/>
      <c r="GE98" s="22"/>
      <c r="GF98" s="22"/>
      <c r="GG98" s="22"/>
      <c r="GH98" s="22"/>
      <c r="GI98" s="22"/>
      <c r="GJ98" s="22"/>
      <c r="GK98" s="22"/>
      <c r="GL98" s="22"/>
      <c r="GM98" s="22"/>
      <c r="GN98" s="22"/>
      <c r="GO98" s="22"/>
      <c r="GP98" s="22"/>
      <c r="GQ98" s="22"/>
      <c r="GR98" s="22"/>
      <c r="GS98" s="22"/>
      <c r="GT98" s="22"/>
      <c r="GU98" s="22"/>
      <c r="GV98" s="22"/>
      <c r="GW98" s="22"/>
      <c r="GX98" s="22"/>
      <c r="GY98" s="22"/>
      <c r="GZ98" s="22"/>
      <c r="HA98" s="22"/>
      <c r="HB98" s="22"/>
      <c r="HC98" s="22"/>
      <c r="HD98" s="22"/>
      <c r="HE98" s="22"/>
      <c r="HF98" s="22"/>
      <c r="HG98" s="22"/>
      <c r="HH98" s="22"/>
      <c r="HI98" s="22"/>
      <c r="HJ98" s="22"/>
      <c r="HK98" s="22"/>
      <c r="HL98" s="22"/>
      <c r="HM98" s="22"/>
      <c r="HN98" s="22"/>
      <c r="HO98" s="22"/>
      <c r="HP98" s="22"/>
      <c r="HQ98" s="22"/>
      <c r="HR98" s="22"/>
      <c r="HS98" s="22"/>
      <c r="HT98" s="22"/>
      <c r="HU98" s="22"/>
      <c r="HV98" s="22"/>
      <c r="HW98" s="22"/>
      <c r="HX98" s="22"/>
      <c r="HY98" s="22"/>
      <c r="HZ98" s="22"/>
      <c r="IA98" s="22"/>
      <c r="IB98" s="22"/>
      <c r="IC98" s="22"/>
      <c r="ID98" s="22"/>
      <c r="IE98" s="22"/>
      <c r="IF98" s="22"/>
      <c r="IG98" s="22"/>
      <c r="IH98" s="22"/>
      <c r="II98" s="22"/>
      <c r="IJ98" s="22"/>
      <c r="IK98" s="22"/>
    </row>
    <row r="99" spans="1:245" x14ac:dyDescent="0.25">
      <c r="A99" s="42">
        <v>42803</v>
      </c>
      <c r="B99" s="15" t="s">
        <v>918</v>
      </c>
      <c r="C99" s="29">
        <v>345</v>
      </c>
      <c r="D99" s="29">
        <v>383</v>
      </c>
      <c r="E99" s="143" t="s">
        <v>970</v>
      </c>
      <c r="F99" s="21"/>
      <c r="G99" s="27" t="s">
        <v>947</v>
      </c>
      <c r="H99" s="22"/>
      <c r="I99" s="40">
        <v>19000000</v>
      </c>
      <c r="J99" s="40">
        <v>15200000</v>
      </c>
      <c r="K99" s="40">
        <f t="shared" si="0"/>
        <v>3800000</v>
      </c>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c r="FO99" s="22"/>
      <c r="FP99" s="22"/>
      <c r="FQ99" s="22"/>
      <c r="FR99" s="22"/>
      <c r="FS99" s="22"/>
      <c r="FT99" s="22"/>
      <c r="FU99" s="22"/>
      <c r="FV99" s="22"/>
      <c r="FW99" s="22"/>
      <c r="FX99" s="22"/>
      <c r="FY99" s="22"/>
      <c r="FZ99" s="22"/>
      <c r="GA99" s="22"/>
      <c r="GB99" s="22"/>
      <c r="GC99" s="22"/>
      <c r="GD99" s="22"/>
      <c r="GE99" s="22"/>
      <c r="GF99" s="22"/>
      <c r="GG99" s="22"/>
      <c r="GH99" s="22"/>
      <c r="GI99" s="22"/>
      <c r="GJ99" s="22"/>
      <c r="GK99" s="22"/>
      <c r="GL99" s="22"/>
      <c r="GM99" s="22"/>
      <c r="GN99" s="22"/>
      <c r="GO99" s="22"/>
      <c r="GP99" s="22"/>
      <c r="GQ99" s="22"/>
      <c r="GR99" s="22"/>
      <c r="GS99" s="22"/>
      <c r="GT99" s="22"/>
      <c r="GU99" s="22"/>
      <c r="GV99" s="22"/>
      <c r="GW99" s="22"/>
      <c r="GX99" s="22"/>
      <c r="GY99" s="22"/>
      <c r="GZ99" s="22"/>
      <c r="HA99" s="22"/>
      <c r="HB99" s="22"/>
      <c r="HC99" s="22"/>
      <c r="HD99" s="22"/>
      <c r="HE99" s="22"/>
      <c r="HF99" s="22"/>
      <c r="HG99" s="22"/>
      <c r="HH99" s="22"/>
      <c r="HI99" s="22"/>
      <c r="HJ99" s="22"/>
      <c r="HK99" s="22"/>
      <c r="HL99" s="22"/>
      <c r="HM99" s="22"/>
      <c r="HN99" s="22"/>
      <c r="HO99" s="22"/>
      <c r="HP99" s="22"/>
      <c r="HQ99" s="22"/>
      <c r="HR99" s="22"/>
      <c r="HS99" s="22"/>
      <c r="HT99" s="22"/>
      <c r="HU99" s="22"/>
      <c r="HV99" s="22"/>
      <c r="HW99" s="22"/>
      <c r="HX99" s="22"/>
      <c r="HY99" s="22"/>
      <c r="HZ99" s="22"/>
      <c r="IA99" s="22"/>
      <c r="IB99" s="22"/>
      <c r="IC99" s="22"/>
      <c r="ID99" s="22"/>
      <c r="IE99" s="22"/>
      <c r="IF99" s="22"/>
      <c r="IG99" s="22"/>
      <c r="IH99" s="22"/>
      <c r="II99" s="22"/>
      <c r="IJ99" s="22"/>
      <c r="IK99" s="22"/>
    </row>
    <row r="100" spans="1:245" x14ac:dyDescent="0.25">
      <c r="A100" s="42">
        <v>42803</v>
      </c>
      <c r="B100" s="15" t="s">
        <v>919</v>
      </c>
      <c r="C100" s="29">
        <v>359</v>
      </c>
      <c r="D100" s="29">
        <v>385</v>
      </c>
      <c r="E100" s="15" t="s">
        <v>973</v>
      </c>
      <c r="F100" s="21"/>
      <c r="G100" s="27" t="s">
        <v>948</v>
      </c>
      <c r="H100" s="22"/>
      <c r="I100" s="40">
        <v>52250000</v>
      </c>
      <c r="J100" s="40">
        <v>27500000</v>
      </c>
      <c r="K100" s="40">
        <f t="shared" ref="K100:K170" si="1">+I100-J100</f>
        <v>24750000</v>
      </c>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c r="FO100" s="22"/>
      <c r="FP100" s="22"/>
      <c r="FQ100" s="22"/>
      <c r="FR100" s="22"/>
      <c r="FS100" s="22"/>
      <c r="FT100" s="22"/>
      <c r="FU100" s="22"/>
      <c r="FV100" s="22"/>
      <c r="FW100" s="22"/>
      <c r="FX100" s="22"/>
      <c r="FY100" s="22"/>
      <c r="FZ100" s="22"/>
      <c r="GA100" s="22"/>
      <c r="GB100" s="22"/>
      <c r="GC100" s="22"/>
      <c r="GD100" s="22"/>
      <c r="GE100" s="22"/>
      <c r="GF100" s="22"/>
      <c r="GG100" s="22"/>
      <c r="GH100" s="22"/>
      <c r="GI100" s="22"/>
      <c r="GJ100" s="22"/>
      <c r="GK100" s="22"/>
      <c r="GL100" s="22"/>
      <c r="GM100" s="22"/>
      <c r="GN100" s="22"/>
      <c r="GO100" s="22"/>
      <c r="GP100" s="22"/>
      <c r="GQ100" s="22"/>
      <c r="GR100" s="22"/>
      <c r="GS100" s="22"/>
      <c r="GT100" s="22"/>
      <c r="GU100" s="22"/>
      <c r="GV100" s="22"/>
      <c r="GW100" s="22"/>
      <c r="GX100" s="22"/>
      <c r="GY100" s="22"/>
      <c r="GZ100" s="22"/>
      <c r="HA100" s="22"/>
      <c r="HB100" s="22"/>
      <c r="HC100" s="22"/>
      <c r="HD100" s="22"/>
      <c r="HE100" s="22"/>
      <c r="HF100" s="22"/>
      <c r="HG100" s="22"/>
      <c r="HH100" s="22"/>
      <c r="HI100" s="22"/>
      <c r="HJ100" s="22"/>
      <c r="HK100" s="22"/>
      <c r="HL100" s="22"/>
      <c r="HM100" s="22"/>
      <c r="HN100" s="22"/>
      <c r="HO100" s="22"/>
      <c r="HP100" s="22"/>
      <c r="HQ100" s="22"/>
      <c r="HR100" s="22"/>
      <c r="HS100" s="22"/>
      <c r="HT100" s="22"/>
      <c r="HU100" s="22"/>
      <c r="HV100" s="22"/>
      <c r="HW100" s="22"/>
      <c r="HX100" s="22"/>
      <c r="HY100" s="22"/>
      <c r="HZ100" s="22"/>
      <c r="IA100" s="22"/>
      <c r="IB100" s="22"/>
      <c r="IC100" s="22"/>
      <c r="ID100" s="22"/>
      <c r="IE100" s="22"/>
      <c r="IF100" s="22"/>
      <c r="IG100" s="22"/>
      <c r="IH100" s="22"/>
      <c r="II100" s="22"/>
      <c r="IJ100" s="22"/>
      <c r="IK100" s="22"/>
    </row>
    <row r="101" spans="1:245" x14ac:dyDescent="0.25">
      <c r="A101" s="42">
        <v>42804</v>
      </c>
      <c r="B101" s="15" t="s">
        <v>920</v>
      </c>
      <c r="C101" s="29">
        <v>384</v>
      </c>
      <c r="D101" s="29">
        <v>386</v>
      </c>
      <c r="E101" s="15" t="s">
        <v>974</v>
      </c>
      <c r="F101" s="21"/>
      <c r="G101" s="27" t="s">
        <v>949</v>
      </c>
      <c r="H101" s="22"/>
      <c r="I101" s="40">
        <v>45742500</v>
      </c>
      <c r="J101" s="40">
        <v>37075500</v>
      </c>
      <c r="K101" s="40">
        <f t="shared" si="1"/>
        <v>8667000</v>
      </c>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c r="FI101" s="22"/>
      <c r="FJ101" s="22"/>
      <c r="FK101" s="22"/>
      <c r="FL101" s="22"/>
      <c r="FM101" s="22"/>
      <c r="FN101" s="22"/>
      <c r="FO101" s="22"/>
      <c r="FP101" s="22"/>
      <c r="FQ101" s="22"/>
      <c r="FR101" s="22"/>
      <c r="FS101" s="22"/>
      <c r="FT101" s="22"/>
      <c r="FU101" s="22"/>
      <c r="FV101" s="22"/>
      <c r="FW101" s="22"/>
      <c r="FX101" s="22"/>
      <c r="FY101" s="22"/>
      <c r="FZ101" s="22"/>
      <c r="GA101" s="22"/>
      <c r="GB101" s="22"/>
      <c r="GC101" s="22"/>
      <c r="GD101" s="22"/>
      <c r="GE101" s="22"/>
      <c r="GF101" s="22"/>
      <c r="GG101" s="22"/>
      <c r="GH101" s="22"/>
      <c r="GI101" s="22"/>
      <c r="GJ101" s="22"/>
      <c r="GK101" s="22"/>
      <c r="GL101" s="22"/>
      <c r="GM101" s="22"/>
      <c r="GN101" s="22"/>
      <c r="GO101" s="22"/>
      <c r="GP101" s="22"/>
      <c r="GQ101" s="22"/>
      <c r="GR101" s="22"/>
      <c r="GS101" s="22"/>
      <c r="GT101" s="22"/>
      <c r="GU101" s="22"/>
      <c r="GV101" s="22"/>
      <c r="GW101" s="22"/>
      <c r="GX101" s="22"/>
      <c r="GY101" s="22"/>
      <c r="GZ101" s="22"/>
      <c r="HA101" s="22"/>
      <c r="HB101" s="22"/>
      <c r="HC101" s="22"/>
      <c r="HD101" s="22"/>
      <c r="HE101" s="22"/>
      <c r="HF101" s="22"/>
      <c r="HG101" s="22"/>
      <c r="HH101" s="22"/>
      <c r="HI101" s="22"/>
      <c r="HJ101" s="22"/>
      <c r="HK101" s="22"/>
      <c r="HL101" s="22"/>
      <c r="HM101" s="22"/>
      <c r="HN101" s="22"/>
      <c r="HO101" s="22"/>
      <c r="HP101" s="22"/>
      <c r="HQ101" s="22"/>
      <c r="HR101" s="22"/>
      <c r="HS101" s="22"/>
      <c r="HT101" s="22"/>
      <c r="HU101" s="22"/>
      <c r="HV101" s="22"/>
      <c r="HW101" s="22"/>
      <c r="HX101" s="22"/>
      <c r="HY101" s="22"/>
      <c r="HZ101" s="22"/>
      <c r="IA101" s="22"/>
      <c r="IB101" s="22"/>
      <c r="IC101" s="22"/>
      <c r="ID101" s="22"/>
      <c r="IE101" s="22"/>
      <c r="IF101" s="22"/>
      <c r="IG101" s="22"/>
      <c r="IH101" s="22"/>
      <c r="II101" s="22"/>
      <c r="IJ101" s="22"/>
      <c r="IK101" s="22"/>
    </row>
    <row r="102" spans="1:245" x14ac:dyDescent="0.25">
      <c r="A102" s="42">
        <v>42807</v>
      </c>
      <c r="B102" s="15" t="s">
        <v>921</v>
      </c>
      <c r="C102" s="29">
        <v>386</v>
      </c>
      <c r="D102" s="29">
        <v>403</v>
      </c>
      <c r="E102" s="15" t="s">
        <v>975</v>
      </c>
      <c r="F102" s="21"/>
      <c r="G102" s="27" t="s">
        <v>950</v>
      </c>
      <c r="H102" s="22"/>
      <c r="I102" s="40">
        <v>47500000</v>
      </c>
      <c r="J102" s="40">
        <v>37166667</v>
      </c>
      <c r="K102" s="40">
        <f t="shared" si="1"/>
        <v>10333333</v>
      </c>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c r="FO102" s="22"/>
      <c r="FP102" s="22"/>
      <c r="FQ102" s="22"/>
      <c r="FR102" s="22"/>
      <c r="FS102" s="22"/>
      <c r="FT102" s="22"/>
      <c r="FU102" s="22"/>
      <c r="FV102" s="22"/>
      <c r="FW102" s="22"/>
      <c r="FX102" s="22"/>
      <c r="FY102" s="22"/>
      <c r="FZ102" s="22"/>
      <c r="GA102" s="22"/>
      <c r="GB102" s="22"/>
      <c r="GC102" s="22"/>
      <c r="GD102" s="22"/>
      <c r="GE102" s="22"/>
      <c r="GF102" s="22"/>
      <c r="GG102" s="22"/>
      <c r="GH102" s="22"/>
      <c r="GI102" s="22"/>
      <c r="GJ102" s="22"/>
      <c r="GK102" s="22"/>
      <c r="GL102" s="22"/>
      <c r="GM102" s="22"/>
      <c r="GN102" s="22"/>
      <c r="GO102" s="22"/>
      <c r="GP102" s="22"/>
      <c r="GQ102" s="22"/>
      <c r="GR102" s="22"/>
      <c r="GS102" s="22"/>
      <c r="GT102" s="22"/>
      <c r="GU102" s="22"/>
      <c r="GV102" s="22"/>
      <c r="GW102" s="22"/>
      <c r="GX102" s="22"/>
      <c r="GY102" s="22"/>
      <c r="GZ102" s="22"/>
      <c r="HA102" s="22"/>
      <c r="HB102" s="22"/>
      <c r="HC102" s="22"/>
      <c r="HD102" s="22"/>
      <c r="HE102" s="22"/>
      <c r="HF102" s="22"/>
      <c r="HG102" s="22"/>
      <c r="HH102" s="22"/>
      <c r="HI102" s="22"/>
      <c r="HJ102" s="22"/>
      <c r="HK102" s="22"/>
      <c r="HL102" s="22"/>
      <c r="HM102" s="22"/>
      <c r="HN102" s="22"/>
      <c r="HO102" s="22"/>
      <c r="HP102" s="22"/>
      <c r="HQ102" s="22"/>
      <c r="HR102" s="22"/>
      <c r="HS102" s="22"/>
      <c r="HT102" s="22"/>
      <c r="HU102" s="22"/>
      <c r="HV102" s="22"/>
      <c r="HW102" s="22"/>
      <c r="HX102" s="22"/>
      <c r="HY102" s="22"/>
      <c r="HZ102" s="22"/>
      <c r="IA102" s="22"/>
      <c r="IB102" s="22"/>
      <c r="IC102" s="22"/>
      <c r="ID102" s="22"/>
      <c r="IE102" s="22"/>
      <c r="IF102" s="22"/>
      <c r="IG102" s="22"/>
      <c r="IH102" s="22"/>
      <c r="II102" s="22"/>
      <c r="IJ102" s="22"/>
      <c r="IK102" s="22"/>
    </row>
    <row r="103" spans="1:245" x14ac:dyDescent="0.25">
      <c r="A103" s="42">
        <v>42807</v>
      </c>
      <c r="B103" s="15" t="s">
        <v>922</v>
      </c>
      <c r="C103" s="29">
        <v>387</v>
      </c>
      <c r="D103" s="29">
        <v>404</v>
      </c>
      <c r="E103" s="15" t="s">
        <v>976</v>
      </c>
      <c r="F103" s="21"/>
      <c r="G103" s="27" t="s">
        <v>951</v>
      </c>
      <c r="H103" s="22"/>
      <c r="I103" s="40">
        <v>45742500</v>
      </c>
      <c r="J103" s="40">
        <v>36594000</v>
      </c>
      <c r="K103" s="40">
        <f t="shared" si="1"/>
        <v>9148500</v>
      </c>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c r="FO103" s="22"/>
      <c r="FP103" s="22"/>
      <c r="FQ103" s="22"/>
      <c r="FR103" s="22"/>
      <c r="FS103" s="22"/>
      <c r="FT103" s="22"/>
      <c r="FU103" s="22"/>
      <c r="FV103" s="22"/>
      <c r="FW103" s="22"/>
      <c r="FX103" s="22"/>
      <c r="FY103" s="22"/>
      <c r="FZ103" s="22"/>
      <c r="GA103" s="22"/>
      <c r="GB103" s="22"/>
      <c r="GC103" s="22"/>
      <c r="GD103" s="22"/>
      <c r="GE103" s="22"/>
      <c r="GF103" s="22"/>
      <c r="GG103" s="22"/>
      <c r="GH103" s="22"/>
      <c r="GI103" s="22"/>
      <c r="GJ103" s="22"/>
      <c r="GK103" s="22"/>
      <c r="GL103" s="22"/>
      <c r="GM103" s="22"/>
      <c r="GN103" s="22"/>
      <c r="GO103" s="22"/>
      <c r="GP103" s="22"/>
      <c r="GQ103" s="22"/>
      <c r="GR103" s="22"/>
      <c r="GS103" s="22"/>
      <c r="GT103" s="22"/>
      <c r="GU103" s="22"/>
      <c r="GV103" s="22"/>
      <c r="GW103" s="22"/>
      <c r="GX103" s="22"/>
      <c r="GY103" s="22"/>
      <c r="GZ103" s="22"/>
      <c r="HA103" s="22"/>
      <c r="HB103" s="22"/>
      <c r="HC103" s="22"/>
      <c r="HD103" s="22"/>
      <c r="HE103" s="22"/>
      <c r="HF103" s="22"/>
      <c r="HG103" s="22"/>
      <c r="HH103" s="22"/>
      <c r="HI103" s="22"/>
      <c r="HJ103" s="22"/>
      <c r="HK103" s="22"/>
      <c r="HL103" s="22"/>
      <c r="HM103" s="22"/>
      <c r="HN103" s="22"/>
      <c r="HO103" s="22"/>
      <c r="HP103" s="22"/>
      <c r="HQ103" s="22"/>
      <c r="HR103" s="22"/>
      <c r="HS103" s="22"/>
      <c r="HT103" s="22"/>
      <c r="HU103" s="22"/>
      <c r="HV103" s="22"/>
      <c r="HW103" s="22"/>
      <c r="HX103" s="22"/>
      <c r="HY103" s="22"/>
      <c r="HZ103" s="22"/>
      <c r="IA103" s="22"/>
      <c r="IB103" s="22"/>
      <c r="IC103" s="22"/>
      <c r="ID103" s="22"/>
      <c r="IE103" s="22"/>
      <c r="IF103" s="22"/>
      <c r="IG103" s="22"/>
      <c r="IH103" s="22"/>
      <c r="II103" s="22"/>
      <c r="IJ103" s="22"/>
      <c r="IK103" s="22"/>
    </row>
    <row r="104" spans="1:245" x14ac:dyDescent="0.25">
      <c r="A104" s="42">
        <v>42808</v>
      </c>
      <c r="B104" s="15" t="s">
        <v>923</v>
      </c>
      <c r="C104" s="29">
        <v>364</v>
      </c>
      <c r="D104" s="29">
        <v>409</v>
      </c>
      <c r="E104" s="15" t="s">
        <v>977</v>
      </c>
      <c r="F104" s="21"/>
      <c r="G104" s="27" t="s">
        <v>952</v>
      </c>
      <c r="H104" s="22"/>
      <c r="I104" s="40">
        <v>20320500</v>
      </c>
      <c r="J104" s="40">
        <v>15686000</v>
      </c>
      <c r="K104" s="40">
        <f t="shared" si="1"/>
        <v>4634500</v>
      </c>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22"/>
      <c r="EE104" s="22"/>
      <c r="EF104" s="22"/>
      <c r="EG104" s="22"/>
      <c r="EH104" s="22"/>
      <c r="EI104" s="22"/>
      <c r="EJ104" s="22"/>
      <c r="EK104" s="22"/>
      <c r="EL104" s="22"/>
      <c r="EM104" s="22"/>
      <c r="EN104" s="22"/>
      <c r="EO104" s="22"/>
      <c r="EP104" s="22"/>
      <c r="EQ104" s="22"/>
      <c r="ER104" s="22"/>
      <c r="ES104" s="22"/>
      <c r="ET104" s="22"/>
      <c r="EU104" s="22"/>
      <c r="EV104" s="22"/>
      <c r="EW104" s="22"/>
      <c r="EX104" s="22"/>
      <c r="EY104" s="22"/>
      <c r="EZ104" s="22"/>
      <c r="FA104" s="22"/>
      <c r="FB104" s="22"/>
      <c r="FC104" s="22"/>
      <c r="FD104" s="22"/>
      <c r="FE104" s="22"/>
      <c r="FF104" s="22"/>
      <c r="FG104" s="22"/>
      <c r="FH104" s="22"/>
      <c r="FI104" s="22"/>
      <c r="FJ104" s="22"/>
      <c r="FK104" s="22"/>
      <c r="FL104" s="22"/>
      <c r="FM104" s="22"/>
      <c r="FN104" s="22"/>
      <c r="FO104" s="22"/>
      <c r="FP104" s="22"/>
      <c r="FQ104" s="22"/>
      <c r="FR104" s="22"/>
      <c r="FS104" s="22"/>
      <c r="FT104" s="22"/>
      <c r="FU104" s="22"/>
      <c r="FV104" s="22"/>
      <c r="FW104" s="22"/>
      <c r="FX104" s="22"/>
      <c r="FY104" s="22"/>
      <c r="FZ104" s="22"/>
      <c r="GA104" s="22"/>
      <c r="GB104" s="22"/>
      <c r="GC104" s="22"/>
      <c r="GD104" s="22"/>
      <c r="GE104" s="22"/>
      <c r="GF104" s="22"/>
      <c r="GG104" s="22"/>
      <c r="GH104" s="22"/>
      <c r="GI104" s="22"/>
      <c r="GJ104" s="22"/>
      <c r="GK104" s="22"/>
      <c r="GL104" s="22"/>
      <c r="GM104" s="22"/>
      <c r="GN104" s="22"/>
      <c r="GO104" s="22"/>
      <c r="GP104" s="22"/>
      <c r="GQ104" s="22"/>
      <c r="GR104" s="22"/>
      <c r="GS104" s="22"/>
      <c r="GT104" s="22"/>
      <c r="GU104" s="22"/>
      <c r="GV104" s="22"/>
      <c r="GW104" s="22"/>
      <c r="GX104" s="22"/>
      <c r="GY104" s="22"/>
      <c r="GZ104" s="22"/>
      <c r="HA104" s="22"/>
      <c r="HB104" s="22"/>
      <c r="HC104" s="22"/>
      <c r="HD104" s="22"/>
      <c r="HE104" s="22"/>
      <c r="HF104" s="22"/>
      <c r="HG104" s="22"/>
      <c r="HH104" s="22"/>
      <c r="HI104" s="22"/>
      <c r="HJ104" s="22"/>
      <c r="HK104" s="22"/>
      <c r="HL104" s="22"/>
      <c r="HM104" s="22"/>
      <c r="HN104" s="22"/>
      <c r="HO104" s="22"/>
      <c r="HP104" s="22"/>
      <c r="HQ104" s="22"/>
      <c r="HR104" s="22"/>
      <c r="HS104" s="22"/>
      <c r="HT104" s="22"/>
      <c r="HU104" s="22"/>
      <c r="HV104" s="22"/>
      <c r="HW104" s="22"/>
      <c r="HX104" s="22"/>
      <c r="HY104" s="22"/>
      <c r="HZ104" s="22"/>
      <c r="IA104" s="22"/>
      <c r="IB104" s="22"/>
      <c r="IC104" s="22"/>
      <c r="ID104" s="22"/>
      <c r="IE104" s="22"/>
      <c r="IF104" s="22"/>
      <c r="IG104" s="22"/>
      <c r="IH104" s="22"/>
      <c r="II104" s="22"/>
      <c r="IJ104" s="22"/>
      <c r="IK104" s="22"/>
    </row>
    <row r="105" spans="1:245" x14ac:dyDescent="0.25">
      <c r="A105" s="42">
        <v>42808</v>
      </c>
      <c r="B105" s="15" t="s">
        <v>924</v>
      </c>
      <c r="C105" s="29">
        <v>361</v>
      </c>
      <c r="D105" s="29">
        <v>410</v>
      </c>
      <c r="E105" s="143" t="s">
        <v>978</v>
      </c>
      <c r="F105" s="21"/>
      <c r="G105" s="27" t="s">
        <v>953</v>
      </c>
      <c r="H105" s="22"/>
      <c r="I105" s="40">
        <v>38520000</v>
      </c>
      <c r="J105" s="40">
        <v>38520000</v>
      </c>
      <c r="K105" s="40">
        <f t="shared" si="1"/>
        <v>0</v>
      </c>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22"/>
      <c r="EE105" s="22"/>
      <c r="EF105" s="22"/>
      <c r="EG105" s="22"/>
      <c r="EH105" s="22"/>
      <c r="EI105" s="22"/>
      <c r="EJ105" s="22"/>
      <c r="EK105" s="22"/>
      <c r="EL105" s="22"/>
      <c r="EM105" s="22"/>
      <c r="EN105" s="22"/>
      <c r="EO105" s="22"/>
      <c r="EP105" s="22"/>
      <c r="EQ105" s="22"/>
      <c r="ER105" s="22"/>
      <c r="ES105" s="22"/>
      <c r="ET105" s="22"/>
      <c r="EU105" s="22"/>
      <c r="EV105" s="22"/>
      <c r="EW105" s="22"/>
      <c r="EX105" s="22"/>
      <c r="EY105" s="22"/>
      <c r="EZ105" s="22"/>
      <c r="FA105" s="22"/>
      <c r="FB105" s="22"/>
      <c r="FC105" s="22"/>
      <c r="FD105" s="22"/>
      <c r="FE105" s="22"/>
      <c r="FF105" s="22"/>
      <c r="FG105" s="22"/>
      <c r="FH105" s="22"/>
      <c r="FI105" s="22"/>
      <c r="FJ105" s="22"/>
      <c r="FK105" s="22"/>
      <c r="FL105" s="22"/>
      <c r="FM105" s="22"/>
      <c r="FN105" s="22"/>
      <c r="FO105" s="22"/>
      <c r="FP105" s="22"/>
      <c r="FQ105" s="22"/>
      <c r="FR105" s="22"/>
      <c r="FS105" s="22"/>
      <c r="FT105" s="22"/>
      <c r="FU105" s="22"/>
      <c r="FV105" s="22"/>
      <c r="FW105" s="22"/>
      <c r="FX105" s="22"/>
      <c r="FY105" s="22"/>
      <c r="FZ105" s="22"/>
      <c r="GA105" s="22"/>
      <c r="GB105" s="22"/>
      <c r="GC105" s="22"/>
      <c r="GD105" s="22"/>
      <c r="GE105" s="22"/>
      <c r="GF105" s="22"/>
      <c r="GG105" s="22"/>
      <c r="GH105" s="22"/>
      <c r="GI105" s="22"/>
      <c r="GJ105" s="22"/>
      <c r="GK105" s="22"/>
      <c r="GL105" s="22"/>
      <c r="GM105" s="22"/>
      <c r="GN105" s="22"/>
      <c r="GO105" s="22"/>
      <c r="GP105" s="22"/>
      <c r="GQ105" s="22"/>
      <c r="GR105" s="22"/>
      <c r="GS105" s="22"/>
      <c r="GT105" s="22"/>
      <c r="GU105" s="22"/>
      <c r="GV105" s="22"/>
      <c r="GW105" s="22"/>
      <c r="GX105" s="22"/>
      <c r="GY105" s="22"/>
      <c r="GZ105" s="22"/>
      <c r="HA105" s="22"/>
      <c r="HB105" s="22"/>
      <c r="HC105" s="22"/>
      <c r="HD105" s="22"/>
      <c r="HE105" s="22"/>
      <c r="HF105" s="22"/>
      <c r="HG105" s="22"/>
      <c r="HH105" s="22"/>
      <c r="HI105" s="22"/>
      <c r="HJ105" s="22"/>
      <c r="HK105" s="22"/>
      <c r="HL105" s="22"/>
      <c r="HM105" s="22"/>
      <c r="HN105" s="22"/>
      <c r="HO105" s="22"/>
      <c r="HP105" s="22"/>
      <c r="HQ105" s="22"/>
      <c r="HR105" s="22"/>
      <c r="HS105" s="22"/>
      <c r="HT105" s="22"/>
      <c r="HU105" s="22"/>
      <c r="HV105" s="22"/>
      <c r="HW105" s="22"/>
      <c r="HX105" s="22"/>
      <c r="HY105" s="22"/>
      <c r="HZ105" s="22"/>
      <c r="IA105" s="22"/>
      <c r="IB105" s="22"/>
      <c r="IC105" s="22"/>
      <c r="ID105" s="22"/>
      <c r="IE105" s="22"/>
      <c r="IF105" s="22"/>
      <c r="IG105" s="22"/>
      <c r="IH105" s="22"/>
      <c r="II105" s="22"/>
      <c r="IJ105" s="22"/>
      <c r="IK105" s="22"/>
    </row>
    <row r="106" spans="1:245" x14ac:dyDescent="0.25">
      <c r="A106" s="42">
        <v>42808</v>
      </c>
      <c r="B106" s="15" t="s">
        <v>925</v>
      </c>
      <c r="C106" s="29">
        <v>375</v>
      </c>
      <c r="D106" s="29">
        <v>411</v>
      </c>
      <c r="E106" s="15" t="s">
        <v>979</v>
      </c>
      <c r="F106" s="21"/>
      <c r="G106" s="27" t="s">
        <v>954</v>
      </c>
      <c r="H106" s="22"/>
      <c r="I106" s="40">
        <v>45742500</v>
      </c>
      <c r="J106" s="40">
        <v>36273000</v>
      </c>
      <c r="K106" s="40">
        <f t="shared" si="1"/>
        <v>9469500</v>
      </c>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22"/>
      <c r="EE106" s="22"/>
      <c r="EF106" s="22"/>
      <c r="EG106" s="22"/>
      <c r="EH106" s="22"/>
      <c r="EI106" s="22"/>
      <c r="EJ106" s="22"/>
      <c r="EK106" s="22"/>
      <c r="EL106" s="22"/>
      <c r="EM106" s="22"/>
      <c r="EN106" s="22"/>
      <c r="EO106" s="22"/>
      <c r="EP106" s="22"/>
      <c r="EQ106" s="22"/>
      <c r="ER106" s="22"/>
      <c r="ES106" s="22"/>
      <c r="ET106" s="22"/>
      <c r="EU106" s="22"/>
      <c r="EV106" s="22"/>
      <c r="EW106" s="22"/>
      <c r="EX106" s="22"/>
      <c r="EY106" s="22"/>
      <c r="EZ106" s="22"/>
      <c r="FA106" s="22"/>
      <c r="FB106" s="22"/>
      <c r="FC106" s="22"/>
      <c r="FD106" s="22"/>
      <c r="FE106" s="22"/>
      <c r="FF106" s="22"/>
      <c r="FG106" s="22"/>
      <c r="FH106" s="22"/>
      <c r="FI106" s="22"/>
      <c r="FJ106" s="22"/>
      <c r="FK106" s="22"/>
      <c r="FL106" s="22"/>
      <c r="FM106" s="22"/>
      <c r="FN106" s="22"/>
      <c r="FO106" s="22"/>
      <c r="FP106" s="22"/>
      <c r="FQ106" s="22"/>
      <c r="FR106" s="22"/>
      <c r="FS106" s="22"/>
      <c r="FT106" s="22"/>
      <c r="FU106" s="22"/>
      <c r="FV106" s="22"/>
      <c r="FW106" s="22"/>
      <c r="FX106" s="22"/>
      <c r="FY106" s="22"/>
      <c r="FZ106" s="22"/>
      <c r="GA106" s="22"/>
      <c r="GB106" s="22"/>
      <c r="GC106" s="22"/>
      <c r="GD106" s="22"/>
      <c r="GE106" s="22"/>
      <c r="GF106" s="22"/>
      <c r="GG106" s="22"/>
      <c r="GH106" s="22"/>
      <c r="GI106" s="22"/>
      <c r="GJ106" s="22"/>
      <c r="GK106" s="22"/>
      <c r="GL106" s="22"/>
      <c r="GM106" s="22"/>
      <c r="GN106" s="22"/>
      <c r="GO106" s="22"/>
      <c r="GP106" s="22"/>
      <c r="GQ106" s="22"/>
      <c r="GR106" s="22"/>
      <c r="GS106" s="22"/>
      <c r="GT106" s="22"/>
      <c r="GU106" s="22"/>
      <c r="GV106" s="22"/>
      <c r="GW106" s="22"/>
      <c r="GX106" s="22"/>
      <c r="GY106" s="22"/>
      <c r="GZ106" s="22"/>
      <c r="HA106" s="22"/>
      <c r="HB106" s="22"/>
      <c r="HC106" s="22"/>
      <c r="HD106" s="22"/>
      <c r="HE106" s="22"/>
      <c r="HF106" s="22"/>
      <c r="HG106" s="22"/>
      <c r="HH106" s="22"/>
      <c r="HI106" s="22"/>
      <c r="HJ106" s="22"/>
      <c r="HK106" s="22"/>
      <c r="HL106" s="22"/>
      <c r="HM106" s="22"/>
      <c r="HN106" s="22"/>
      <c r="HO106" s="22"/>
      <c r="HP106" s="22"/>
      <c r="HQ106" s="22"/>
      <c r="HR106" s="22"/>
      <c r="HS106" s="22"/>
      <c r="HT106" s="22"/>
      <c r="HU106" s="22"/>
      <c r="HV106" s="22"/>
      <c r="HW106" s="22"/>
      <c r="HX106" s="22"/>
      <c r="HY106" s="22"/>
      <c r="HZ106" s="22"/>
      <c r="IA106" s="22"/>
      <c r="IB106" s="22"/>
      <c r="IC106" s="22"/>
      <c r="ID106" s="22"/>
      <c r="IE106" s="22"/>
      <c r="IF106" s="22"/>
      <c r="IG106" s="22"/>
      <c r="IH106" s="22"/>
      <c r="II106" s="22"/>
      <c r="IJ106" s="22"/>
      <c r="IK106" s="22"/>
    </row>
    <row r="107" spans="1:245" x14ac:dyDescent="0.25">
      <c r="A107" s="42">
        <v>42809</v>
      </c>
      <c r="B107" s="15" t="s">
        <v>926</v>
      </c>
      <c r="C107" s="29">
        <v>354</v>
      </c>
      <c r="D107" s="29">
        <v>413</v>
      </c>
      <c r="E107" s="143" t="s">
        <v>980</v>
      </c>
      <c r="F107" s="21"/>
      <c r="G107" s="27" t="s">
        <v>955</v>
      </c>
      <c r="H107" s="22"/>
      <c r="I107" s="40">
        <v>20320500</v>
      </c>
      <c r="J107" s="40">
        <v>16043499</v>
      </c>
      <c r="K107" s="40">
        <f t="shared" si="1"/>
        <v>4277001</v>
      </c>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c r="EA107" s="22"/>
      <c r="EB107" s="22"/>
      <c r="EC107" s="22"/>
      <c r="ED107" s="22"/>
      <c r="EE107" s="22"/>
      <c r="EF107" s="22"/>
      <c r="EG107" s="22"/>
      <c r="EH107" s="22"/>
      <c r="EI107" s="22"/>
      <c r="EJ107" s="22"/>
      <c r="EK107" s="22"/>
      <c r="EL107" s="22"/>
      <c r="EM107" s="22"/>
      <c r="EN107" s="22"/>
      <c r="EO107" s="22"/>
      <c r="EP107" s="22"/>
      <c r="EQ107" s="22"/>
      <c r="ER107" s="22"/>
      <c r="ES107" s="22"/>
      <c r="ET107" s="22"/>
      <c r="EU107" s="22"/>
      <c r="EV107" s="22"/>
      <c r="EW107" s="22"/>
      <c r="EX107" s="22"/>
      <c r="EY107" s="22"/>
      <c r="EZ107" s="22"/>
      <c r="FA107" s="22"/>
      <c r="FB107" s="22"/>
      <c r="FC107" s="22"/>
      <c r="FD107" s="22"/>
      <c r="FE107" s="22"/>
      <c r="FF107" s="22"/>
      <c r="FG107" s="22"/>
      <c r="FH107" s="22"/>
      <c r="FI107" s="22"/>
      <c r="FJ107" s="22"/>
      <c r="FK107" s="22"/>
      <c r="FL107" s="22"/>
      <c r="FM107" s="22"/>
      <c r="FN107" s="22"/>
      <c r="FO107" s="22"/>
      <c r="FP107" s="22"/>
      <c r="FQ107" s="22"/>
      <c r="FR107" s="22"/>
      <c r="FS107" s="22"/>
      <c r="FT107" s="22"/>
      <c r="FU107" s="22"/>
      <c r="FV107" s="22"/>
      <c r="FW107" s="22"/>
      <c r="FX107" s="22"/>
      <c r="FY107" s="22"/>
      <c r="FZ107" s="22"/>
      <c r="GA107" s="22"/>
      <c r="GB107" s="22"/>
      <c r="GC107" s="22"/>
      <c r="GD107" s="22"/>
      <c r="GE107" s="22"/>
      <c r="GF107" s="22"/>
      <c r="GG107" s="22"/>
      <c r="GH107" s="22"/>
      <c r="GI107" s="22"/>
      <c r="GJ107" s="22"/>
      <c r="GK107" s="22"/>
      <c r="GL107" s="22"/>
      <c r="GM107" s="22"/>
      <c r="GN107" s="22"/>
      <c r="GO107" s="22"/>
      <c r="GP107" s="22"/>
      <c r="GQ107" s="22"/>
      <c r="GR107" s="22"/>
      <c r="GS107" s="22"/>
      <c r="GT107" s="22"/>
      <c r="GU107" s="22"/>
      <c r="GV107" s="22"/>
      <c r="GW107" s="22"/>
      <c r="GX107" s="22"/>
      <c r="GY107" s="22"/>
      <c r="GZ107" s="22"/>
      <c r="HA107" s="22"/>
      <c r="HB107" s="22"/>
      <c r="HC107" s="22"/>
      <c r="HD107" s="22"/>
      <c r="HE107" s="22"/>
      <c r="HF107" s="22"/>
      <c r="HG107" s="22"/>
      <c r="HH107" s="22"/>
      <c r="HI107" s="22"/>
      <c r="HJ107" s="22"/>
      <c r="HK107" s="22"/>
      <c r="HL107" s="22"/>
      <c r="HM107" s="22"/>
      <c r="HN107" s="22"/>
      <c r="HO107" s="22"/>
      <c r="HP107" s="22"/>
      <c r="HQ107" s="22"/>
      <c r="HR107" s="22"/>
      <c r="HS107" s="22"/>
      <c r="HT107" s="22"/>
      <c r="HU107" s="22"/>
      <c r="HV107" s="22"/>
      <c r="HW107" s="22"/>
      <c r="HX107" s="22"/>
      <c r="HY107" s="22"/>
      <c r="HZ107" s="22"/>
      <c r="IA107" s="22"/>
      <c r="IB107" s="22"/>
      <c r="IC107" s="22"/>
      <c r="ID107" s="22"/>
      <c r="IE107" s="22"/>
      <c r="IF107" s="22"/>
      <c r="IG107" s="22"/>
      <c r="IH107" s="22"/>
      <c r="II107" s="22"/>
      <c r="IJ107" s="22"/>
      <c r="IK107" s="22"/>
    </row>
    <row r="108" spans="1:245" x14ac:dyDescent="0.25">
      <c r="A108" s="42">
        <v>42810</v>
      </c>
      <c r="B108" s="15" t="s">
        <v>927</v>
      </c>
      <c r="C108" s="29">
        <v>385</v>
      </c>
      <c r="D108" s="29">
        <v>419</v>
      </c>
      <c r="E108" s="15" t="s">
        <v>981</v>
      </c>
      <c r="F108" s="21"/>
      <c r="G108" s="27" t="s">
        <v>956</v>
      </c>
      <c r="H108" s="22"/>
      <c r="I108" s="40">
        <v>20320500</v>
      </c>
      <c r="J108" s="40">
        <v>15971200</v>
      </c>
      <c r="K108" s="40">
        <f t="shared" si="1"/>
        <v>4349300</v>
      </c>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c r="DQ108" s="22"/>
      <c r="DR108" s="22"/>
      <c r="DS108" s="22"/>
      <c r="DT108" s="22"/>
      <c r="DU108" s="22"/>
      <c r="DV108" s="22"/>
      <c r="DW108" s="22"/>
      <c r="DX108" s="22"/>
      <c r="DY108" s="22"/>
      <c r="DZ108" s="22"/>
      <c r="EA108" s="22"/>
      <c r="EB108" s="22"/>
      <c r="EC108" s="22"/>
      <c r="ED108" s="22"/>
      <c r="EE108" s="22"/>
      <c r="EF108" s="22"/>
      <c r="EG108" s="22"/>
      <c r="EH108" s="22"/>
      <c r="EI108" s="22"/>
      <c r="EJ108" s="22"/>
      <c r="EK108" s="22"/>
      <c r="EL108" s="22"/>
      <c r="EM108" s="22"/>
      <c r="EN108" s="22"/>
      <c r="EO108" s="22"/>
      <c r="EP108" s="22"/>
      <c r="EQ108" s="22"/>
      <c r="ER108" s="22"/>
      <c r="ES108" s="22"/>
      <c r="ET108" s="22"/>
      <c r="EU108" s="22"/>
      <c r="EV108" s="22"/>
      <c r="EW108" s="22"/>
      <c r="EX108" s="22"/>
      <c r="EY108" s="22"/>
      <c r="EZ108" s="22"/>
      <c r="FA108" s="22"/>
      <c r="FB108" s="22"/>
      <c r="FC108" s="22"/>
      <c r="FD108" s="22"/>
      <c r="FE108" s="22"/>
      <c r="FF108" s="22"/>
      <c r="FG108" s="22"/>
      <c r="FH108" s="22"/>
      <c r="FI108" s="22"/>
      <c r="FJ108" s="22"/>
      <c r="FK108" s="22"/>
      <c r="FL108" s="22"/>
      <c r="FM108" s="22"/>
      <c r="FN108" s="22"/>
      <c r="FO108" s="22"/>
      <c r="FP108" s="22"/>
      <c r="FQ108" s="22"/>
      <c r="FR108" s="22"/>
      <c r="FS108" s="22"/>
      <c r="FT108" s="22"/>
      <c r="FU108" s="22"/>
      <c r="FV108" s="22"/>
      <c r="FW108" s="22"/>
      <c r="FX108" s="22"/>
      <c r="FY108" s="22"/>
      <c r="FZ108" s="22"/>
      <c r="GA108" s="22"/>
      <c r="GB108" s="22"/>
      <c r="GC108" s="22"/>
      <c r="GD108" s="22"/>
      <c r="GE108" s="22"/>
      <c r="GF108" s="22"/>
      <c r="GG108" s="22"/>
      <c r="GH108" s="22"/>
      <c r="GI108" s="22"/>
      <c r="GJ108" s="22"/>
      <c r="GK108" s="22"/>
      <c r="GL108" s="22"/>
      <c r="GM108" s="22"/>
      <c r="GN108" s="22"/>
      <c r="GO108" s="22"/>
      <c r="GP108" s="22"/>
      <c r="GQ108" s="22"/>
      <c r="GR108" s="22"/>
      <c r="GS108" s="22"/>
      <c r="GT108" s="22"/>
      <c r="GU108" s="22"/>
      <c r="GV108" s="22"/>
      <c r="GW108" s="22"/>
      <c r="GX108" s="22"/>
      <c r="GY108" s="22"/>
      <c r="GZ108" s="22"/>
      <c r="HA108" s="22"/>
      <c r="HB108" s="22"/>
      <c r="HC108" s="22"/>
      <c r="HD108" s="22"/>
      <c r="HE108" s="22"/>
      <c r="HF108" s="22"/>
      <c r="HG108" s="22"/>
      <c r="HH108" s="22"/>
      <c r="HI108" s="22"/>
      <c r="HJ108" s="22"/>
      <c r="HK108" s="22"/>
      <c r="HL108" s="22"/>
      <c r="HM108" s="22"/>
      <c r="HN108" s="22"/>
      <c r="HO108" s="22"/>
      <c r="HP108" s="22"/>
      <c r="HQ108" s="22"/>
      <c r="HR108" s="22"/>
      <c r="HS108" s="22"/>
      <c r="HT108" s="22"/>
      <c r="HU108" s="22"/>
      <c r="HV108" s="22"/>
      <c r="HW108" s="22"/>
      <c r="HX108" s="22"/>
      <c r="HY108" s="22"/>
      <c r="HZ108" s="22"/>
      <c r="IA108" s="22"/>
      <c r="IB108" s="22"/>
      <c r="IC108" s="22"/>
      <c r="ID108" s="22"/>
      <c r="IE108" s="22"/>
      <c r="IF108" s="22"/>
      <c r="IG108" s="22"/>
      <c r="IH108" s="22"/>
      <c r="II108" s="22"/>
      <c r="IJ108" s="22"/>
      <c r="IK108" s="22"/>
    </row>
    <row r="109" spans="1:245" x14ac:dyDescent="0.25">
      <c r="A109" s="42">
        <v>42811</v>
      </c>
      <c r="B109" s="15" t="s">
        <v>928</v>
      </c>
      <c r="C109" s="29">
        <v>415</v>
      </c>
      <c r="D109" s="29">
        <v>424</v>
      </c>
      <c r="E109" s="15" t="s">
        <v>982</v>
      </c>
      <c r="F109" s="21"/>
      <c r="G109" s="27" t="s">
        <v>957</v>
      </c>
      <c r="H109" s="22"/>
      <c r="I109" s="40">
        <v>67500000</v>
      </c>
      <c r="J109" s="40">
        <v>41500000</v>
      </c>
      <c r="K109" s="40">
        <f t="shared" si="1"/>
        <v>26000000</v>
      </c>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c r="FO109" s="22"/>
      <c r="FP109" s="22"/>
      <c r="FQ109" s="22"/>
      <c r="FR109" s="22"/>
      <c r="FS109" s="22"/>
      <c r="FT109" s="22"/>
      <c r="FU109" s="22"/>
      <c r="FV109" s="22"/>
      <c r="FW109" s="22"/>
      <c r="FX109" s="22"/>
      <c r="FY109" s="22"/>
      <c r="FZ109" s="22"/>
      <c r="GA109" s="22"/>
      <c r="GB109" s="22"/>
      <c r="GC109" s="22"/>
      <c r="GD109" s="22"/>
      <c r="GE109" s="22"/>
      <c r="GF109" s="22"/>
      <c r="GG109" s="22"/>
      <c r="GH109" s="22"/>
      <c r="GI109" s="22"/>
      <c r="GJ109" s="22"/>
      <c r="GK109" s="22"/>
      <c r="GL109" s="22"/>
      <c r="GM109" s="22"/>
      <c r="GN109" s="22"/>
      <c r="GO109" s="22"/>
      <c r="GP109" s="22"/>
      <c r="GQ109" s="22"/>
      <c r="GR109" s="22"/>
      <c r="GS109" s="22"/>
      <c r="GT109" s="22"/>
      <c r="GU109" s="22"/>
      <c r="GV109" s="22"/>
      <c r="GW109" s="22"/>
      <c r="GX109" s="22"/>
      <c r="GY109" s="22"/>
      <c r="GZ109" s="22"/>
      <c r="HA109" s="22"/>
      <c r="HB109" s="22"/>
      <c r="HC109" s="22"/>
      <c r="HD109" s="22"/>
      <c r="HE109" s="22"/>
      <c r="HF109" s="22"/>
      <c r="HG109" s="22"/>
      <c r="HH109" s="22"/>
      <c r="HI109" s="22"/>
      <c r="HJ109" s="22"/>
      <c r="HK109" s="22"/>
      <c r="HL109" s="22"/>
      <c r="HM109" s="22"/>
      <c r="HN109" s="22"/>
      <c r="HO109" s="22"/>
      <c r="HP109" s="22"/>
      <c r="HQ109" s="22"/>
      <c r="HR109" s="22"/>
      <c r="HS109" s="22"/>
      <c r="HT109" s="22"/>
      <c r="HU109" s="22"/>
      <c r="HV109" s="22"/>
      <c r="HW109" s="22"/>
      <c r="HX109" s="22"/>
      <c r="HY109" s="22"/>
      <c r="HZ109" s="22"/>
      <c r="IA109" s="22"/>
      <c r="IB109" s="22"/>
      <c r="IC109" s="22"/>
      <c r="ID109" s="22"/>
      <c r="IE109" s="22"/>
      <c r="IF109" s="22"/>
      <c r="IG109" s="22"/>
      <c r="IH109" s="22"/>
      <c r="II109" s="22"/>
      <c r="IJ109" s="22"/>
      <c r="IK109" s="22"/>
    </row>
    <row r="110" spans="1:245" x14ac:dyDescent="0.25">
      <c r="A110" s="42">
        <v>42815</v>
      </c>
      <c r="B110" s="15" t="s">
        <v>994</v>
      </c>
      <c r="C110" s="29">
        <v>427</v>
      </c>
      <c r="D110" s="29">
        <v>430</v>
      </c>
      <c r="E110" s="15" t="s">
        <v>970</v>
      </c>
      <c r="F110" s="21"/>
      <c r="G110" t="s">
        <v>995</v>
      </c>
      <c r="H110" s="22"/>
      <c r="I110" s="40">
        <v>18000000</v>
      </c>
      <c r="J110" s="40">
        <v>6400001</v>
      </c>
      <c r="K110" s="40">
        <f t="shared" si="1"/>
        <v>11599999</v>
      </c>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c r="EA110" s="22"/>
      <c r="EB110" s="22"/>
      <c r="EC110" s="22"/>
      <c r="ED110" s="22"/>
      <c r="EE110" s="22"/>
      <c r="EF110" s="22"/>
      <c r="EG110" s="22"/>
      <c r="EH110" s="22"/>
      <c r="EI110" s="22"/>
      <c r="EJ110" s="22"/>
      <c r="EK110" s="22"/>
      <c r="EL110" s="22"/>
      <c r="EM110" s="22"/>
      <c r="EN110" s="22"/>
      <c r="EO110" s="22"/>
      <c r="EP110" s="22"/>
      <c r="EQ110" s="22"/>
      <c r="ER110" s="22"/>
      <c r="ES110" s="22"/>
      <c r="ET110" s="22"/>
      <c r="EU110" s="22"/>
      <c r="EV110" s="22"/>
      <c r="EW110" s="22"/>
      <c r="EX110" s="22"/>
      <c r="EY110" s="22"/>
      <c r="EZ110" s="22"/>
      <c r="FA110" s="22"/>
      <c r="FB110" s="22"/>
      <c r="FC110" s="22"/>
      <c r="FD110" s="22"/>
      <c r="FE110" s="22"/>
      <c r="FF110" s="22"/>
      <c r="FG110" s="22"/>
      <c r="FH110" s="22"/>
      <c r="FI110" s="22"/>
      <c r="FJ110" s="22"/>
      <c r="FK110" s="22"/>
      <c r="FL110" s="22"/>
      <c r="FM110" s="22"/>
      <c r="FN110" s="22"/>
      <c r="FO110" s="22"/>
      <c r="FP110" s="22"/>
      <c r="FQ110" s="22"/>
      <c r="FR110" s="22"/>
      <c r="FS110" s="22"/>
      <c r="FT110" s="22"/>
      <c r="FU110" s="22"/>
      <c r="FV110" s="22"/>
      <c r="FW110" s="22"/>
      <c r="FX110" s="22"/>
      <c r="FY110" s="22"/>
      <c r="FZ110" s="22"/>
      <c r="GA110" s="22"/>
      <c r="GB110" s="22"/>
      <c r="GC110" s="22"/>
      <c r="GD110" s="22"/>
      <c r="GE110" s="22"/>
      <c r="GF110" s="22"/>
      <c r="GG110" s="22"/>
      <c r="GH110" s="22"/>
      <c r="GI110" s="22"/>
      <c r="GJ110" s="22"/>
      <c r="GK110" s="22"/>
      <c r="GL110" s="22"/>
      <c r="GM110" s="22"/>
      <c r="GN110" s="22"/>
      <c r="GO110" s="22"/>
      <c r="GP110" s="22"/>
      <c r="GQ110" s="22"/>
      <c r="GR110" s="22"/>
      <c r="GS110" s="22"/>
      <c r="GT110" s="22"/>
      <c r="GU110" s="22"/>
      <c r="GV110" s="22"/>
      <c r="GW110" s="22"/>
      <c r="GX110" s="22"/>
      <c r="GY110" s="22"/>
      <c r="GZ110" s="22"/>
      <c r="HA110" s="22"/>
      <c r="HB110" s="22"/>
      <c r="HC110" s="22"/>
      <c r="HD110" s="22"/>
      <c r="HE110" s="22"/>
      <c r="HF110" s="22"/>
      <c r="HG110" s="22"/>
      <c r="HH110" s="22"/>
      <c r="HI110" s="22"/>
      <c r="HJ110" s="22"/>
      <c r="HK110" s="22"/>
      <c r="HL110" s="22"/>
      <c r="HM110" s="22"/>
      <c r="HN110" s="22"/>
      <c r="HO110" s="22"/>
      <c r="HP110" s="22"/>
      <c r="HQ110" s="22"/>
      <c r="HR110" s="22"/>
      <c r="HS110" s="22"/>
      <c r="HT110" s="22"/>
      <c r="HU110" s="22"/>
      <c r="HV110" s="22"/>
      <c r="HW110" s="22"/>
      <c r="HX110" s="22"/>
      <c r="HY110" s="22"/>
      <c r="HZ110" s="22"/>
      <c r="IA110" s="22"/>
      <c r="IB110" s="22"/>
      <c r="IC110" s="22"/>
      <c r="ID110" s="22"/>
      <c r="IE110" s="22"/>
      <c r="IF110" s="22"/>
      <c r="IG110" s="22"/>
      <c r="IH110" s="22"/>
      <c r="II110" s="22"/>
      <c r="IJ110" s="22"/>
      <c r="IK110" s="22"/>
    </row>
    <row r="111" spans="1:245" x14ac:dyDescent="0.25">
      <c r="A111" s="42">
        <v>42817</v>
      </c>
      <c r="B111" s="15" t="s">
        <v>1044</v>
      </c>
      <c r="C111" s="29">
        <v>440</v>
      </c>
      <c r="D111" s="29">
        <v>435</v>
      </c>
      <c r="E111" s="15" t="s">
        <v>1074</v>
      </c>
      <c r="F111" s="21"/>
      <c r="G111" s="27" t="s">
        <v>1059</v>
      </c>
      <c r="H111" s="22"/>
      <c r="I111" s="40">
        <v>81000000</v>
      </c>
      <c r="J111" s="40">
        <v>59700000</v>
      </c>
      <c r="K111" s="40">
        <f t="shared" si="1"/>
        <v>21300000</v>
      </c>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c r="EA111" s="22"/>
      <c r="EB111" s="22"/>
      <c r="EC111" s="22"/>
      <c r="ED111" s="22"/>
      <c r="EE111" s="22"/>
      <c r="EF111" s="22"/>
      <c r="EG111" s="22"/>
      <c r="EH111" s="22"/>
      <c r="EI111" s="22"/>
      <c r="EJ111" s="22"/>
      <c r="EK111" s="22"/>
      <c r="EL111" s="22"/>
      <c r="EM111" s="22"/>
      <c r="EN111" s="22"/>
      <c r="EO111" s="22"/>
      <c r="EP111" s="22"/>
      <c r="EQ111" s="22"/>
      <c r="ER111" s="22"/>
      <c r="ES111" s="22"/>
      <c r="ET111" s="22"/>
      <c r="EU111" s="22"/>
      <c r="EV111" s="22"/>
      <c r="EW111" s="22"/>
      <c r="EX111" s="22"/>
      <c r="EY111" s="22"/>
      <c r="EZ111" s="22"/>
      <c r="FA111" s="22"/>
      <c r="FB111" s="22"/>
      <c r="FC111" s="22"/>
      <c r="FD111" s="22"/>
      <c r="FE111" s="22"/>
      <c r="FF111" s="22"/>
      <c r="FG111" s="22"/>
      <c r="FH111" s="22"/>
      <c r="FI111" s="22"/>
      <c r="FJ111" s="22"/>
      <c r="FK111" s="22"/>
      <c r="FL111" s="22"/>
      <c r="FM111" s="22"/>
      <c r="FN111" s="22"/>
      <c r="FO111" s="22"/>
      <c r="FP111" s="22"/>
      <c r="FQ111" s="22"/>
      <c r="FR111" s="22"/>
      <c r="FS111" s="22"/>
      <c r="FT111" s="22"/>
      <c r="FU111" s="22"/>
      <c r="FV111" s="22"/>
      <c r="FW111" s="22"/>
      <c r="FX111" s="22"/>
      <c r="FY111" s="22"/>
      <c r="FZ111" s="22"/>
      <c r="GA111" s="22"/>
      <c r="GB111" s="22"/>
      <c r="GC111" s="22"/>
      <c r="GD111" s="22"/>
      <c r="GE111" s="22"/>
      <c r="GF111" s="22"/>
      <c r="GG111" s="22"/>
      <c r="GH111" s="22"/>
      <c r="GI111" s="22"/>
      <c r="GJ111" s="22"/>
      <c r="GK111" s="22"/>
      <c r="GL111" s="22"/>
      <c r="GM111" s="22"/>
      <c r="GN111" s="22"/>
      <c r="GO111" s="22"/>
      <c r="GP111" s="22"/>
      <c r="GQ111" s="22"/>
      <c r="GR111" s="22"/>
      <c r="GS111" s="22"/>
      <c r="GT111" s="22"/>
      <c r="GU111" s="22"/>
      <c r="GV111" s="22"/>
      <c r="GW111" s="22"/>
      <c r="GX111" s="22"/>
      <c r="GY111" s="22"/>
      <c r="GZ111" s="22"/>
      <c r="HA111" s="22"/>
      <c r="HB111" s="22"/>
      <c r="HC111" s="22"/>
      <c r="HD111" s="22"/>
      <c r="HE111" s="22"/>
      <c r="HF111" s="22"/>
      <c r="HG111" s="22"/>
      <c r="HH111" s="22"/>
      <c r="HI111" s="22"/>
      <c r="HJ111" s="22"/>
      <c r="HK111" s="22"/>
      <c r="HL111" s="22"/>
      <c r="HM111" s="22"/>
      <c r="HN111" s="22"/>
      <c r="HO111" s="22"/>
      <c r="HP111" s="22"/>
      <c r="HQ111" s="22"/>
      <c r="HR111" s="22"/>
      <c r="HS111" s="22"/>
      <c r="HT111" s="22"/>
      <c r="HU111" s="22"/>
      <c r="HV111" s="22"/>
      <c r="HW111" s="22"/>
      <c r="HX111" s="22"/>
      <c r="HY111" s="22"/>
      <c r="HZ111" s="22"/>
      <c r="IA111" s="22"/>
      <c r="IB111" s="22"/>
      <c r="IC111" s="22"/>
      <c r="ID111" s="22"/>
      <c r="IE111" s="22"/>
      <c r="IF111" s="22"/>
      <c r="IG111" s="22"/>
      <c r="IH111" s="22"/>
      <c r="II111" s="22"/>
      <c r="IJ111" s="22"/>
      <c r="IK111" s="22"/>
    </row>
    <row r="112" spans="1:245" x14ac:dyDescent="0.25">
      <c r="A112" s="42">
        <v>42817</v>
      </c>
      <c r="B112" s="15" t="s">
        <v>1045</v>
      </c>
      <c r="C112" s="29">
        <v>405</v>
      </c>
      <c r="D112" s="29">
        <v>440</v>
      </c>
      <c r="E112" s="15" t="s">
        <v>1075</v>
      </c>
      <c r="F112" s="21"/>
      <c r="G112" s="27" t="s">
        <v>1060</v>
      </c>
      <c r="H112" s="22"/>
      <c r="I112" s="40">
        <v>45742500</v>
      </c>
      <c r="J112" s="40">
        <v>34989000</v>
      </c>
      <c r="K112" s="40">
        <f t="shared" si="1"/>
        <v>10753500</v>
      </c>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c r="DY112" s="22"/>
      <c r="DZ112" s="22"/>
      <c r="EA112" s="22"/>
      <c r="EB112" s="22"/>
      <c r="EC112" s="22"/>
      <c r="ED112" s="22"/>
      <c r="EE112" s="22"/>
      <c r="EF112" s="22"/>
      <c r="EG112" s="22"/>
      <c r="EH112" s="22"/>
      <c r="EI112" s="22"/>
      <c r="EJ112" s="22"/>
      <c r="EK112" s="22"/>
      <c r="EL112" s="22"/>
      <c r="EM112" s="22"/>
      <c r="EN112" s="22"/>
      <c r="EO112" s="22"/>
      <c r="EP112" s="22"/>
      <c r="EQ112" s="22"/>
      <c r="ER112" s="22"/>
      <c r="ES112" s="22"/>
      <c r="ET112" s="22"/>
      <c r="EU112" s="22"/>
      <c r="EV112" s="22"/>
      <c r="EW112" s="22"/>
      <c r="EX112" s="22"/>
      <c r="EY112" s="22"/>
      <c r="EZ112" s="22"/>
      <c r="FA112" s="22"/>
      <c r="FB112" s="22"/>
      <c r="FC112" s="22"/>
      <c r="FD112" s="22"/>
      <c r="FE112" s="22"/>
      <c r="FF112" s="22"/>
      <c r="FG112" s="22"/>
      <c r="FH112" s="22"/>
      <c r="FI112" s="22"/>
      <c r="FJ112" s="22"/>
      <c r="FK112" s="22"/>
      <c r="FL112" s="22"/>
      <c r="FM112" s="22"/>
      <c r="FN112" s="22"/>
      <c r="FO112" s="22"/>
      <c r="FP112" s="22"/>
      <c r="FQ112" s="22"/>
      <c r="FR112" s="22"/>
      <c r="FS112" s="22"/>
      <c r="FT112" s="22"/>
      <c r="FU112" s="22"/>
      <c r="FV112" s="22"/>
      <c r="FW112" s="22"/>
      <c r="FX112" s="22"/>
      <c r="FY112" s="22"/>
      <c r="FZ112" s="22"/>
      <c r="GA112" s="22"/>
      <c r="GB112" s="22"/>
      <c r="GC112" s="22"/>
      <c r="GD112" s="22"/>
      <c r="GE112" s="22"/>
      <c r="GF112" s="22"/>
      <c r="GG112" s="22"/>
      <c r="GH112" s="22"/>
      <c r="GI112" s="22"/>
      <c r="GJ112" s="22"/>
      <c r="GK112" s="22"/>
      <c r="GL112" s="22"/>
      <c r="GM112" s="22"/>
      <c r="GN112" s="22"/>
      <c r="GO112" s="22"/>
      <c r="GP112" s="22"/>
      <c r="GQ112" s="22"/>
      <c r="GR112" s="22"/>
      <c r="GS112" s="22"/>
      <c r="GT112" s="22"/>
      <c r="GU112" s="22"/>
      <c r="GV112" s="22"/>
      <c r="GW112" s="22"/>
      <c r="GX112" s="22"/>
      <c r="GY112" s="22"/>
      <c r="GZ112" s="22"/>
      <c r="HA112" s="22"/>
      <c r="HB112" s="22"/>
      <c r="HC112" s="22"/>
      <c r="HD112" s="22"/>
      <c r="HE112" s="22"/>
      <c r="HF112" s="22"/>
      <c r="HG112" s="22"/>
      <c r="HH112" s="22"/>
      <c r="HI112" s="22"/>
      <c r="HJ112" s="22"/>
      <c r="HK112" s="22"/>
      <c r="HL112" s="22"/>
      <c r="HM112" s="22"/>
      <c r="HN112" s="22"/>
      <c r="HO112" s="22"/>
      <c r="HP112" s="22"/>
      <c r="HQ112" s="22"/>
      <c r="HR112" s="22"/>
      <c r="HS112" s="22"/>
      <c r="HT112" s="22"/>
      <c r="HU112" s="22"/>
      <c r="HV112" s="22"/>
      <c r="HW112" s="22"/>
      <c r="HX112" s="22"/>
      <c r="HY112" s="22"/>
      <c r="HZ112" s="22"/>
      <c r="IA112" s="22"/>
      <c r="IB112" s="22"/>
      <c r="IC112" s="22"/>
      <c r="ID112" s="22"/>
      <c r="IE112" s="22"/>
      <c r="IF112" s="22"/>
      <c r="IG112" s="22"/>
      <c r="IH112" s="22"/>
      <c r="II112" s="22"/>
      <c r="IJ112" s="22"/>
      <c r="IK112" s="22"/>
    </row>
    <row r="113" spans="1:245" x14ac:dyDescent="0.25">
      <c r="A113" s="42">
        <v>42817</v>
      </c>
      <c r="B113" s="15" t="s">
        <v>1046</v>
      </c>
      <c r="C113" s="29">
        <v>438</v>
      </c>
      <c r="D113" s="29">
        <v>442</v>
      </c>
      <c r="E113" s="15" t="s">
        <v>1076</v>
      </c>
      <c r="F113" s="21"/>
      <c r="G113" s="27" t="s">
        <v>1061</v>
      </c>
      <c r="H113" s="22"/>
      <c r="I113" s="40">
        <v>32526000</v>
      </c>
      <c r="J113" s="40">
        <v>25538933</v>
      </c>
      <c r="K113" s="40">
        <f t="shared" si="1"/>
        <v>6987067</v>
      </c>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EY113" s="22"/>
      <c r="EZ113" s="22"/>
      <c r="FA113" s="22"/>
      <c r="FB113" s="22"/>
      <c r="FC113" s="22"/>
      <c r="FD113" s="22"/>
      <c r="FE113" s="22"/>
      <c r="FF113" s="22"/>
      <c r="FG113" s="22"/>
      <c r="FH113" s="22"/>
      <c r="FI113" s="22"/>
      <c r="FJ113" s="22"/>
      <c r="FK113" s="22"/>
      <c r="FL113" s="22"/>
      <c r="FM113" s="22"/>
      <c r="FN113" s="22"/>
      <c r="FO113" s="22"/>
      <c r="FP113" s="22"/>
      <c r="FQ113" s="22"/>
      <c r="FR113" s="22"/>
      <c r="FS113" s="22"/>
      <c r="FT113" s="22"/>
      <c r="FU113" s="22"/>
      <c r="FV113" s="22"/>
      <c r="FW113" s="22"/>
      <c r="FX113" s="22"/>
      <c r="FY113" s="22"/>
      <c r="FZ113" s="22"/>
      <c r="GA113" s="22"/>
      <c r="GB113" s="22"/>
      <c r="GC113" s="22"/>
      <c r="GD113" s="22"/>
      <c r="GE113" s="22"/>
      <c r="GF113" s="22"/>
      <c r="GG113" s="22"/>
      <c r="GH113" s="22"/>
      <c r="GI113" s="22"/>
      <c r="GJ113" s="22"/>
      <c r="GK113" s="22"/>
      <c r="GL113" s="22"/>
      <c r="GM113" s="22"/>
      <c r="GN113" s="22"/>
      <c r="GO113" s="22"/>
      <c r="GP113" s="22"/>
      <c r="GQ113" s="22"/>
      <c r="GR113" s="22"/>
      <c r="GS113" s="22"/>
      <c r="GT113" s="22"/>
      <c r="GU113" s="22"/>
      <c r="GV113" s="22"/>
      <c r="GW113" s="22"/>
      <c r="GX113" s="22"/>
      <c r="GY113" s="22"/>
      <c r="GZ113" s="22"/>
      <c r="HA113" s="22"/>
      <c r="HB113" s="22"/>
      <c r="HC113" s="22"/>
      <c r="HD113" s="22"/>
      <c r="HE113" s="22"/>
      <c r="HF113" s="22"/>
      <c r="HG113" s="22"/>
      <c r="HH113" s="22"/>
      <c r="HI113" s="22"/>
      <c r="HJ113" s="22"/>
      <c r="HK113" s="22"/>
      <c r="HL113" s="22"/>
      <c r="HM113" s="22"/>
      <c r="HN113" s="22"/>
      <c r="HO113" s="22"/>
      <c r="HP113" s="22"/>
      <c r="HQ113" s="22"/>
      <c r="HR113" s="22"/>
      <c r="HS113" s="22"/>
      <c r="HT113" s="22"/>
      <c r="HU113" s="22"/>
      <c r="HV113" s="22"/>
      <c r="HW113" s="22"/>
      <c r="HX113" s="22"/>
      <c r="HY113" s="22"/>
      <c r="HZ113" s="22"/>
      <c r="IA113" s="22"/>
      <c r="IB113" s="22"/>
      <c r="IC113" s="22"/>
      <c r="ID113" s="22"/>
      <c r="IE113" s="22"/>
      <c r="IF113" s="22"/>
      <c r="IG113" s="22"/>
      <c r="IH113" s="22"/>
      <c r="II113" s="22"/>
      <c r="IJ113" s="22"/>
      <c r="IK113" s="22"/>
    </row>
    <row r="114" spans="1:245" x14ac:dyDescent="0.25">
      <c r="A114" s="42">
        <v>42818</v>
      </c>
      <c r="B114" s="15" t="s">
        <v>1047</v>
      </c>
      <c r="C114" s="29">
        <v>425</v>
      </c>
      <c r="D114" s="29">
        <v>443</v>
      </c>
      <c r="E114" s="15" t="s">
        <v>970</v>
      </c>
      <c r="F114" s="21"/>
      <c r="G114" s="27" t="s">
        <v>1062</v>
      </c>
      <c r="H114" s="22"/>
      <c r="I114" s="40">
        <v>18000000</v>
      </c>
      <c r="J114" s="40">
        <v>14466667</v>
      </c>
      <c r="K114" s="40">
        <f t="shared" si="1"/>
        <v>3533333</v>
      </c>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EY114" s="22"/>
      <c r="EZ114" s="22"/>
      <c r="FA114" s="22"/>
      <c r="FB114" s="22"/>
      <c r="FC114" s="22"/>
      <c r="FD114" s="22"/>
      <c r="FE114" s="22"/>
      <c r="FF114" s="22"/>
      <c r="FG114" s="22"/>
      <c r="FH114" s="22"/>
      <c r="FI114" s="22"/>
      <c r="FJ114" s="22"/>
      <c r="FK114" s="22"/>
      <c r="FL114" s="22"/>
      <c r="FM114" s="22"/>
      <c r="FN114" s="22"/>
      <c r="FO114" s="22"/>
      <c r="FP114" s="22"/>
      <c r="FQ114" s="22"/>
      <c r="FR114" s="22"/>
      <c r="FS114" s="22"/>
      <c r="FT114" s="22"/>
      <c r="FU114" s="22"/>
      <c r="FV114" s="22"/>
      <c r="FW114" s="22"/>
      <c r="FX114" s="22"/>
      <c r="FY114" s="22"/>
      <c r="FZ114" s="22"/>
      <c r="GA114" s="22"/>
      <c r="GB114" s="22"/>
      <c r="GC114" s="22"/>
      <c r="GD114" s="22"/>
      <c r="GE114" s="22"/>
      <c r="GF114" s="22"/>
      <c r="GG114" s="22"/>
      <c r="GH114" s="22"/>
      <c r="GI114" s="22"/>
      <c r="GJ114" s="22"/>
      <c r="GK114" s="22"/>
      <c r="GL114" s="22"/>
      <c r="GM114" s="22"/>
      <c r="GN114" s="22"/>
      <c r="GO114" s="22"/>
      <c r="GP114" s="22"/>
      <c r="GQ114" s="22"/>
      <c r="GR114" s="22"/>
      <c r="GS114" s="22"/>
      <c r="GT114" s="22"/>
      <c r="GU114" s="22"/>
      <c r="GV114" s="22"/>
      <c r="GW114" s="22"/>
      <c r="GX114" s="22"/>
      <c r="GY114" s="22"/>
      <c r="GZ114" s="22"/>
      <c r="HA114" s="22"/>
      <c r="HB114" s="22"/>
      <c r="HC114" s="22"/>
      <c r="HD114" s="22"/>
      <c r="HE114" s="22"/>
      <c r="HF114" s="22"/>
      <c r="HG114" s="22"/>
      <c r="HH114" s="22"/>
      <c r="HI114" s="22"/>
      <c r="HJ114" s="22"/>
      <c r="HK114" s="22"/>
      <c r="HL114" s="22"/>
      <c r="HM114" s="22"/>
      <c r="HN114" s="22"/>
      <c r="HO114" s="22"/>
      <c r="HP114" s="22"/>
      <c r="HQ114" s="22"/>
      <c r="HR114" s="22"/>
      <c r="HS114" s="22"/>
      <c r="HT114" s="22"/>
      <c r="HU114" s="22"/>
      <c r="HV114" s="22"/>
      <c r="HW114" s="22"/>
      <c r="HX114" s="22"/>
      <c r="HY114" s="22"/>
      <c r="HZ114" s="22"/>
      <c r="IA114" s="22"/>
      <c r="IB114" s="22"/>
      <c r="IC114" s="22"/>
      <c r="ID114" s="22"/>
      <c r="IE114" s="22"/>
      <c r="IF114" s="22"/>
      <c r="IG114" s="22"/>
      <c r="IH114" s="22"/>
      <c r="II114" s="22"/>
      <c r="IJ114" s="22"/>
      <c r="IK114" s="22"/>
    </row>
    <row r="115" spans="1:245" x14ac:dyDescent="0.25">
      <c r="A115" s="42">
        <v>42818</v>
      </c>
      <c r="B115" s="15" t="s">
        <v>1048</v>
      </c>
      <c r="C115" s="29">
        <v>411</v>
      </c>
      <c r="D115" s="29">
        <v>444</v>
      </c>
      <c r="E115" s="15" t="s">
        <v>999</v>
      </c>
      <c r="F115" s="21"/>
      <c r="G115" s="27" t="s">
        <v>1063</v>
      </c>
      <c r="H115" s="22"/>
      <c r="I115" s="40">
        <v>19000000</v>
      </c>
      <c r="J115" s="40">
        <v>14466667</v>
      </c>
      <c r="K115" s="40">
        <f t="shared" si="1"/>
        <v>4533333</v>
      </c>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c r="DY115" s="22"/>
      <c r="DZ115" s="22"/>
      <c r="EA115" s="22"/>
      <c r="EB115" s="22"/>
      <c r="EC115" s="22"/>
      <c r="ED115" s="22"/>
      <c r="EE115" s="22"/>
      <c r="EF115" s="22"/>
      <c r="EG115" s="22"/>
      <c r="EH115" s="22"/>
      <c r="EI115" s="22"/>
      <c r="EJ115" s="22"/>
      <c r="EK115" s="22"/>
      <c r="EL115" s="22"/>
      <c r="EM115" s="22"/>
      <c r="EN115" s="22"/>
      <c r="EO115" s="22"/>
      <c r="EP115" s="22"/>
      <c r="EQ115" s="22"/>
      <c r="ER115" s="22"/>
      <c r="ES115" s="22"/>
      <c r="ET115" s="22"/>
      <c r="EU115" s="22"/>
      <c r="EV115" s="22"/>
      <c r="EW115" s="22"/>
      <c r="EX115" s="22"/>
      <c r="EY115" s="22"/>
      <c r="EZ115" s="22"/>
      <c r="FA115" s="22"/>
      <c r="FB115" s="22"/>
      <c r="FC115" s="22"/>
      <c r="FD115" s="22"/>
      <c r="FE115" s="22"/>
      <c r="FF115" s="22"/>
      <c r="FG115" s="22"/>
      <c r="FH115" s="22"/>
      <c r="FI115" s="22"/>
      <c r="FJ115" s="22"/>
      <c r="FK115" s="22"/>
      <c r="FL115" s="22"/>
      <c r="FM115" s="22"/>
      <c r="FN115" s="22"/>
      <c r="FO115" s="22"/>
      <c r="FP115" s="22"/>
      <c r="FQ115" s="22"/>
      <c r="FR115" s="22"/>
      <c r="FS115" s="22"/>
      <c r="FT115" s="22"/>
      <c r="FU115" s="22"/>
      <c r="FV115" s="22"/>
      <c r="FW115" s="22"/>
      <c r="FX115" s="22"/>
      <c r="FY115" s="22"/>
      <c r="FZ115" s="22"/>
      <c r="GA115" s="22"/>
      <c r="GB115" s="22"/>
      <c r="GC115" s="22"/>
      <c r="GD115" s="22"/>
      <c r="GE115" s="22"/>
      <c r="GF115" s="22"/>
      <c r="GG115" s="22"/>
      <c r="GH115" s="22"/>
      <c r="GI115" s="22"/>
      <c r="GJ115" s="22"/>
      <c r="GK115" s="22"/>
      <c r="GL115" s="22"/>
      <c r="GM115" s="22"/>
      <c r="GN115" s="22"/>
      <c r="GO115" s="22"/>
      <c r="GP115" s="22"/>
      <c r="GQ115" s="22"/>
      <c r="GR115" s="22"/>
      <c r="GS115" s="22"/>
      <c r="GT115" s="22"/>
      <c r="GU115" s="22"/>
      <c r="GV115" s="22"/>
      <c r="GW115" s="22"/>
      <c r="GX115" s="22"/>
      <c r="GY115" s="22"/>
      <c r="GZ115" s="22"/>
      <c r="HA115" s="22"/>
      <c r="HB115" s="22"/>
      <c r="HC115" s="22"/>
      <c r="HD115" s="22"/>
      <c r="HE115" s="22"/>
      <c r="HF115" s="22"/>
      <c r="HG115" s="22"/>
      <c r="HH115" s="22"/>
      <c r="HI115" s="22"/>
      <c r="HJ115" s="22"/>
      <c r="HK115" s="22"/>
      <c r="HL115" s="22"/>
      <c r="HM115" s="22"/>
      <c r="HN115" s="22"/>
      <c r="HO115" s="22"/>
      <c r="HP115" s="22"/>
      <c r="HQ115" s="22"/>
      <c r="HR115" s="22"/>
      <c r="HS115" s="22"/>
      <c r="HT115" s="22"/>
      <c r="HU115" s="22"/>
      <c r="HV115" s="22"/>
      <c r="HW115" s="22"/>
      <c r="HX115" s="22"/>
      <c r="HY115" s="22"/>
      <c r="HZ115" s="22"/>
      <c r="IA115" s="22"/>
      <c r="IB115" s="22"/>
      <c r="IC115" s="22"/>
      <c r="ID115" s="22"/>
      <c r="IE115" s="22"/>
      <c r="IF115" s="22"/>
      <c r="IG115" s="22"/>
      <c r="IH115" s="22"/>
      <c r="II115" s="22"/>
      <c r="IJ115" s="22"/>
      <c r="IK115" s="22"/>
    </row>
    <row r="116" spans="1:245" x14ac:dyDescent="0.25">
      <c r="A116" s="42">
        <v>42818</v>
      </c>
      <c r="B116" s="15" t="s">
        <v>1049</v>
      </c>
      <c r="C116" s="29">
        <v>399</v>
      </c>
      <c r="D116" s="29">
        <v>447</v>
      </c>
      <c r="E116" s="15" t="s">
        <v>970</v>
      </c>
      <c r="F116" s="21"/>
      <c r="G116" s="27" t="s">
        <v>1064</v>
      </c>
      <c r="H116" s="22"/>
      <c r="I116" s="40">
        <v>19000000</v>
      </c>
      <c r="J116" s="40">
        <v>14466667</v>
      </c>
      <c r="K116" s="40">
        <f t="shared" si="1"/>
        <v>4533333</v>
      </c>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c r="DS116" s="22"/>
      <c r="DT116" s="22"/>
      <c r="DU116" s="22"/>
      <c r="DV116" s="22"/>
      <c r="DW116" s="22"/>
      <c r="DX116" s="22"/>
      <c r="DY116" s="22"/>
      <c r="DZ116" s="22"/>
      <c r="EA116" s="22"/>
      <c r="EB116" s="22"/>
      <c r="EC116" s="22"/>
      <c r="ED116" s="22"/>
      <c r="EE116" s="22"/>
      <c r="EF116" s="22"/>
      <c r="EG116" s="22"/>
      <c r="EH116" s="22"/>
      <c r="EI116" s="22"/>
      <c r="EJ116" s="22"/>
      <c r="EK116" s="22"/>
      <c r="EL116" s="22"/>
      <c r="EM116" s="22"/>
      <c r="EN116" s="22"/>
      <c r="EO116" s="22"/>
      <c r="EP116" s="22"/>
      <c r="EQ116" s="22"/>
      <c r="ER116" s="22"/>
      <c r="ES116" s="22"/>
      <c r="ET116" s="22"/>
      <c r="EU116" s="22"/>
      <c r="EV116" s="22"/>
      <c r="EW116" s="22"/>
      <c r="EX116" s="22"/>
      <c r="EY116" s="22"/>
      <c r="EZ116" s="22"/>
      <c r="FA116" s="22"/>
      <c r="FB116" s="22"/>
      <c r="FC116" s="22"/>
      <c r="FD116" s="22"/>
      <c r="FE116" s="22"/>
      <c r="FF116" s="22"/>
      <c r="FG116" s="22"/>
      <c r="FH116" s="22"/>
      <c r="FI116" s="22"/>
      <c r="FJ116" s="22"/>
      <c r="FK116" s="22"/>
      <c r="FL116" s="22"/>
      <c r="FM116" s="22"/>
      <c r="FN116" s="22"/>
      <c r="FO116" s="22"/>
      <c r="FP116" s="22"/>
      <c r="FQ116" s="22"/>
      <c r="FR116" s="22"/>
      <c r="FS116" s="22"/>
      <c r="FT116" s="22"/>
      <c r="FU116" s="22"/>
      <c r="FV116" s="22"/>
      <c r="FW116" s="22"/>
      <c r="FX116" s="22"/>
      <c r="FY116" s="22"/>
      <c r="FZ116" s="22"/>
      <c r="GA116" s="22"/>
      <c r="GB116" s="22"/>
      <c r="GC116" s="22"/>
      <c r="GD116" s="22"/>
      <c r="GE116" s="22"/>
      <c r="GF116" s="22"/>
      <c r="GG116" s="22"/>
      <c r="GH116" s="22"/>
      <c r="GI116" s="22"/>
      <c r="GJ116" s="22"/>
      <c r="GK116" s="22"/>
      <c r="GL116" s="22"/>
      <c r="GM116" s="22"/>
      <c r="GN116" s="22"/>
      <c r="GO116" s="22"/>
      <c r="GP116" s="22"/>
      <c r="GQ116" s="22"/>
      <c r="GR116" s="22"/>
      <c r="GS116" s="22"/>
      <c r="GT116" s="22"/>
      <c r="GU116" s="22"/>
      <c r="GV116" s="22"/>
      <c r="GW116" s="22"/>
      <c r="GX116" s="22"/>
      <c r="GY116" s="22"/>
      <c r="GZ116" s="22"/>
      <c r="HA116" s="22"/>
      <c r="HB116" s="22"/>
      <c r="HC116" s="22"/>
      <c r="HD116" s="22"/>
      <c r="HE116" s="22"/>
      <c r="HF116" s="22"/>
      <c r="HG116" s="22"/>
      <c r="HH116" s="22"/>
      <c r="HI116" s="22"/>
      <c r="HJ116" s="22"/>
      <c r="HK116" s="22"/>
      <c r="HL116" s="22"/>
      <c r="HM116" s="22"/>
      <c r="HN116" s="22"/>
      <c r="HO116" s="22"/>
      <c r="HP116" s="22"/>
      <c r="HQ116" s="22"/>
      <c r="HR116" s="22"/>
      <c r="HS116" s="22"/>
      <c r="HT116" s="22"/>
      <c r="HU116" s="22"/>
      <c r="HV116" s="22"/>
      <c r="HW116" s="22"/>
      <c r="HX116" s="22"/>
      <c r="HY116" s="22"/>
      <c r="HZ116" s="22"/>
      <c r="IA116" s="22"/>
      <c r="IB116" s="22"/>
      <c r="IC116" s="22"/>
      <c r="ID116" s="22"/>
      <c r="IE116" s="22"/>
      <c r="IF116" s="22"/>
      <c r="IG116" s="22"/>
      <c r="IH116" s="22"/>
      <c r="II116" s="22"/>
      <c r="IJ116" s="22"/>
      <c r="IK116" s="22"/>
    </row>
    <row r="117" spans="1:245" x14ac:dyDescent="0.25">
      <c r="A117" s="42">
        <v>42818</v>
      </c>
      <c r="B117" s="15" t="s">
        <v>1050</v>
      </c>
      <c r="C117" s="29">
        <v>362</v>
      </c>
      <c r="D117" s="29">
        <v>448</v>
      </c>
      <c r="E117" s="15" t="s">
        <v>970</v>
      </c>
      <c r="F117" s="21"/>
      <c r="G117" s="27" t="s">
        <v>1065</v>
      </c>
      <c r="H117" s="22"/>
      <c r="I117" s="40">
        <v>19000000</v>
      </c>
      <c r="J117" s="40">
        <v>14133333</v>
      </c>
      <c r="K117" s="40">
        <f t="shared" si="1"/>
        <v>4866667</v>
      </c>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c r="DS117" s="22"/>
      <c r="DT117" s="22"/>
      <c r="DU117" s="22"/>
      <c r="DV117" s="22"/>
      <c r="DW117" s="22"/>
      <c r="DX117" s="22"/>
      <c r="DY117" s="22"/>
      <c r="DZ117" s="22"/>
      <c r="EA117" s="22"/>
      <c r="EB117" s="22"/>
      <c r="EC117" s="22"/>
      <c r="ED117" s="22"/>
      <c r="EE117" s="22"/>
      <c r="EF117" s="22"/>
      <c r="EG117" s="22"/>
      <c r="EH117" s="22"/>
      <c r="EI117" s="22"/>
      <c r="EJ117" s="22"/>
      <c r="EK117" s="22"/>
      <c r="EL117" s="22"/>
      <c r="EM117" s="22"/>
      <c r="EN117" s="22"/>
      <c r="EO117" s="22"/>
      <c r="EP117" s="22"/>
      <c r="EQ117" s="22"/>
      <c r="ER117" s="22"/>
      <c r="ES117" s="22"/>
      <c r="ET117" s="22"/>
      <c r="EU117" s="22"/>
      <c r="EV117" s="22"/>
      <c r="EW117" s="22"/>
      <c r="EX117" s="22"/>
      <c r="EY117" s="22"/>
      <c r="EZ117" s="22"/>
      <c r="FA117" s="22"/>
      <c r="FB117" s="22"/>
      <c r="FC117" s="22"/>
      <c r="FD117" s="22"/>
      <c r="FE117" s="22"/>
      <c r="FF117" s="22"/>
      <c r="FG117" s="22"/>
      <c r="FH117" s="22"/>
      <c r="FI117" s="22"/>
      <c r="FJ117" s="22"/>
      <c r="FK117" s="22"/>
      <c r="FL117" s="22"/>
      <c r="FM117" s="22"/>
      <c r="FN117" s="22"/>
      <c r="FO117" s="22"/>
      <c r="FP117" s="22"/>
      <c r="FQ117" s="22"/>
      <c r="FR117" s="22"/>
      <c r="FS117" s="22"/>
      <c r="FT117" s="22"/>
      <c r="FU117" s="22"/>
      <c r="FV117" s="22"/>
      <c r="FW117" s="22"/>
      <c r="FX117" s="22"/>
      <c r="FY117" s="22"/>
      <c r="FZ117" s="22"/>
      <c r="GA117" s="22"/>
      <c r="GB117" s="22"/>
      <c r="GC117" s="22"/>
      <c r="GD117" s="22"/>
      <c r="GE117" s="22"/>
      <c r="GF117" s="22"/>
      <c r="GG117" s="22"/>
      <c r="GH117" s="22"/>
      <c r="GI117" s="22"/>
      <c r="GJ117" s="22"/>
      <c r="GK117" s="22"/>
      <c r="GL117" s="22"/>
      <c r="GM117" s="22"/>
      <c r="GN117" s="22"/>
      <c r="GO117" s="22"/>
      <c r="GP117" s="22"/>
      <c r="GQ117" s="22"/>
      <c r="GR117" s="22"/>
      <c r="GS117" s="22"/>
      <c r="GT117" s="22"/>
      <c r="GU117" s="22"/>
      <c r="GV117" s="22"/>
      <c r="GW117" s="22"/>
      <c r="GX117" s="22"/>
      <c r="GY117" s="22"/>
      <c r="GZ117" s="22"/>
      <c r="HA117" s="22"/>
      <c r="HB117" s="22"/>
      <c r="HC117" s="22"/>
      <c r="HD117" s="22"/>
      <c r="HE117" s="22"/>
      <c r="HF117" s="22"/>
      <c r="HG117" s="22"/>
      <c r="HH117" s="22"/>
      <c r="HI117" s="22"/>
      <c r="HJ117" s="22"/>
      <c r="HK117" s="22"/>
      <c r="HL117" s="22"/>
      <c r="HM117" s="22"/>
      <c r="HN117" s="22"/>
      <c r="HO117" s="22"/>
      <c r="HP117" s="22"/>
      <c r="HQ117" s="22"/>
      <c r="HR117" s="22"/>
      <c r="HS117" s="22"/>
      <c r="HT117" s="22"/>
      <c r="HU117" s="22"/>
      <c r="HV117" s="22"/>
      <c r="HW117" s="22"/>
      <c r="HX117" s="22"/>
      <c r="HY117" s="22"/>
      <c r="HZ117" s="22"/>
      <c r="IA117" s="22"/>
      <c r="IB117" s="22"/>
      <c r="IC117" s="22"/>
      <c r="ID117" s="22"/>
      <c r="IE117" s="22"/>
      <c r="IF117" s="22"/>
      <c r="IG117" s="22"/>
      <c r="IH117" s="22"/>
      <c r="II117" s="22"/>
      <c r="IJ117" s="22"/>
      <c r="IK117" s="22"/>
    </row>
    <row r="118" spans="1:245" x14ac:dyDescent="0.25">
      <c r="A118" s="42">
        <v>42818</v>
      </c>
      <c r="B118" s="15" t="s">
        <v>1051</v>
      </c>
      <c r="C118" s="29">
        <v>426</v>
      </c>
      <c r="D118" s="29">
        <v>449</v>
      </c>
      <c r="E118" s="15" t="s">
        <v>1000</v>
      </c>
      <c r="F118" s="21"/>
      <c r="G118" s="27" t="s">
        <v>1066</v>
      </c>
      <c r="H118" s="22"/>
      <c r="I118" s="40">
        <v>28890000</v>
      </c>
      <c r="J118" s="40">
        <v>23219000</v>
      </c>
      <c r="K118" s="40">
        <f t="shared" si="1"/>
        <v>5671000</v>
      </c>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c r="DM118" s="22"/>
      <c r="DN118" s="22"/>
      <c r="DO118" s="22"/>
      <c r="DP118" s="22"/>
      <c r="DQ118" s="22"/>
      <c r="DR118" s="22"/>
      <c r="DS118" s="22"/>
      <c r="DT118" s="22"/>
      <c r="DU118" s="22"/>
      <c r="DV118" s="22"/>
      <c r="DW118" s="22"/>
      <c r="DX118" s="22"/>
      <c r="DY118" s="22"/>
      <c r="DZ118" s="22"/>
      <c r="EA118" s="22"/>
      <c r="EB118" s="22"/>
      <c r="EC118" s="22"/>
      <c r="ED118" s="22"/>
      <c r="EE118" s="22"/>
      <c r="EF118" s="22"/>
      <c r="EG118" s="22"/>
      <c r="EH118" s="22"/>
      <c r="EI118" s="22"/>
      <c r="EJ118" s="22"/>
      <c r="EK118" s="22"/>
      <c r="EL118" s="22"/>
      <c r="EM118" s="22"/>
      <c r="EN118" s="22"/>
      <c r="EO118" s="22"/>
      <c r="EP118" s="22"/>
      <c r="EQ118" s="22"/>
      <c r="ER118" s="22"/>
      <c r="ES118" s="22"/>
      <c r="ET118" s="22"/>
      <c r="EU118" s="22"/>
      <c r="EV118" s="22"/>
      <c r="EW118" s="22"/>
      <c r="EX118" s="22"/>
      <c r="EY118" s="22"/>
      <c r="EZ118" s="22"/>
      <c r="FA118" s="22"/>
      <c r="FB118" s="22"/>
      <c r="FC118" s="22"/>
      <c r="FD118" s="22"/>
      <c r="FE118" s="22"/>
      <c r="FF118" s="22"/>
      <c r="FG118" s="22"/>
      <c r="FH118" s="22"/>
      <c r="FI118" s="22"/>
      <c r="FJ118" s="22"/>
      <c r="FK118" s="22"/>
      <c r="FL118" s="22"/>
      <c r="FM118" s="22"/>
      <c r="FN118" s="22"/>
      <c r="FO118" s="22"/>
      <c r="FP118" s="22"/>
      <c r="FQ118" s="22"/>
      <c r="FR118" s="22"/>
      <c r="FS118" s="22"/>
      <c r="FT118" s="22"/>
      <c r="FU118" s="22"/>
      <c r="FV118" s="22"/>
      <c r="FW118" s="22"/>
      <c r="FX118" s="22"/>
      <c r="FY118" s="22"/>
      <c r="FZ118" s="22"/>
      <c r="GA118" s="22"/>
      <c r="GB118" s="22"/>
      <c r="GC118" s="22"/>
      <c r="GD118" s="22"/>
      <c r="GE118" s="22"/>
      <c r="GF118" s="22"/>
      <c r="GG118" s="22"/>
      <c r="GH118" s="22"/>
      <c r="GI118" s="22"/>
      <c r="GJ118" s="22"/>
      <c r="GK118" s="22"/>
      <c r="GL118" s="22"/>
      <c r="GM118" s="22"/>
      <c r="GN118" s="22"/>
      <c r="GO118" s="22"/>
      <c r="GP118" s="22"/>
      <c r="GQ118" s="22"/>
      <c r="GR118" s="22"/>
      <c r="GS118" s="22"/>
      <c r="GT118" s="22"/>
      <c r="GU118" s="22"/>
      <c r="GV118" s="22"/>
      <c r="GW118" s="22"/>
      <c r="GX118" s="22"/>
      <c r="GY118" s="22"/>
      <c r="GZ118" s="22"/>
      <c r="HA118" s="22"/>
      <c r="HB118" s="22"/>
      <c r="HC118" s="22"/>
      <c r="HD118" s="22"/>
      <c r="HE118" s="22"/>
      <c r="HF118" s="22"/>
      <c r="HG118" s="22"/>
      <c r="HH118" s="22"/>
      <c r="HI118" s="22"/>
      <c r="HJ118" s="22"/>
      <c r="HK118" s="22"/>
      <c r="HL118" s="22"/>
      <c r="HM118" s="22"/>
      <c r="HN118" s="22"/>
      <c r="HO118" s="22"/>
      <c r="HP118" s="22"/>
      <c r="HQ118" s="22"/>
      <c r="HR118" s="22"/>
      <c r="HS118" s="22"/>
      <c r="HT118" s="22"/>
      <c r="HU118" s="22"/>
      <c r="HV118" s="22"/>
      <c r="HW118" s="22"/>
      <c r="HX118" s="22"/>
      <c r="HY118" s="22"/>
      <c r="HZ118" s="22"/>
      <c r="IA118" s="22"/>
      <c r="IB118" s="22"/>
      <c r="IC118" s="22"/>
      <c r="ID118" s="22"/>
      <c r="IE118" s="22"/>
      <c r="IF118" s="22"/>
      <c r="IG118" s="22"/>
      <c r="IH118" s="22"/>
      <c r="II118" s="22"/>
      <c r="IJ118" s="22"/>
      <c r="IK118" s="22"/>
    </row>
    <row r="119" spans="1:245" x14ac:dyDescent="0.25">
      <c r="A119" s="42">
        <v>42818</v>
      </c>
      <c r="B119" s="15" t="s">
        <v>1052</v>
      </c>
      <c r="C119" s="29">
        <v>412</v>
      </c>
      <c r="D119" s="29">
        <v>456</v>
      </c>
      <c r="E119" s="15" t="s">
        <v>999</v>
      </c>
      <c r="F119" s="21"/>
      <c r="G119" s="27" t="s">
        <v>1067</v>
      </c>
      <c r="H119" s="22"/>
      <c r="I119" s="40">
        <v>18000000</v>
      </c>
      <c r="J119" s="40">
        <v>14266667</v>
      </c>
      <c r="K119" s="40">
        <f t="shared" si="1"/>
        <v>3733333</v>
      </c>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22"/>
      <c r="DC119" s="22"/>
      <c r="DD119" s="22"/>
      <c r="DE119" s="22"/>
      <c r="DF119" s="22"/>
      <c r="DG119" s="22"/>
      <c r="DH119" s="22"/>
      <c r="DI119" s="22"/>
      <c r="DJ119" s="22"/>
      <c r="DK119" s="22"/>
      <c r="DL119" s="22"/>
      <c r="DM119" s="22"/>
      <c r="DN119" s="22"/>
      <c r="DO119" s="22"/>
      <c r="DP119" s="22"/>
      <c r="DQ119" s="22"/>
      <c r="DR119" s="22"/>
      <c r="DS119" s="22"/>
      <c r="DT119" s="22"/>
      <c r="DU119" s="22"/>
      <c r="DV119" s="22"/>
      <c r="DW119" s="22"/>
      <c r="DX119" s="22"/>
      <c r="DY119" s="22"/>
      <c r="DZ119" s="22"/>
      <c r="EA119" s="22"/>
      <c r="EB119" s="22"/>
      <c r="EC119" s="22"/>
      <c r="ED119" s="22"/>
      <c r="EE119" s="22"/>
      <c r="EF119" s="22"/>
      <c r="EG119" s="22"/>
      <c r="EH119" s="22"/>
      <c r="EI119" s="22"/>
      <c r="EJ119" s="22"/>
      <c r="EK119" s="22"/>
      <c r="EL119" s="22"/>
      <c r="EM119" s="22"/>
      <c r="EN119" s="22"/>
      <c r="EO119" s="22"/>
      <c r="EP119" s="22"/>
      <c r="EQ119" s="22"/>
      <c r="ER119" s="22"/>
      <c r="ES119" s="22"/>
      <c r="ET119" s="22"/>
      <c r="EU119" s="22"/>
      <c r="EV119" s="22"/>
      <c r="EW119" s="22"/>
      <c r="EX119" s="22"/>
      <c r="EY119" s="22"/>
      <c r="EZ119" s="22"/>
      <c r="FA119" s="22"/>
      <c r="FB119" s="22"/>
      <c r="FC119" s="22"/>
      <c r="FD119" s="22"/>
      <c r="FE119" s="22"/>
      <c r="FF119" s="22"/>
      <c r="FG119" s="22"/>
      <c r="FH119" s="22"/>
      <c r="FI119" s="22"/>
      <c r="FJ119" s="22"/>
      <c r="FK119" s="22"/>
      <c r="FL119" s="22"/>
      <c r="FM119" s="22"/>
      <c r="FN119" s="22"/>
      <c r="FO119" s="22"/>
      <c r="FP119" s="22"/>
      <c r="FQ119" s="22"/>
      <c r="FR119" s="22"/>
      <c r="FS119" s="22"/>
      <c r="FT119" s="22"/>
      <c r="FU119" s="22"/>
      <c r="FV119" s="22"/>
      <c r="FW119" s="22"/>
      <c r="FX119" s="22"/>
      <c r="FY119" s="22"/>
      <c r="FZ119" s="22"/>
      <c r="GA119" s="22"/>
      <c r="GB119" s="22"/>
      <c r="GC119" s="22"/>
      <c r="GD119" s="22"/>
      <c r="GE119" s="22"/>
      <c r="GF119" s="22"/>
      <c r="GG119" s="22"/>
      <c r="GH119" s="22"/>
      <c r="GI119" s="22"/>
      <c r="GJ119" s="22"/>
      <c r="GK119" s="22"/>
      <c r="GL119" s="22"/>
      <c r="GM119" s="22"/>
      <c r="GN119" s="22"/>
      <c r="GO119" s="22"/>
      <c r="GP119" s="22"/>
      <c r="GQ119" s="22"/>
      <c r="GR119" s="22"/>
      <c r="GS119" s="22"/>
      <c r="GT119" s="22"/>
      <c r="GU119" s="22"/>
      <c r="GV119" s="22"/>
      <c r="GW119" s="22"/>
      <c r="GX119" s="22"/>
      <c r="GY119" s="22"/>
      <c r="GZ119" s="22"/>
      <c r="HA119" s="22"/>
      <c r="HB119" s="22"/>
      <c r="HC119" s="22"/>
      <c r="HD119" s="22"/>
      <c r="HE119" s="22"/>
      <c r="HF119" s="22"/>
      <c r="HG119" s="22"/>
      <c r="HH119" s="22"/>
      <c r="HI119" s="22"/>
      <c r="HJ119" s="22"/>
      <c r="HK119" s="22"/>
      <c r="HL119" s="22"/>
      <c r="HM119" s="22"/>
      <c r="HN119" s="22"/>
      <c r="HO119" s="22"/>
      <c r="HP119" s="22"/>
      <c r="HQ119" s="22"/>
      <c r="HR119" s="22"/>
      <c r="HS119" s="22"/>
      <c r="HT119" s="22"/>
      <c r="HU119" s="22"/>
      <c r="HV119" s="22"/>
      <c r="HW119" s="22"/>
      <c r="HX119" s="22"/>
      <c r="HY119" s="22"/>
      <c r="HZ119" s="22"/>
      <c r="IA119" s="22"/>
      <c r="IB119" s="22"/>
      <c r="IC119" s="22"/>
      <c r="ID119" s="22"/>
      <c r="IE119" s="22"/>
      <c r="IF119" s="22"/>
      <c r="IG119" s="22"/>
      <c r="IH119" s="22"/>
      <c r="II119" s="22"/>
      <c r="IJ119" s="22"/>
      <c r="IK119" s="22"/>
    </row>
    <row r="120" spans="1:245" x14ac:dyDescent="0.25">
      <c r="A120" s="42">
        <v>42821</v>
      </c>
      <c r="B120" s="15" t="s">
        <v>1053</v>
      </c>
      <c r="C120" s="29">
        <v>447</v>
      </c>
      <c r="D120" s="29">
        <v>461</v>
      </c>
      <c r="E120" s="15" t="s">
        <v>1077</v>
      </c>
      <c r="F120" s="21"/>
      <c r="G120" s="27" t="s">
        <v>1068</v>
      </c>
      <c r="H120" s="22"/>
      <c r="I120" s="40">
        <v>40500000</v>
      </c>
      <c r="J120" s="40">
        <v>20700000</v>
      </c>
      <c r="K120" s="40">
        <f t="shared" si="1"/>
        <v>19800000</v>
      </c>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c r="CT120" s="22"/>
      <c r="CU120" s="22"/>
      <c r="CV120" s="22"/>
      <c r="CW120" s="22"/>
      <c r="CX120" s="22"/>
      <c r="CY120" s="22"/>
      <c r="CZ120" s="22"/>
      <c r="DA120" s="22"/>
      <c r="DB120" s="22"/>
      <c r="DC120" s="22"/>
      <c r="DD120" s="22"/>
      <c r="DE120" s="22"/>
      <c r="DF120" s="22"/>
      <c r="DG120" s="22"/>
      <c r="DH120" s="22"/>
      <c r="DI120" s="22"/>
      <c r="DJ120" s="22"/>
      <c r="DK120" s="22"/>
      <c r="DL120" s="22"/>
      <c r="DM120" s="22"/>
      <c r="DN120" s="22"/>
      <c r="DO120" s="22"/>
      <c r="DP120" s="22"/>
      <c r="DQ120" s="22"/>
      <c r="DR120" s="22"/>
      <c r="DS120" s="22"/>
      <c r="DT120" s="22"/>
      <c r="DU120" s="22"/>
      <c r="DV120" s="22"/>
      <c r="DW120" s="22"/>
      <c r="DX120" s="22"/>
      <c r="DY120" s="22"/>
      <c r="DZ120" s="22"/>
      <c r="EA120" s="22"/>
      <c r="EB120" s="22"/>
      <c r="EC120" s="22"/>
      <c r="ED120" s="22"/>
      <c r="EE120" s="22"/>
      <c r="EF120" s="22"/>
      <c r="EG120" s="22"/>
      <c r="EH120" s="22"/>
      <c r="EI120" s="22"/>
      <c r="EJ120" s="22"/>
      <c r="EK120" s="22"/>
      <c r="EL120" s="22"/>
      <c r="EM120" s="22"/>
      <c r="EN120" s="22"/>
      <c r="EO120" s="22"/>
      <c r="EP120" s="22"/>
      <c r="EQ120" s="22"/>
      <c r="ER120" s="22"/>
      <c r="ES120" s="22"/>
      <c r="ET120" s="22"/>
      <c r="EU120" s="22"/>
      <c r="EV120" s="22"/>
      <c r="EW120" s="22"/>
      <c r="EX120" s="22"/>
      <c r="EY120" s="22"/>
      <c r="EZ120" s="22"/>
      <c r="FA120" s="22"/>
      <c r="FB120" s="22"/>
      <c r="FC120" s="22"/>
      <c r="FD120" s="22"/>
      <c r="FE120" s="22"/>
      <c r="FF120" s="22"/>
      <c r="FG120" s="22"/>
      <c r="FH120" s="22"/>
      <c r="FI120" s="22"/>
      <c r="FJ120" s="22"/>
      <c r="FK120" s="22"/>
      <c r="FL120" s="22"/>
      <c r="FM120" s="22"/>
      <c r="FN120" s="22"/>
      <c r="FO120" s="22"/>
      <c r="FP120" s="22"/>
      <c r="FQ120" s="22"/>
      <c r="FR120" s="22"/>
      <c r="FS120" s="22"/>
      <c r="FT120" s="22"/>
      <c r="FU120" s="22"/>
      <c r="FV120" s="22"/>
      <c r="FW120" s="22"/>
      <c r="FX120" s="22"/>
      <c r="FY120" s="22"/>
      <c r="FZ120" s="22"/>
      <c r="GA120" s="22"/>
      <c r="GB120" s="22"/>
      <c r="GC120" s="22"/>
      <c r="GD120" s="22"/>
      <c r="GE120" s="22"/>
      <c r="GF120" s="22"/>
      <c r="GG120" s="22"/>
      <c r="GH120" s="22"/>
      <c r="GI120" s="22"/>
      <c r="GJ120" s="22"/>
      <c r="GK120" s="22"/>
      <c r="GL120" s="22"/>
      <c r="GM120" s="22"/>
      <c r="GN120" s="22"/>
      <c r="GO120" s="22"/>
      <c r="GP120" s="22"/>
      <c r="GQ120" s="22"/>
      <c r="GR120" s="22"/>
      <c r="GS120" s="22"/>
      <c r="GT120" s="22"/>
      <c r="GU120" s="22"/>
      <c r="GV120" s="22"/>
      <c r="GW120" s="22"/>
      <c r="GX120" s="22"/>
      <c r="GY120" s="22"/>
      <c r="GZ120" s="22"/>
      <c r="HA120" s="22"/>
      <c r="HB120" s="22"/>
      <c r="HC120" s="22"/>
      <c r="HD120" s="22"/>
      <c r="HE120" s="22"/>
      <c r="HF120" s="22"/>
      <c r="HG120" s="22"/>
      <c r="HH120" s="22"/>
      <c r="HI120" s="22"/>
      <c r="HJ120" s="22"/>
      <c r="HK120" s="22"/>
      <c r="HL120" s="22"/>
      <c r="HM120" s="22"/>
      <c r="HN120" s="22"/>
      <c r="HO120" s="22"/>
      <c r="HP120" s="22"/>
      <c r="HQ120" s="22"/>
      <c r="HR120" s="22"/>
      <c r="HS120" s="22"/>
      <c r="HT120" s="22"/>
      <c r="HU120" s="22"/>
      <c r="HV120" s="22"/>
      <c r="HW120" s="22"/>
      <c r="HX120" s="22"/>
      <c r="HY120" s="22"/>
      <c r="HZ120" s="22"/>
      <c r="IA120" s="22"/>
      <c r="IB120" s="22"/>
      <c r="IC120" s="22"/>
      <c r="ID120" s="22"/>
      <c r="IE120" s="22"/>
      <c r="IF120" s="22"/>
      <c r="IG120" s="22"/>
      <c r="IH120" s="22"/>
      <c r="II120" s="22"/>
      <c r="IJ120" s="22"/>
      <c r="IK120" s="22"/>
    </row>
    <row r="121" spans="1:245" x14ac:dyDescent="0.25">
      <c r="A121" s="42">
        <v>42821</v>
      </c>
      <c r="B121" s="15" t="s">
        <v>1054</v>
      </c>
      <c r="C121" s="29">
        <v>413</v>
      </c>
      <c r="D121" s="29">
        <v>463</v>
      </c>
      <c r="E121" s="15" t="s">
        <v>999</v>
      </c>
      <c r="F121" s="21"/>
      <c r="G121" s="27" t="s">
        <v>1069</v>
      </c>
      <c r="H121" s="22"/>
      <c r="I121" s="40">
        <v>19000000</v>
      </c>
      <c r="J121" s="40">
        <v>14266667</v>
      </c>
      <c r="K121" s="40">
        <f t="shared" si="1"/>
        <v>4733333</v>
      </c>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c r="DA121" s="22"/>
      <c r="DB121" s="22"/>
      <c r="DC121" s="22"/>
      <c r="DD121" s="22"/>
      <c r="DE121" s="22"/>
      <c r="DF121" s="22"/>
      <c r="DG121" s="22"/>
      <c r="DH121" s="22"/>
      <c r="DI121" s="22"/>
      <c r="DJ121" s="22"/>
      <c r="DK121" s="22"/>
      <c r="DL121" s="22"/>
      <c r="DM121" s="22"/>
      <c r="DN121" s="22"/>
      <c r="DO121" s="22"/>
      <c r="DP121" s="22"/>
      <c r="DQ121" s="22"/>
      <c r="DR121" s="22"/>
      <c r="DS121" s="22"/>
      <c r="DT121" s="22"/>
      <c r="DU121" s="22"/>
      <c r="DV121" s="22"/>
      <c r="DW121" s="22"/>
      <c r="DX121" s="22"/>
      <c r="DY121" s="22"/>
      <c r="DZ121" s="22"/>
      <c r="EA121" s="22"/>
      <c r="EB121" s="22"/>
      <c r="EC121" s="22"/>
      <c r="ED121" s="22"/>
      <c r="EE121" s="22"/>
      <c r="EF121" s="22"/>
      <c r="EG121" s="22"/>
      <c r="EH121" s="22"/>
      <c r="EI121" s="22"/>
      <c r="EJ121" s="22"/>
      <c r="EK121" s="22"/>
      <c r="EL121" s="22"/>
      <c r="EM121" s="22"/>
      <c r="EN121" s="22"/>
      <c r="EO121" s="22"/>
      <c r="EP121" s="22"/>
      <c r="EQ121" s="22"/>
      <c r="ER121" s="22"/>
      <c r="ES121" s="22"/>
      <c r="ET121" s="22"/>
      <c r="EU121" s="22"/>
      <c r="EV121" s="22"/>
      <c r="EW121" s="22"/>
      <c r="EX121" s="22"/>
      <c r="EY121" s="22"/>
      <c r="EZ121" s="22"/>
      <c r="FA121" s="22"/>
      <c r="FB121" s="22"/>
      <c r="FC121" s="22"/>
      <c r="FD121" s="22"/>
      <c r="FE121" s="22"/>
      <c r="FF121" s="22"/>
      <c r="FG121" s="22"/>
      <c r="FH121" s="22"/>
      <c r="FI121" s="22"/>
      <c r="FJ121" s="22"/>
      <c r="FK121" s="22"/>
      <c r="FL121" s="22"/>
      <c r="FM121" s="22"/>
      <c r="FN121" s="22"/>
      <c r="FO121" s="22"/>
      <c r="FP121" s="22"/>
      <c r="FQ121" s="22"/>
      <c r="FR121" s="22"/>
      <c r="FS121" s="22"/>
      <c r="FT121" s="22"/>
      <c r="FU121" s="22"/>
      <c r="FV121" s="22"/>
      <c r="FW121" s="22"/>
      <c r="FX121" s="22"/>
      <c r="FY121" s="22"/>
      <c r="FZ121" s="22"/>
      <c r="GA121" s="22"/>
      <c r="GB121" s="22"/>
      <c r="GC121" s="22"/>
      <c r="GD121" s="22"/>
      <c r="GE121" s="22"/>
      <c r="GF121" s="22"/>
      <c r="GG121" s="22"/>
      <c r="GH121" s="22"/>
      <c r="GI121" s="22"/>
      <c r="GJ121" s="22"/>
      <c r="GK121" s="22"/>
      <c r="GL121" s="22"/>
      <c r="GM121" s="22"/>
      <c r="GN121" s="22"/>
      <c r="GO121" s="22"/>
      <c r="GP121" s="22"/>
      <c r="GQ121" s="22"/>
      <c r="GR121" s="22"/>
      <c r="GS121" s="22"/>
      <c r="GT121" s="22"/>
      <c r="GU121" s="22"/>
      <c r="GV121" s="22"/>
      <c r="GW121" s="22"/>
      <c r="GX121" s="22"/>
      <c r="GY121" s="22"/>
      <c r="GZ121" s="22"/>
      <c r="HA121" s="22"/>
      <c r="HB121" s="22"/>
      <c r="HC121" s="22"/>
      <c r="HD121" s="22"/>
      <c r="HE121" s="22"/>
      <c r="HF121" s="22"/>
      <c r="HG121" s="22"/>
      <c r="HH121" s="22"/>
      <c r="HI121" s="22"/>
      <c r="HJ121" s="22"/>
      <c r="HK121" s="22"/>
      <c r="HL121" s="22"/>
      <c r="HM121" s="22"/>
      <c r="HN121" s="22"/>
      <c r="HO121" s="22"/>
      <c r="HP121" s="22"/>
      <c r="HQ121" s="22"/>
      <c r="HR121" s="22"/>
      <c r="HS121" s="22"/>
      <c r="HT121" s="22"/>
      <c r="HU121" s="22"/>
      <c r="HV121" s="22"/>
      <c r="HW121" s="22"/>
      <c r="HX121" s="22"/>
      <c r="HY121" s="22"/>
      <c r="HZ121" s="22"/>
      <c r="IA121" s="22"/>
      <c r="IB121" s="22"/>
      <c r="IC121" s="22"/>
      <c r="ID121" s="22"/>
      <c r="IE121" s="22"/>
      <c r="IF121" s="22"/>
      <c r="IG121" s="22"/>
      <c r="IH121" s="22"/>
      <c r="II121" s="22"/>
      <c r="IJ121" s="22"/>
      <c r="IK121" s="22"/>
    </row>
    <row r="122" spans="1:245" x14ac:dyDescent="0.25">
      <c r="A122" s="42">
        <v>42821</v>
      </c>
      <c r="B122" s="15" t="s">
        <v>1055</v>
      </c>
      <c r="C122" s="29">
        <v>446</v>
      </c>
      <c r="D122" s="29">
        <v>465</v>
      </c>
      <c r="E122" s="15" t="s">
        <v>1077</v>
      </c>
      <c r="F122" s="21"/>
      <c r="G122" s="27" t="s">
        <v>1070</v>
      </c>
      <c r="H122" s="22"/>
      <c r="I122" s="40">
        <v>40500000</v>
      </c>
      <c r="J122" s="40">
        <v>32100000</v>
      </c>
      <c r="K122" s="40">
        <f t="shared" si="1"/>
        <v>8400000</v>
      </c>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c r="CZ122" s="22"/>
      <c r="DA122" s="22"/>
      <c r="DB122" s="22"/>
      <c r="DC122" s="22"/>
      <c r="DD122" s="22"/>
      <c r="DE122" s="22"/>
      <c r="DF122" s="22"/>
      <c r="DG122" s="22"/>
      <c r="DH122" s="22"/>
      <c r="DI122" s="22"/>
      <c r="DJ122" s="22"/>
      <c r="DK122" s="22"/>
      <c r="DL122" s="22"/>
      <c r="DM122" s="22"/>
      <c r="DN122" s="22"/>
      <c r="DO122" s="22"/>
      <c r="DP122" s="22"/>
      <c r="DQ122" s="22"/>
      <c r="DR122" s="22"/>
      <c r="DS122" s="22"/>
      <c r="DT122" s="22"/>
      <c r="DU122" s="22"/>
      <c r="DV122" s="22"/>
      <c r="DW122" s="22"/>
      <c r="DX122" s="22"/>
      <c r="DY122" s="22"/>
      <c r="DZ122" s="22"/>
      <c r="EA122" s="22"/>
      <c r="EB122" s="22"/>
      <c r="EC122" s="22"/>
      <c r="ED122" s="22"/>
      <c r="EE122" s="22"/>
      <c r="EF122" s="22"/>
      <c r="EG122" s="22"/>
      <c r="EH122" s="22"/>
      <c r="EI122" s="22"/>
      <c r="EJ122" s="22"/>
      <c r="EK122" s="22"/>
      <c r="EL122" s="22"/>
      <c r="EM122" s="22"/>
      <c r="EN122" s="22"/>
      <c r="EO122" s="22"/>
      <c r="EP122" s="22"/>
      <c r="EQ122" s="22"/>
      <c r="ER122" s="22"/>
      <c r="ES122" s="22"/>
      <c r="ET122" s="22"/>
      <c r="EU122" s="22"/>
      <c r="EV122" s="22"/>
      <c r="EW122" s="22"/>
      <c r="EX122" s="22"/>
      <c r="EY122" s="22"/>
      <c r="EZ122" s="22"/>
      <c r="FA122" s="22"/>
      <c r="FB122" s="22"/>
      <c r="FC122" s="22"/>
      <c r="FD122" s="22"/>
      <c r="FE122" s="22"/>
      <c r="FF122" s="22"/>
      <c r="FG122" s="22"/>
      <c r="FH122" s="22"/>
      <c r="FI122" s="22"/>
      <c r="FJ122" s="22"/>
      <c r="FK122" s="22"/>
      <c r="FL122" s="22"/>
      <c r="FM122" s="22"/>
      <c r="FN122" s="22"/>
      <c r="FO122" s="22"/>
      <c r="FP122" s="22"/>
      <c r="FQ122" s="22"/>
      <c r="FR122" s="22"/>
      <c r="FS122" s="22"/>
      <c r="FT122" s="22"/>
      <c r="FU122" s="22"/>
      <c r="FV122" s="22"/>
      <c r="FW122" s="22"/>
      <c r="FX122" s="22"/>
      <c r="FY122" s="22"/>
      <c r="FZ122" s="22"/>
      <c r="GA122" s="22"/>
      <c r="GB122" s="22"/>
      <c r="GC122" s="22"/>
      <c r="GD122" s="22"/>
      <c r="GE122" s="22"/>
      <c r="GF122" s="22"/>
      <c r="GG122" s="22"/>
      <c r="GH122" s="22"/>
      <c r="GI122" s="22"/>
      <c r="GJ122" s="22"/>
      <c r="GK122" s="22"/>
      <c r="GL122" s="22"/>
      <c r="GM122" s="22"/>
      <c r="GN122" s="22"/>
      <c r="GO122" s="22"/>
      <c r="GP122" s="22"/>
      <c r="GQ122" s="22"/>
      <c r="GR122" s="22"/>
      <c r="GS122" s="22"/>
      <c r="GT122" s="22"/>
      <c r="GU122" s="22"/>
      <c r="GV122" s="22"/>
      <c r="GW122" s="22"/>
      <c r="GX122" s="22"/>
      <c r="GY122" s="22"/>
      <c r="GZ122" s="22"/>
      <c r="HA122" s="22"/>
      <c r="HB122" s="22"/>
      <c r="HC122" s="22"/>
      <c r="HD122" s="22"/>
      <c r="HE122" s="22"/>
      <c r="HF122" s="22"/>
      <c r="HG122" s="22"/>
      <c r="HH122" s="22"/>
      <c r="HI122" s="22"/>
      <c r="HJ122" s="22"/>
      <c r="HK122" s="22"/>
      <c r="HL122" s="22"/>
      <c r="HM122" s="22"/>
      <c r="HN122" s="22"/>
      <c r="HO122" s="22"/>
      <c r="HP122" s="22"/>
      <c r="HQ122" s="22"/>
      <c r="HR122" s="22"/>
      <c r="HS122" s="22"/>
      <c r="HT122" s="22"/>
      <c r="HU122" s="22"/>
      <c r="HV122" s="22"/>
      <c r="HW122" s="22"/>
      <c r="HX122" s="22"/>
      <c r="HY122" s="22"/>
      <c r="HZ122" s="22"/>
      <c r="IA122" s="22"/>
      <c r="IB122" s="22"/>
      <c r="IC122" s="22"/>
      <c r="ID122" s="22"/>
      <c r="IE122" s="22"/>
      <c r="IF122" s="22"/>
      <c r="IG122" s="22"/>
      <c r="IH122" s="22"/>
      <c r="II122" s="22"/>
      <c r="IJ122" s="22"/>
      <c r="IK122" s="22"/>
    </row>
    <row r="123" spans="1:245" x14ac:dyDescent="0.25">
      <c r="A123" s="42">
        <v>42821</v>
      </c>
      <c r="B123" s="15" t="s">
        <v>1056</v>
      </c>
      <c r="C123" s="29">
        <v>439</v>
      </c>
      <c r="D123" s="29">
        <v>467</v>
      </c>
      <c r="E123" s="15" t="s">
        <v>1074</v>
      </c>
      <c r="F123" s="21"/>
      <c r="G123" s="27" t="s">
        <v>1071</v>
      </c>
      <c r="H123" s="22"/>
      <c r="I123" s="40">
        <v>81000000</v>
      </c>
      <c r="J123" s="40">
        <v>63600000</v>
      </c>
      <c r="K123" s="40">
        <f t="shared" si="1"/>
        <v>17400000</v>
      </c>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c r="DA123" s="22"/>
      <c r="DB123" s="22"/>
      <c r="DC123" s="22"/>
      <c r="DD123" s="22"/>
      <c r="DE123" s="22"/>
      <c r="DF123" s="22"/>
      <c r="DG123" s="22"/>
      <c r="DH123" s="22"/>
      <c r="DI123" s="22"/>
      <c r="DJ123" s="22"/>
      <c r="DK123" s="22"/>
      <c r="DL123" s="22"/>
      <c r="DM123" s="22"/>
      <c r="DN123" s="22"/>
      <c r="DO123" s="22"/>
      <c r="DP123" s="22"/>
      <c r="DQ123" s="22"/>
      <c r="DR123" s="22"/>
      <c r="DS123" s="22"/>
      <c r="DT123" s="22"/>
      <c r="DU123" s="22"/>
      <c r="DV123" s="22"/>
      <c r="DW123" s="22"/>
      <c r="DX123" s="22"/>
      <c r="DY123" s="22"/>
      <c r="DZ123" s="22"/>
      <c r="EA123" s="22"/>
      <c r="EB123" s="22"/>
      <c r="EC123" s="22"/>
      <c r="ED123" s="22"/>
      <c r="EE123" s="22"/>
      <c r="EF123" s="22"/>
      <c r="EG123" s="22"/>
      <c r="EH123" s="22"/>
      <c r="EI123" s="22"/>
      <c r="EJ123" s="22"/>
      <c r="EK123" s="22"/>
      <c r="EL123" s="22"/>
      <c r="EM123" s="22"/>
      <c r="EN123" s="22"/>
      <c r="EO123" s="22"/>
      <c r="EP123" s="22"/>
      <c r="EQ123" s="22"/>
      <c r="ER123" s="22"/>
      <c r="ES123" s="22"/>
      <c r="ET123" s="22"/>
      <c r="EU123" s="22"/>
      <c r="EV123" s="22"/>
      <c r="EW123" s="22"/>
      <c r="EX123" s="22"/>
      <c r="EY123" s="22"/>
      <c r="EZ123" s="22"/>
      <c r="FA123" s="22"/>
      <c r="FB123" s="22"/>
      <c r="FC123" s="22"/>
      <c r="FD123" s="22"/>
      <c r="FE123" s="22"/>
      <c r="FF123" s="22"/>
      <c r="FG123" s="22"/>
      <c r="FH123" s="22"/>
      <c r="FI123" s="22"/>
      <c r="FJ123" s="22"/>
      <c r="FK123" s="22"/>
      <c r="FL123" s="22"/>
      <c r="FM123" s="22"/>
      <c r="FN123" s="22"/>
      <c r="FO123" s="22"/>
      <c r="FP123" s="22"/>
      <c r="FQ123" s="22"/>
      <c r="FR123" s="22"/>
      <c r="FS123" s="22"/>
      <c r="FT123" s="22"/>
      <c r="FU123" s="22"/>
      <c r="FV123" s="22"/>
      <c r="FW123" s="22"/>
      <c r="FX123" s="22"/>
      <c r="FY123" s="22"/>
      <c r="FZ123" s="22"/>
      <c r="GA123" s="22"/>
      <c r="GB123" s="22"/>
      <c r="GC123" s="22"/>
      <c r="GD123" s="22"/>
      <c r="GE123" s="22"/>
      <c r="GF123" s="22"/>
      <c r="GG123" s="22"/>
      <c r="GH123" s="22"/>
      <c r="GI123" s="22"/>
      <c r="GJ123" s="22"/>
      <c r="GK123" s="22"/>
      <c r="GL123" s="22"/>
      <c r="GM123" s="22"/>
      <c r="GN123" s="22"/>
      <c r="GO123" s="22"/>
      <c r="GP123" s="22"/>
      <c r="GQ123" s="22"/>
      <c r="GR123" s="22"/>
      <c r="GS123" s="22"/>
      <c r="GT123" s="22"/>
      <c r="GU123" s="22"/>
      <c r="GV123" s="22"/>
      <c r="GW123" s="22"/>
      <c r="GX123" s="22"/>
      <c r="GY123" s="22"/>
      <c r="GZ123" s="22"/>
      <c r="HA123" s="22"/>
      <c r="HB123" s="22"/>
      <c r="HC123" s="22"/>
      <c r="HD123" s="22"/>
      <c r="HE123" s="22"/>
      <c r="HF123" s="22"/>
      <c r="HG123" s="22"/>
      <c r="HH123" s="22"/>
      <c r="HI123" s="22"/>
      <c r="HJ123" s="22"/>
      <c r="HK123" s="22"/>
      <c r="HL123" s="22"/>
      <c r="HM123" s="22"/>
      <c r="HN123" s="22"/>
      <c r="HO123" s="22"/>
      <c r="HP123" s="22"/>
      <c r="HQ123" s="22"/>
      <c r="HR123" s="22"/>
      <c r="HS123" s="22"/>
      <c r="HT123" s="22"/>
      <c r="HU123" s="22"/>
      <c r="HV123" s="22"/>
      <c r="HW123" s="22"/>
      <c r="HX123" s="22"/>
      <c r="HY123" s="22"/>
      <c r="HZ123" s="22"/>
      <c r="IA123" s="22"/>
      <c r="IB123" s="22"/>
      <c r="IC123" s="22"/>
      <c r="ID123" s="22"/>
      <c r="IE123" s="22"/>
      <c r="IF123" s="22"/>
      <c r="IG123" s="22"/>
      <c r="IH123" s="22"/>
      <c r="II123" s="22"/>
      <c r="IJ123" s="22"/>
      <c r="IK123" s="22"/>
    </row>
    <row r="124" spans="1:245" x14ac:dyDescent="0.25">
      <c r="A124" s="42">
        <v>42821</v>
      </c>
      <c r="B124" s="15" t="s">
        <v>1057</v>
      </c>
      <c r="C124" s="29">
        <v>424</v>
      </c>
      <c r="D124" s="29">
        <v>468</v>
      </c>
      <c r="E124" s="15" t="s">
        <v>970</v>
      </c>
      <c r="F124" s="21"/>
      <c r="G124" s="27" t="s">
        <v>1072</v>
      </c>
      <c r="H124" s="22"/>
      <c r="I124" s="40">
        <v>18000000</v>
      </c>
      <c r="J124" s="40">
        <v>14266667</v>
      </c>
      <c r="K124" s="40">
        <f t="shared" si="1"/>
        <v>3733333</v>
      </c>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22"/>
      <c r="CI124" s="22"/>
      <c r="CJ124" s="22"/>
      <c r="CK124" s="22"/>
      <c r="CL124" s="22"/>
      <c r="CM124" s="22"/>
      <c r="CN124" s="22"/>
      <c r="CO124" s="22"/>
      <c r="CP124" s="22"/>
      <c r="CQ124" s="22"/>
      <c r="CR124" s="22"/>
      <c r="CS124" s="22"/>
      <c r="CT124" s="22"/>
      <c r="CU124" s="22"/>
      <c r="CV124" s="22"/>
      <c r="CW124" s="22"/>
      <c r="CX124" s="22"/>
      <c r="CY124" s="22"/>
      <c r="CZ124" s="22"/>
      <c r="DA124" s="22"/>
      <c r="DB124" s="22"/>
      <c r="DC124" s="22"/>
      <c r="DD124" s="22"/>
      <c r="DE124" s="22"/>
      <c r="DF124" s="22"/>
      <c r="DG124" s="22"/>
      <c r="DH124" s="22"/>
      <c r="DI124" s="22"/>
      <c r="DJ124" s="22"/>
      <c r="DK124" s="22"/>
      <c r="DL124" s="22"/>
      <c r="DM124" s="22"/>
      <c r="DN124" s="22"/>
      <c r="DO124" s="22"/>
      <c r="DP124" s="22"/>
      <c r="DQ124" s="22"/>
      <c r="DR124" s="22"/>
      <c r="DS124" s="22"/>
      <c r="DT124" s="22"/>
      <c r="DU124" s="22"/>
      <c r="DV124" s="22"/>
      <c r="DW124" s="22"/>
      <c r="DX124" s="22"/>
      <c r="DY124" s="22"/>
      <c r="DZ124" s="22"/>
      <c r="EA124" s="22"/>
      <c r="EB124" s="22"/>
      <c r="EC124" s="22"/>
      <c r="ED124" s="22"/>
      <c r="EE124" s="22"/>
      <c r="EF124" s="22"/>
      <c r="EG124" s="22"/>
      <c r="EH124" s="22"/>
      <c r="EI124" s="22"/>
      <c r="EJ124" s="22"/>
      <c r="EK124" s="22"/>
      <c r="EL124" s="22"/>
      <c r="EM124" s="22"/>
      <c r="EN124" s="22"/>
      <c r="EO124" s="22"/>
      <c r="EP124" s="22"/>
      <c r="EQ124" s="22"/>
      <c r="ER124" s="22"/>
      <c r="ES124" s="22"/>
      <c r="ET124" s="22"/>
      <c r="EU124" s="22"/>
      <c r="EV124" s="22"/>
      <c r="EW124" s="22"/>
      <c r="EX124" s="22"/>
      <c r="EY124" s="22"/>
      <c r="EZ124" s="22"/>
      <c r="FA124" s="22"/>
      <c r="FB124" s="22"/>
      <c r="FC124" s="22"/>
      <c r="FD124" s="22"/>
      <c r="FE124" s="22"/>
      <c r="FF124" s="22"/>
      <c r="FG124" s="22"/>
      <c r="FH124" s="22"/>
      <c r="FI124" s="22"/>
      <c r="FJ124" s="22"/>
      <c r="FK124" s="22"/>
      <c r="FL124" s="22"/>
      <c r="FM124" s="22"/>
      <c r="FN124" s="22"/>
      <c r="FO124" s="22"/>
      <c r="FP124" s="22"/>
      <c r="FQ124" s="22"/>
      <c r="FR124" s="22"/>
      <c r="FS124" s="22"/>
      <c r="FT124" s="22"/>
      <c r="FU124" s="22"/>
      <c r="FV124" s="22"/>
      <c r="FW124" s="22"/>
      <c r="FX124" s="22"/>
      <c r="FY124" s="22"/>
      <c r="FZ124" s="22"/>
      <c r="GA124" s="22"/>
      <c r="GB124" s="22"/>
      <c r="GC124" s="22"/>
      <c r="GD124" s="22"/>
      <c r="GE124" s="22"/>
      <c r="GF124" s="22"/>
      <c r="GG124" s="22"/>
      <c r="GH124" s="22"/>
      <c r="GI124" s="22"/>
      <c r="GJ124" s="22"/>
      <c r="GK124" s="22"/>
      <c r="GL124" s="22"/>
      <c r="GM124" s="22"/>
      <c r="GN124" s="22"/>
      <c r="GO124" s="22"/>
      <c r="GP124" s="22"/>
      <c r="GQ124" s="22"/>
      <c r="GR124" s="22"/>
      <c r="GS124" s="22"/>
      <c r="GT124" s="22"/>
      <c r="GU124" s="22"/>
      <c r="GV124" s="22"/>
      <c r="GW124" s="22"/>
      <c r="GX124" s="22"/>
      <c r="GY124" s="22"/>
      <c r="GZ124" s="22"/>
      <c r="HA124" s="22"/>
      <c r="HB124" s="22"/>
      <c r="HC124" s="22"/>
      <c r="HD124" s="22"/>
      <c r="HE124" s="22"/>
      <c r="HF124" s="22"/>
      <c r="HG124" s="22"/>
      <c r="HH124" s="22"/>
      <c r="HI124" s="22"/>
      <c r="HJ124" s="22"/>
      <c r="HK124" s="22"/>
      <c r="HL124" s="22"/>
      <c r="HM124" s="22"/>
      <c r="HN124" s="22"/>
      <c r="HO124" s="22"/>
      <c r="HP124" s="22"/>
      <c r="HQ124" s="22"/>
      <c r="HR124" s="22"/>
      <c r="HS124" s="22"/>
      <c r="HT124" s="22"/>
      <c r="HU124" s="22"/>
      <c r="HV124" s="22"/>
      <c r="HW124" s="22"/>
      <c r="HX124" s="22"/>
      <c r="HY124" s="22"/>
      <c r="HZ124" s="22"/>
      <c r="IA124" s="22"/>
      <c r="IB124" s="22"/>
      <c r="IC124" s="22"/>
      <c r="ID124" s="22"/>
      <c r="IE124" s="22"/>
      <c r="IF124" s="22"/>
      <c r="IG124" s="22"/>
      <c r="IH124" s="22"/>
      <c r="II124" s="22"/>
      <c r="IJ124" s="22"/>
      <c r="IK124" s="22"/>
    </row>
    <row r="125" spans="1:245" x14ac:dyDescent="0.25">
      <c r="A125" s="42">
        <v>42822</v>
      </c>
      <c r="B125" s="15" t="s">
        <v>1058</v>
      </c>
      <c r="C125" s="29">
        <v>448</v>
      </c>
      <c r="D125" s="29">
        <v>475</v>
      </c>
      <c r="E125" s="15" t="s">
        <v>1077</v>
      </c>
      <c r="F125" s="21"/>
      <c r="G125" s="27" t="s">
        <v>1073</v>
      </c>
      <c r="H125" s="22"/>
      <c r="I125" s="40">
        <v>48150000</v>
      </c>
      <c r="J125" s="40">
        <v>37806667</v>
      </c>
      <c r="K125" s="40">
        <f t="shared" si="1"/>
        <v>10343333</v>
      </c>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22"/>
      <c r="CI125" s="22"/>
      <c r="CJ125" s="22"/>
      <c r="CK125" s="22"/>
      <c r="CL125" s="22"/>
      <c r="CM125" s="22"/>
      <c r="CN125" s="22"/>
      <c r="CO125" s="22"/>
      <c r="CP125" s="22"/>
      <c r="CQ125" s="22"/>
      <c r="CR125" s="22"/>
      <c r="CS125" s="22"/>
      <c r="CT125" s="22"/>
      <c r="CU125" s="22"/>
      <c r="CV125" s="22"/>
      <c r="CW125" s="22"/>
      <c r="CX125" s="22"/>
      <c r="CY125" s="22"/>
      <c r="CZ125" s="22"/>
      <c r="DA125" s="22"/>
      <c r="DB125" s="22"/>
      <c r="DC125" s="22"/>
      <c r="DD125" s="22"/>
      <c r="DE125" s="22"/>
      <c r="DF125" s="22"/>
      <c r="DG125" s="22"/>
      <c r="DH125" s="22"/>
      <c r="DI125" s="22"/>
      <c r="DJ125" s="22"/>
      <c r="DK125" s="22"/>
      <c r="DL125" s="22"/>
      <c r="DM125" s="22"/>
      <c r="DN125" s="22"/>
      <c r="DO125" s="22"/>
      <c r="DP125" s="22"/>
      <c r="DQ125" s="22"/>
      <c r="DR125" s="22"/>
      <c r="DS125" s="22"/>
      <c r="DT125" s="22"/>
      <c r="DU125" s="22"/>
      <c r="DV125" s="22"/>
      <c r="DW125" s="22"/>
      <c r="DX125" s="22"/>
      <c r="DY125" s="22"/>
      <c r="DZ125" s="22"/>
      <c r="EA125" s="22"/>
      <c r="EB125" s="22"/>
      <c r="EC125" s="22"/>
      <c r="ED125" s="22"/>
      <c r="EE125" s="22"/>
      <c r="EF125" s="22"/>
      <c r="EG125" s="22"/>
      <c r="EH125" s="22"/>
      <c r="EI125" s="22"/>
      <c r="EJ125" s="22"/>
      <c r="EK125" s="22"/>
      <c r="EL125" s="22"/>
      <c r="EM125" s="22"/>
      <c r="EN125" s="22"/>
      <c r="EO125" s="22"/>
      <c r="EP125" s="22"/>
      <c r="EQ125" s="22"/>
      <c r="ER125" s="22"/>
      <c r="ES125" s="22"/>
      <c r="ET125" s="22"/>
      <c r="EU125" s="22"/>
      <c r="EV125" s="22"/>
      <c r="EW125" s="22"/>
      <c r="EX125" s="22"/>
      <c r="EY125" s="22"/>
      <c r="EZ125" s="22"/>
      <c r="FA125" s="22"/>
      <c r="FB125" s="22"/>
      <c r="FC125" s="22"/>
      <c r="FD125" s="22"/>
      <c r="FE125" s="22"/>
      <c r="FF125" s="22"/>
      <c r="FG125" s="22"/>
      <c r="FH125" s="22"/>
      <c r="FI125" s="22"/>
      <c r="FJ125" s="22"/>
      <c r="FK125" s="22"/>
      <c r="FL125" s="22"/>
      <c r="FM125" s="22"/>
      <c r="FN125" s="22"/>
      <c r="FO125" s="22"/>
      <c r="FP125" s="22"/>
      <c r="FQ125" s="22"/>
      <c r="FR125" s="22"/>
      <c r="FS125" s="22"/>
      <c r="FT125" s="22"/>
      <c r="FU125" s="22"/>
      <c r="FV125" s="22"/>
      <c r="FW125" s="22"/>
      <c r="FX125" s="22"/>
      <c r="FY125" s="22"/>
      <c r="FZ125" s="22"/>
      <c r="GA125" s="22"/>
      <c r="GB125" s="22"/>
      <c r="GC125" s="22"/>
      <c r="GD125" s="22"/>
      <c r="GE125" s="22"/>
      <c r="GF125" s="22"/>
      <c r="GG125" s="22"/>
      <c r="GH125" s="22"/>
      <c r="GI125" s="22"/>
      <c r="GJ125" s="22"/>
      <c r="GK125" s="22"/>
      <c r="GL125" s="22"/>
      <c r="GM125" s="22"/>
      <c r="GN125" s="22"/>
      <c r="GO125" s="22"/>
      <c r="GP125" s="22"/>
      <c r="GQ125" s="22"/>
      <c r="GR125" s="22"/>
      <c r="GS125" s="22"/>
      <c r="GT125" s="22"/>
      <c r="GU125" s="22"/>
      <c r="GV125" s="22"/>
      <c r="GW125" s="22"/>
      <c r="GX125" s="22"/>
      <c r="GY125" s="22"/>
      <c r="GZ125" s="22"/>
      <c r="HA125" s="22"/>
      <c r="HB125" s="22"/>
      <c r="HC125" s="22"/>
      <c r="HD125" s="22"/>
      <c r="HE125" s="22"/>
      <c r="HF125" s="22"/>
      <c r="HG125" s="22"/>
      <c r="HH125" s="22"/>
      <c r="HI125" s="22"/>
      <c r="HJ125" s="22"/>
      <c r="HK125" s="22"/>
      <c r="HL125" s="22"/>
      <c r="HM125" s="22"/>
      <c r="HN125" s="22"/>
      <c r="HO125" s="22"/>
      <c r="HP125" s="22"/>
      <c r="HQ125" s="22"/>
      <c r="HR125" s="22"/>
      <c r="HS125" s="22"/>
      <c r="HT125" s="22"/>
      <c r="HU125" s="22"/>
      <c r="HV125" s="22"/>
      <c r="HW125" s="22"/>
      <c r="HX125" s="22"/>
      <c r="HY125" s="22"/>
      <c r="HZ125" s="22"/>
      <c r="IA125" s="22"/>
      <c r="IB125" s="22"/>
      <c r="IC125" s="22"/>
      <c r="ID125" s="22"/>
      <c r="IE125" s="22"/>
      <c r="IF125" s="22"/>
      <c r="IG125" s="22"/>
      <c r="IH125" s="22"/>
      <c r="II125" s="22"/>
      <c r="IJ125" s="22"/>
      <c r="IK125" s="22"/>
    </row>
    <row r="126" spans="1:245" x14ac:dyDescent="0.25">
      <c r="A126" s="42">
        <v>42823</v>
      </c>
      <c r="B126" s="15" t="s">
        <v>1079</v>
      </c>
      <c r="C126" s="29">
        <v>449</v>
      </c>
      <c r="D126" s="29">
        <v>476</v>
      </c>
      <c r="E126" s="143" t="s">
        <v>970</v>
      </c>
      <c r="F126" s="21"/>
      <c r="G126" s="27" t="s">
        <v>1080</v>
      </c>
      <c r="H126" s="22"/>
      <c r="I126" s="40">
        <v>18000000</v>
      </c>
      <c r="J126" s="40">
        <v>14066667</v>
      </c>
      <c r="K126" s="40">
        <f t="shared" si="1"/>
        <v>3933333</v>
      </c>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c r="CM126" s="22"/>
      <c r="CN126" s="22"/>
      <c r="CO126" s="22"/>
      <c r="CP126" s="22"/>
      <c r="CQ126" s="22"/>
      <c r="CR126" s="22"/>
      <c r="CS126" s="22"/>
      <c r="CT126" s="22"/>
      <c r="CU126" s="22"/>
      <c r="CV126" s="22"/>
      <c r="CW126" s="22"/>
      <c r="CX126" s="22"/>
      <c r="CY126" s="22"/>
      <c r="CZ126" s="22"/>
      <c r="DA126" s="22"/>
      <c r="DB126" s="22"/>
      <c r="DC126" s="22"/>
      <c r="DD126" s="22"/>
      <c r="DE126" s="22"/>
      <c r="DF126" s="22"/>
      <c r="DG126" s="22"/>
      <c r="DH126" s="22"/>
      <c r="DI126" s="22"/>
      <c r="DJ126" s="22"/>
      <c r="DK126" s="22"/>
      <c r="DL126" s="22"/>
      <c r="DM126" s="22"/>
      <c r="DN126" s="22"/>
      <c r="DO126" s="22"/>
      <c r="DP126" s="22"/>
      <c r="DQ126" s="22"/>
      <c r="DR126" s="22"/>
      <c r="DS126" s="22"/>
      <c r="DT126" s="22"/>
      <c r="DU126" s="22"/>
      <c r="DV126" s="22"/>
      <c r="DW126" s="22"/>
      <c r="DX126" s="22"/>
      <c r="DY126" s="22"/>
      <c r="DZ126" s="22"/>
      <c r="EA126" s="22"/>
      <c r="EB126" s="22"/>
      <c r="EC126" s="22"/>
      <c r="ED126" s="22"/>
      <c r="EE126" s="22"/>
      <c r="EF126" s="22"/>
      <c r="EG126" s="22"/>
      <c r="EH126" s="22"/>
      <c r="EI126" s="22"/>
      <c r="EJ126" s="22"/>
      <c r="EK126" s="22"/>
      <c r="EL126" s="22"/>
      <c r="EM126" s="22"/>
      <c r="EN126" s="22"/>
      <c r="EO126" s="22"/>
      <c r="EP126" s="22"/>
      <c r="EQ126" s="22"/>
      <c r="ER126" s="22"/>
      <c r="ES126" s="22"/>
      <c r="ET126" s="22"/>
      <c r="EU126" s="22"/>
      <c r="EV126" s="22"/>
      <c r="EW126" s="22"/>
      <c r="EX126" s="22"/>
      <c r="EY126" s="22"/>
      <c r="EZ126" s="22"/>
      <c r="FA126" s="22"/>
      <c r="FB126" s="22"/>
      <c r="FC126" s="22"/>
      <c r="FD126" s="22"/>
      <c r="FE126" s="22"/>
      <c r="FF126" s="22"/>
      <c r="FG126" s="22"/>
      <c r="FH126" s="22"/>
      <c r="FI126" s="22"/>
      <c r="FJ126" s="22"/>
      <c r="FK126" s="22"/>
      <c r="FL126" s="22"/>
      <c r="FM126" s="22"/>
      <c r="FN126" s="22"/>
      <c r="FO126" s="22"/>
      <c r="FP126" s="22"/>
      <c r="FQ126" s="22"/>
      <c r="FR126" s="22"/>
      <c r="FS126" s="22"/>
      <c r="FT126" s="22"/>
      <c r="FU126" s="22"/>
      <c r="FV126" s="22"/>
      <c r="FW126" s="22"/>
      <c r="FX126" s="22"/>
      <c r="FY126" s="22"/>
      <c r="FZ126" s="22"/>
      <c r="GA126" s="22"/>
      <c r="GB126" s="22"/>
      <c r="GC126" s="22"/>
      <c r="GD126" s="22"/>
      <c r="GE126" s="22"/>
      <c r="GF126" s="22"/>
      <c r="GG126" s="22"/>
      <c r="GH126" s="22"/>
      <c r="GI126" s="22"/>
      <c r="GJ126" s="22"/>
      <c r="GK126" s="22"/>
      <c r="GL126" s="22"/>
      <c r="GM126" s="22"/>
      <c r="GN126" s="22"/>
      <c r="GO126" s="22"/>
      <c r="GP126" s="22"/>
      <c r="GQ126" s="22"/>
      <c r="GR126" s="22"/>
      <c r="GS126" s="22"/>
      <c r="GT126" s="22"/>
      <c r="GU126" s="22"/>
      <c r="GV126" s="22"/>
      <c r="GW126" s="22"/>
      <c r="GX126" s="22"/>
      <c r="GY126" s="22"/>
      <c r="GZ126" s="22"/>
      <c r="HA126" s="22"/>
      <c r="HB126" s="22"/>
      <c r="HC126" s="22"/>
      <c r="HD126" s="22"/>
      <c r="HE126" s="22"/>
      <c r="HF126" s="22"/>
      <c r="HG126" s="22"/>
      <c r="HH126" s="22"/>
      <c r="HI126" s="22"/>
      <c r="HJ126" s="22"/>
      <c r="HK126" s="22"/>
      <c r="HL126" s="22"/>
      <c r="HM126" s="22"/>
      <c r="HN126" s="22"/>
      <c r="HO126" s="22"/>
      <c r="HP126" s="22"/>
      <c r="HQ126" s="22"/>
      <c r="HR126" s="22"/>
      <c r="HS126" s="22"/>
      <c r="HT126" s="22"/>
      <c r="HU126" s="22"/>
      <c r="HV126" s="22"/>
      <c r="HW126" s="22"/>
      <c r="HX126" s="22"/>
      <c r="HY126" s="22"/>
      <c r="HZ126" s="22"/>
      <c r="IA126" s="22"/>
      <c r="IB126" s="22"/>
      <c r="IC126" s="22"/>
      <c r="ID126" s="22"/>
      <c r="IE126" s="22"/>
      <c r="IF126" s="22"/>
      <c r="IG126" s="22"/>
      <c r="IH126" s="22"/>
      <c r="II126" s="22"/>
      <c r="IJ126" s="22"/>
      <c r="IK126" s="22"/>
    </row>
    <row r="127" spans="1:245" x14ac:dyDescent="0.25">
      <c r="A127" s="42">
        <v>42824</v>
      </c>
      <c r="B127" s="143" t="s">
        <v>1172</v>
      </c>
      <c r="C127" s="29">
        <v>398</v>
      </c>
      <c r="D127" s="29">
        <v>478</v>
      </c>
      <c r="E127" s="27" t="s">
        <v>998</v>
      </c>
      <c r="F127" s="21"/>
      <c r="G127" s="27" t="s">
        <v>1189</v>
      </c>
      <c r="H127" s="22"/>
      <c r="I127" s="40">
        <v>40660000</v>
      </c>
      <c r="J127" s="40">
        <v>29674667</v>
      </c>
      <c r="K127" s="40">
        <f t="shared" si="1"/>
        <v>10985333</v>
      </c>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c r="CZ127" s="22"/>
      <c r="DA127" s="22"/>
      <c r="DB127" s="22"/>
      <c r="DC127" s="22"/>
      <c r="DD127" s="22"/>
      <c r="DE127" s="22"/>
      <c r="DF127" s="22"/>
      <c r="DG127" s="22"/>
      <c r="DH127" s="22"/>
      <c r="DI127" s="22"/>
      <c r="DJ127" s="22"/>
      <c r="DK127" s="22"/>
      <c r="DL127" s="22"/>
      <c r="DM127" s="22"/>
      <c r="DN127" s="22"/>
      <c r="DO127" s="22"/>
      <c r="DP127" s="22"/>
      <c r="DQ127" s="22"/>
      <c r="DR127" s="22"/>
      <c r="DS127" s="22"/>
      <c r="DT127" s="22"/>
      <c r="DU127" s="22"/>
      <c r="DV127" s="22"/>
      <c r="DW127" s="22"/>
      <c r="DX127" s="22"/>
      <c r="DY127" s="22"/>
      <c r="DZ127" s="22"/>
      <c r="EA127" s="22"/>
      <c r="EB127" s="22"/>
      <c r="EC127" s="22"/>
      <c r="ED127" s="22"/>
      <c r="EE127" s="22"/>
      <c r="EF127" s="22"/>
      <c r="EG127" s="22"/>
      <c r="EH127" s="22"/>
      <c r="EI127" s="22"/>
      <c r="EJ127" s="22"/>
      <c r="EK127" s="22"/>
      <c r="EL127" s="22"/>
      <c r="EM127" s="22"/>
      <c r="EN127" s="22"/>
      <c r="EO127" s="22"/>
      <c r="EP127" s="22"/>
      <c r="EQ127" s="22"/>
      <c r="ER127" s="22"/>
      <c r="ES127" s="22"/>
      <c r="ET127" s="22"/>
      <c r="EU127" s="22"/>
      <c r="EV127" s="22"/>
      <c r="EW127" s="22"/>
      <c r="EX127" s="22"/>
      <c r="EY127" s="22"/>
      <c r="EZ127" s="22"/>
      <c r="FA127" s="22"/>
      <c r="FB127" s="22"/>
      <c r="FC127" s="22"/>
      <c r="FD127" s="22"/>
      <c r="FE127" s="22"/>
      <c r="FF127" s="22"/>
      <c r="FG127" s="22"/>
      <c r="FH127" s="22"/>
      <c r="FI127" s="22"/>
      <c r="FJ127" s="22"/>
      <c r="FK127" s="22"/>
      <c r="FL127" s="22"/>
      <c r="FM127" s="22"/>
      <c r="FN127" s="22"/>
      <c r="FO127" s="22"/>
      <c r="FP127" s="22"/>
      <c r="FQ127" s="22"/>
      <c r="FR127" s="22"/>
      <c r="FS127" s="22"/>
      <c r="FT127" s="22"/>
      <c r="FU127" s="22"/>
      <c r="FV127" s="22"/>
      <c r="FW127" s="22"/>
      <c r="FX127" s="22"/>
      <c r="FY127" s="22"/>
      <c r="FZ127" s="22"/>
      <c r="GA127" s="22"/>
      <c r="GB127" s="22"/>
      <c r="GC127" s="22"/>
      <c r="GD127" s="22"/>
      <c r="GE127" s="22"/>
      <c r="GF127" s="22"/>
      <c r="GG127" s="22"/>
      <c r="GH127" s="22"/>
      <c r="GI127" s="22"/>
      <c r="GJ127" s="22"/>
      <c r="GK127" s="22"/>
      <c r="GL127" s="22"/>
      <c r="GM127" s="22"/>
      <c r="GN127" s="22"/>
      <c r="GO127" s="22"/>
      <c r="GP127" s="22"/>
      <c r="GQ127" s="22"/>
      <c r="GR127" s="22"/>
      <c r="GS127" s="22"/>
      <c r="GT127" s="22"/>
      <c r="GU127" s="22"/>
      <c r="GV127" s="22"/>
      <c r="GW127" s="22"/>
      <c r="GX127" s="22"/>
      <c r="GY127" s="22"/>
      <c r="GZ127" s="22"/>
      <c r="HA127" s="22"/>
      <c r="HB127" s="22"/>
      <c r="HC127" s="22"/>
      <c r="HD127" s="22"/>
      <c r="HE127" s="22"/>
      <c r="HF127" s="22"/>
      <c r="HG127" s="22"/>
      <c r="HH127" s="22"/>
      <c r="HI127" s="22"/>
      <c r="HJ127" s="22"/>
      <c r="HK127" s="22"/>
      <c r="HL127" s="22"/>
      <c r="HM127" s="22"/>
      <c r="HN127" s="22"/>
      <c r="HO127" s="22"/>
      <c r="HP127" s="22"/>
      <c r="HQ127" s="22"/>
      <c r="HR127" s="22"/>
      <c r="HS127" s="22"/>
      <c r="HT127" s="22"/>
      <c r="HU127" s="22"/>
      <c r="HV127" s="22"/>
      <c r="HW127" s="22"/>
      <c r="HX127" s="22"/>
      <c r="HY127" s="22"/>
      <c r="HZ127" s="22"/>
      <c r="IA127" s="22"/>
      <c r="IB127" s="22"/>
      <c r="IC127" s="22"/>
      <c r="ID127" s="22"/>
      <c r="IE127" s="22"/>
      <c r="IF127" s="22"/>
      <c r="IG127" s="22"/>
      <c r="IH127" s="22"/>
      <c r="II127" s="22"/>
      <c r="IJ127" s="22"/>
      <c r="IK127" s="22"/>
    </row>
    <row r="128" spans="1:245" x14ac:dyDescent="0.25">
      <c r="A128" s="42">
        <v>42824</v>
      </c>
      <c r="B128" s="143" t="s">
        <v>1173</v>
      </c>
      <c r="C128" s="29">
        <v>400</v>
      </c>
      <c r="D128" s="29">
        <v>479</v>
      </c>
      <c r="E128" s="27" t="s">
        <v>971</v>
      </c>
      <c r="F128" s="21"/>
      <c r="G128" s="27" t="s">
        <v>1190</v>
      </c>
      <c r="H128" s="22"/>
      <c r="I128" s="40">
        <v>40660000</v>
      </c>
      <c r="J128" s="40">
        <v>29674667</v>
      </c>
      <c r="K128" s="40">
        <f t="shared" si="1"/>
        <v>10985333</v>
      </c>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22"/>
      <c r="CI128" s="22"/>
      <c r="CJ128" s="22"/>
      <c r="CK128" s="22"/>
      <c r="CL128" s="22"/>
      <c r="CM128" s="22"/>
      <c r="CN128" s="22"/>
      <c r="CO128" s="22"/>
      <c r="CP128" s="22"/>
      <c r="CQ128" s="22"/>
      <c r="CR128" s="22"/>
      <c r="CS128" s="22"/>
      <c r="CT128" s="22"/>
      <c r="CU128" s="22"/>
      <c r="CV128" s="22"/>
      <c r="CW128" s="22"/>
      <c r="CX128" s="22"/>
      <c r="CY128" s="22"/>
      <c r="CZ128" s="22"/>
      <c r="DA128" s="22"/>
      <c r="DB128" s="22"/>
      <c r="DC128" s="22"/>
      <c r="DD128" s="22"/>
      <c r="DE128" s="22"/>
      <c r="DF128" s="22"/>
      <c r="DG128" s="22"/>
      <c r="DH128" s="22"/>
      <c r="DI128" s="22"/>
      <c r="DJ128" s="22"/>
      <c r="DK128" s="22"/>
      <c r="DL128" s="22"/>
      <c r="DM128" s="22"/>
      <c r="DN128" s="22"/>
      <c r="DO128" s="22"/>
      <c r="DP128" s="22"/>
      <c r="DQ128" s="22"/>
      <c r="DR128" s="22"/>
      <c r="DS128" s="22"/>
      <c r="DT128" s="22"/>
      <c r="DU128" s="22"/>
      <c r="DV128" s="22"/>
      <c r="DW128" s="22"/>
      <c r="DX128" s="22"/>
      <c r="DY128" s="22"/>
      <c r="DZ128" s="22"/>
      <c r="EA128" s="22"/>
      <c r="EB128" s="22"/>
      <c r="EC128" s="22"/>
      <c r="ED128" s="22"/>
      <c r="EE128" s="22"/>
      <c r="EF128" s="22"/>
      <c r="EG128" s="22"/>
      <c r="EH128" s="22"/>
      <c r="EI128" s="22"/>
      <c r="EJ128" s="22"/>
      <c r="EK128" s="22"/>
      <c r="EL128" s="22"/>
      <c r="EM128" s="22"/>
      <c r="EN128" s="22"/>
      <c r="EO128" s="22"/>
      <c r="EP128" s="22"/>
      <c r="EQ128" s="22"/>
      <c r="ER128" s="22"/>
      <c r="ES128" s="22"/>
      <c r="ET128" s="22"/>
      <c r="EU128" s="22"/>
      <c r="EV128" s="22"/>
      <c r="EW128" s="22"/>
      <c r="EX128" s="22"/>
      <c r="EY128" s="22"/>
      <c r="EZ128" s="22"/>
      <c r="FA128" s="22"/>
      <c r="FB128" s="22"/>
      <c r="FC128" s="22"/>
      <c r="FD128" s="22"/>
      <c r="FE128" s="22"/>
      <c r="FF128" s="22"/>
      <c r="FG128" s="22"/>
      <c r="FH128" s="22"/>
      <c r="FI128" s="22"/>
      <c r="FJ128" s="22"/>
      <c r="FK128" s="22"/>
      <c r="FL128" s="22"/>
      <c r="FM128" s="22"/>
      <c r="FN128" s="22"/>
      <c r="FO128" s="22"/>
      <c r="FP128" s="22"/>
      <c r="FQ128" s="22"/>
      <c r="FR128" s="22"/>
      <c r="FS128" s="22"/>
      <c r="FT128" s="22"/>
      <c r="FU128" s="22"/>
      <c r="FV128" s="22"/>
      <c r="FW128" s="22"/>
      <c r="FX128" s="22"/>
      <c r="FY128" s="22"/>
      <c r="FZ128" s="22"/>
      <c r="GA128" s="22"/>
      <c r="GB128" s="22"/>
      <c r="GC128" s="22"/>
      <c r="GD128" s="22"/>
      <c r="GE128" s="22"/>
      <c r="GF128" s="22"/>
      <c r="GG128" s="22"/>
      <c r="GH128" s="22"/>
      <c r="GI128" s="22"/>
      <c r="GJ128" s="22"/>
      <c r="GK128" s="22"/>
      <c r="GL128" s="22"/>
      <c r="GM128" s="22"/>
      <c r="GN128" s="22"/>
      <c r="GO128" s="22"/>
      <c r="GP128" s="22"/>
      <c r="GQ128" s="22"/>
      <c r="GR128" s="22"/>
      <c r="GS128" s="22"/>
      <c r="GT128" s="22"/>
      <c r="GU128" s="22"/>
      <c r="GV128" s="22"/>
      <c r="GW128" s="22"/>
      <c r="GX128" s="22"/>
      <c r="GY128" s="22"/>
      <c r="GZ128" s="22"/>
      <c r="HA128" s="22"/>
      <c r="HB128" s="22"/>
      <c r="HC128" s="22"/>
      <c r="HD128" s="22"/>
      <c r="HE128" s="22"/>
      <c r="HF128" s="22"/>
      <c r="HG128" s="22"/>
      <c r="HH128" s="22"/>
      <c r="HI128" s="22"/>
      <c r="HJ128" s="22"/>
      <c r="HK128" s="22"/>
      <c r="HL128" s="22"/>
      <c r="HM128" s="22"/>
      <c r="HN128" s="22"/>
      <c r="HO128" s="22"/>
      <c r="HP128" s="22"/>
      <c r="HQ128" s="22"/>
      <c r="HR128" s="22"/>
      <c r="HS128" s="22"/>
      <c r="HT128" s="22"/>
      <c r="HU128" s="22"/>
      <c r="HV128" s="22"/>
      <c r="HW128" s="22"/>
      <c r="HX128" s="22"/>
      <c r="HY128" s="22"/>
      <c r="HZ128" s="22"/>
      <c r="IA128" s="22"/>
      <c r="IB128" s="22"/>
      <c r="IC128" s="22"/>
      <c r="ID128" s="22"/>
      <c r="IE128" s="22"/>
      <c r="IF128" s="22"/>
      <c r="IG128" s="22"/>
      <c r="IH128" s="22"/>
      <c r="II128" s="22"/>
      <c r="IJ128" s="22"/>
      <c r="IK128" s="22"/>
    </row>
    <row r="129" spans="1:245" x14ac:dyDescent="0.25">
      <c r="A129" s="42">
        <v>42828</v>
      </c>
      <c r="B129" s="143" t="s">
        <v>1174</v>
      </c>
      <c r="C129" s="29">
        <v>484</v>
      </c>
      <c r="D129" s="29">
        <v>489</v>
      </c>
      <c r="E129" s="27" t="s">
        <v>1000</v>
      </c>
      <c r="F129" s="21"/>
      <c r="G129" s="27" t="s">
        <v>1191</v>
      </c>
      <c r="H129" s="22"/>
      <c r="I129" s="40">
        <v>27000000</v>
      </c>
      <c r="J129" s="40">
        <v>20700000</v>
      </c>
      <c r="K129" s="40">
        <f t="shared" si="1"/>
        <v>6300000</v>
      </c>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c r="CZ129" s="22"/>
      <c r="DA129" s="22"/>
      <c r="DB129" s="22"/>
      <c r="DC129" s="22"/>
      <c r="DD129" s="22"/>
      <c r="DE129" s="22"/>
      <c r="DF129" s="22"/>
      <c r="DG129" s="22"/>
      <c r="DH129" s="22"/>
      <c r="DI129" s="22"/>
      <c r="DJ129" s="22"/>
      <c r="DK129" s="22"/>
      <c r="DL129" s="22"/>
      <c r="DM129" s="22"/>
      <c r="DN129" s="22"/>
      <c r="DO129" s="22"/>
      <c r="DP129" s="22"/>
      <c r="DQ129" s="22"/>
      <c r="DR129" s="22"/>
      <c r="DS129" s="22"/>
      <c r="DT129" s="22"/>
      <c r="DU129" s="22"/>
      <c r="DV129" s="22"/>
      <c r="DW129" s="22"/>
      <c r="DX129" s="22"/>
      <c r="DY129" s="22"/>
      <c r="DZ129" s="22"/>
      <c r="EA129" s="22"/>
      <c r="EB129" s="22"/>
      <c r="EC129" s="22"/>
      <c r="ED129" s="22"/>
      <c r="EE129" s="22"/>
      <c r="EF129" s="22"/>
      <c r="EG129" s="22"/>
      <c r="EH129" s="22"/>
      <c r="EI129" s="22"/>
      <c r="EJ129" s="22"/>
      <c r="EK129" s="22"/>
      <c r="EL129" s="22"/>
      <c r="EM129" s="22"/>
      <c r="EN129" s="22"/>
      <c r="EO129" s="22"/>
      <c r="EP129" s="22"/>
      <c r="EQ129" s="22"/>
      <c r="ER129" s="22"/>
      <c r="ES129" s="22"/>
      <c r="ET129" s="22"/>
      <c r="EU129" s="22"/>
      <c r="EV129" s="22"/>
      <c r="EW129" s="22"/>
      <c r="EX129" s="22"/>
      <c r="EY129" s="22"/>
      <c r="EZ129" s="22"/>
      <c r="FA129" s="22"/>
      <c r="FB129" s="22"/>
      <c r="FC129" s="22"/>
      <c r="FD129" s="22"/>
      <c r="FE129" s="22"/>
      <c r="FF129" s="22"/>
      <c r="FG129" s="22"/>
      <c r="FH129" s="22"/>
      <c r="FI129" s="22"/>
      <c r="FJ129" s="22"/>
      <c r="FK129" s="22"/>
      <c r="FL129" s="22"/>
      <c r="FM129" s="22"/>
      <c r="FN129" s="22"/>
      <c r="FO129" s="22"/>
      <c r="FP129" s="22"/>
      <c r="FQ129" s="22"/>
      <c r="FR129" s="22"/>
      <c r="FS129" s="22"/>
      <c r="FT129" s="22"/>
      <c r="FU129" s="22"/>
      <c r="FV129" s="22"/>
      <c r="FW129" s="22"/>
      <c r="FX129" s="22"/>
      <c r="FY129" s="22"/>
      <c r="FZ129" s="22"/>
      <c r="GA129" s="22"/>
      <c r="GB129" s="22"/>
      <c r="GC129" s="22"/>
      <c r="GD129" s="22"/>
      <c r="GE129" s="22"/>
      <c r="GF129" s="22"/>
      <c r="GG129" s="22"/>
      <c r="GH129" s="22"/>
      <c r="GI129" s="22"/>
      <c r="GJ129" s="22"/>
      <c r="GK129" s="22"/>
      <c r="GL129" s="22"/>
      <c r="GM129" s="22"/>
      <c r="GN129" s="22"/>
      <c r="GO129" s="22"/>
      <c r="GP129" s="22"/>
      <c r="GQ129" s="22"/>
      <c r="GR129" s="22"/>
      <c r="GS129" s="22"/>
      <c r="GT129" s="22"/>
      <c r="GU129" s="22"/>
      <c r="GV129" s="22"/>
      <c r="GW129" s="22"/>
      <c r="GX129" s="22"/>
      <c r="GY129" s="22"/>
      <c r="GZ129" s="22"/>
      <c r="HA129" s="22"/>
      <c r="HB129" s="22"/>
      <c r="HC129" s="22"/>
      <c r="HD129" s="22"/>
      <c r="HE129" s="22"/>
      <c r="HF129" s="22"/>
      <c r="HG129" s="22"/>
      <c r="HH129" s="22"/>
      <c r="HI129" s="22"/>
      <c r="HJ129" s="22"/>
      <c r="HK129" s="22"/>
      <c r="HL129" s="22"/>
      <c r="HM129" s="22"/>
      <c r="HN129" s="22"/>
      <c r="HO129" s="22"/>
      <c r="HP129" s="22"/>
      <c r="HQ129" s="22"/>
      <c r="HR129" s="22"/>
      <c r="HS129" s="22"/>
      <c r="HT129" s="22"/>
      <c r="HU129" s="22"/>
      <c r="HV129" s="22"/>
      <c r="HW129" s="22"/>
      <c r="HX129" s="22"/>
      <c r="HY129" s="22"/>
      <c r="HZ129" s="22"/>
      <c r="IA129" s="22"/>
      <c r="IB129" s="22"/>
      <c r="IC129" s="22"/>
      <c r="ID129" s="22"/>
      <c r="IE129" s="22"/>
      <c r="IF129" s="22"/>
      <c r="IG129" s="22"/>
      <c r="IH129" s="22"/>
      <c r="II129" s="22"/>
      <c r="IJ129" s="22"/>
      <c r="IK129" s="22"/>
    </row>
    <row r="130" spans="1:245" x14ac:dyDescent="0.25">
      <c r="A130" s="42">
        <v>42828</v>
      </c>
      <c r="B130" s="143" t="s">
        <v>1175</v>
      </c>
      <c r="C130" s="29">
        <v>483</v>
      </c>
      <c r="D130" s="29">
        <v>492</v>
      </c>
      <c r="E130" s="27" t="s">
        <v>1220</v>
      </c>
      <c r="F130" s="21"/>
      <c r="G130" s="27" t="s">
        <v>1192</v>
      </c>
      <c r="H130" s="22"/>
      <c r="I130" s="40">
        <v>19251000</v>
      </c>
      <c r="J130" s="40">
        <v>14759100</v>
      </c>
      <c r="K130" s="40">
        <f t="shared" si="1"/>
        <v>4491900</v>
      </c>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22"/>
      <c r="CR130" s="22"/>
      <c r="CS130" s="22"/>
      <c r="CT130" s="22"/>
      <c r="CU130" s="22"/>
      <c r="CV130" s="22"/>
      <c r="CW130" s="22"/>
      <c r="CX130" s="22"/>
      <c r="CY130" s="22"/>
      <c r="CZ130" s="22"/>
      <c r="DA130" s="22"/>
      <c r="DB130" s="22"/>
      <c r="DC130" s="22"/>
      <c r="DD130" s="22"/>
      <c r="DE130" s="22"/>
      <c r="DF130" s="22"/>
      <c r="DG130" s="22"/>
      <c r="DH130" s="22"/>
      <c r="DI130" s="22"/>
      <c r="DJ130" s="22"/>
      <c r="DK130" s="22"/>
      <c r="DL130" s="22"/>
      <c r="DM130" s="22"/>
      <c r="DN130" s="22"/>
      <c r="DO130" s="22"/>
      <c r="DP130" s="22"/>
      <c r="DQ130" s="22"/>
      <c r="DR130" s="22"/>
      <c r="DS130" s="22"/>
      <c r="DT130" s="22"/>
      <c r="DU130" s="22"/>
      <c r="DV130" s="22"/>
      <c r="DW130" s="22"/>
      <c r="DX130" s="22"/>
      <c r="DY130" s="22"/>
      <c r="DZ130" s="22"/>
      <c r="EA130" s="22"/>
      <c r="EB130" s="22"/>
      <c r="EC130" s="22"/>
      <c r="ED130" s="22"/>
      <c r="EE130" s="22"/>
      <c r="EF130" s="22"/>
      <c r="EG130" s="22"/>
      <c r="EH130" s="22"/>
      <c r="EI130" s="22"/>
      <c r="EJ130" s="22"/>
      <c r="EK130" s="22"/>
      <c r="EL130" s="22"/>
      <c r="EM130" s="22"/>
      <c r="EN130" s="22"/>
      <c r="EO130" s="22"/>
      <c r="EP130" s="22"/>
      <c r="EQ130" s="22"/>
      <c r="ER130" s="22"/>
      <c r="ES130" s="22"/>
      <c r="ET130" s="22"/>
      <c r="EU130" s="22"/>
      <c r="EV130" s="22"/>
      <c r="EW130" s="22"/>
      <c r="EX130" s="22"/>
      <c r="EY130" s="22"/>
      <c r="EZ130" s="22"/>
      <c r="FA130" s="22"/>
      <c r="FB130" s="22"/>
      <c r="FC130" s="22"/>
      <c r="FD130" s="22"/>
      <c r="FE130" s="22"/>
      <c r="FF130" s="22"/>
      <c r="FG130" s="22"/>
      <c r="FH130" s="22"/>
      <c r="FI130" s="22"/>
      <c r="FJ130" s="22"/>
      <c r="FK130" s="22"/>
      <c r="FL130" s="22"/>
      <c r="FM130" s="22"/>
      <c r="FN130" s="22"/>
      <c r="FO130" s="22"/>
      <c r="FP130" s="22"/>
      <c r="FQ130" s="22"/>
      <c r="FR130" s="22"/>
      <c r="FS130" s="22"/>
      <c r="FT130" s="22"/>
      <c r="FU130" s="22"/>
      <c r="FV130" s="22"/>
      <c r="FW130" s="22"/>
      <c r="FX130" s="22"/>
      <c r="FY130" s="22"/>
      <c r="FZ130" s="22"/>
      <c r="GA130" s="22"/>
      <c r="GB130" s="22"/>
      <c r="GC130" s="22"/>
      <c r="GD130" s="22"/>
      <c r="GE130" s="22"/>
      <c r="GF130" s="22"/>
      <c r="GG130" s="22"/>
      <c r="GH130" s="22"/>
      <c r="GI130" s="22"/>
      <c r="GJ130" s="22"/>
      <c r="GK130" s="22"/>
      <c r="GL130" s="22"/>
      <c r="GM130" s="22"/>
      <c r="GN130" s="22"/>
      <c r="GO130" s="22"/>
      <c r="GP130" s="22"/>
      <c r="GQ130" s="22"/>
      <c r="GR130" s="22"/>
      <c r="GS130" s="22"/>
      <c r="GT130" s="22"/>
      <c r="GU130" s="22"/>
      <c r="GV130" s="22"/>
      <c r="GW130" s="22"/>
      <c r="GX130" s="22"/>
      <c r="GY130" s="22"/>
      <c r="GZ130" s="22"/>
      <c r="HA130" s="22"/>
      <c r="HB130" s="22"/>
      <c r="HC130" s="22"/>
      <c r="HD130" s="22"/>
      <c r="HE130" s="22"/>
      <c r="HF130" s="22"/>
      <c r="HG130" s="22"/>
      <c r="HH130" s="22"/>
      <c r="HI130" s="22"/>
      <c r="HJ130" s="22"/>
      <c r="HK130" s="22"/>
      <c r="HL130" s="22"/>
      <c r="HM130" s="22"/>
      <c r="HN130" s="22"/>
      <c r="HO130" s="22"/>
      <c r="HP130" s="22"/>
      <c r="HQ130" s="22"/>
      <c r="HR130" s="22"/>
      <c r="HS130" s="22"/>
      <c r="HT130" s="22"/>
      <c r="HU130" s="22"/>
      <c r="HV130" s="22"/>
      <c r="HW130" s="22"/>
      <c r="HX130" s="22"/>
      <c r="HY130" s="22"/>
      <c r="HZ130" s="22"/>
      <c r="IA130" s="22"/>
      <c r="IB130" s="22"/>
      <c r="IC130" s="22"/>
      <c r="ID130" s="22"/>
      <c r="IE130" s="22"/>
      <c r="IF130" s="22"/>
      <c r="IG130" s="22"/>
      <c r="IH130" s="22"/>
      <c r="II130" s="22"/>
      <c r="IJ130" s="22"/>
      <c r="IK130" s="22"/>
    </row>
    <row r="131" spans="1:245" x14ac:dyDescent="0.25">
      <c r="A131" s="42">
        <v>42828</v>
      </c>
      <c r="B131" s="143" t="s">
        <v>1176</v>
      </c>
      <c r="C131" s="29">
        <v>472</v>
      </c>
      <c r="D131" s="29">
        <v>495</v>
      </c>
      <c r="E131" s="27" t="s">
        <v>971</v>
      </c>
      <c r="F131" s="21"/>
      <c r="G131" s="27" t="s">
        <v>1193</v>
      </c>
      <c r="H131" s="22"/>
      <c r="I131" s="40">
        <v>38520000</v>
      </c>
      <c r="J131" s="40">
        <v>29246667</v>
      </c>
      <c r="K131" s="40">
        <f t="shared" si="1"/>
        <v>9273333</v>
      </c>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22"/>
      <c r="CI131" s="22"/>
      <c r="CJ131" s="22"/>
      <c r="CK131" s="22"/>
      <c r="CL131" s="22"/>
      <c r="CM131" s="22"/>
      <c r="CN131" s="22"/>
      <c r="CO131" s="22"/>
      <c r="CP131" s="22"/>
      <c r="CQ131" s="22"/>
      <c r="CR131" s="22"/>
      <c r="CS131" s="22"/>
      <c r="CT131" s="22"/>
      <c r="CU131" s="22"/>
      <c r="CV131" s="22"/>
      <c r="CW131" s="22"/>
      <c r="CX131" s="22"/>
      <c r="CY131" s="22"/>
      <c r="CZ131" s="22"/>
      <c r="DA131" s="22"/>
      <c r="DB131" s="22"/>
      <c r="DC131" s="22"/>
      <c r="DD131" s="22"/>
      <c r="DE131" s="22"/>
      <c r="DF131" s="22"/>
      <c r="DG131" s="22"/>
      <c r="DH131" s="22"/>
      <c r="DI131" s="22"/>
      <c r="DJ131" s="22"/>
      <c r="DK131" s="22"/>
      <c r="DL131" s="22"/>
      <c r="DM131" s="22"/>
      <c r="DN131" s="22"/>
      <c r="DO131" s="22"/>
      <c r="DP131" s="22"/>
      <c r="DQ131" s="22"/>
      <c r="DR131" s="22"/>
      <c r="DS131" s="22"/>
      <c r="DT131" s="22"/>
      <c r="DU131" s="22"/>
      <c r="DV131" s="22"/>
      <c r="DW131" s="22"/>
      <c r="DX131" s="22"/>
      <c r="DY131" s="22"/>
      <c r="DZ131" s="22"/>
      <c r="EA131" s="22"/>
      <c r="EB131" s="22"/>
      <c r="EC131" s="22"/>
      <c r="ED131" s="22"/>
      <c r="EE131" s="22"/>
      <c r="EF131" s="22"/>
      <c r="EG131" s="22"/>
      <c r="EH131" s="22"/>
      <c r="EI131" s="22"/>
      <c r="EJ131" s="22"/>
      <c r="EK131" s="22"/>
      <c r="EL131" s="22"/>
      <c r="EM131" s="22"/>
      <c r="EN131" s="22"/>
      <c r="EO131" s="22"/>
      <c r="EP131" s="22"/>
      <c r="EQ131" s="22"/>
      <c r="ER131" s="22"/>
      <c r="ES131" s="22"/>
      <c r="ET131" s="22"/>
      <c r="EU131" s="22"/>
      <c r="EV131" s="22"/>
      <c r="EW131" s="22"/>
      <c r="EX131" s="22"/>
      <c r="EY131" s="22"/>
      <c r="EZ131" s="22"/>
      <c r="FA131" s="22"/>
      <c r="FB131" s="22"/>
      <c r="FC131" s="22"/>
      <c r="FD131" s="22"/>
      <c r="FE131" s="22"/>
      <c r="FF131" s="22"/>
      <c r="FG131" s="22"/>
      <c r="FH131" s="22"/>
      <c r="FI131" s="22"/>
      <c r="FJ131" s="22"/>
      <c r="FK131" s="22"/>
      <c r="FL131" s="22"/>
      <c r="FM131" s="22"/>
      <c r="FN131" s="22"/>
      <c r="FO131" s="22"/>
      <c r="FP131" s="22"/>
      <c r="FQ131" s="22"/>
      <c r="FR131" s="22"/>
      <c r="FS131" s="22"/>
      <c r="FT131" s="22"/>
      <c r="FU131" s="22"/>
      <c r="FV131" s="22"/>
      <c r="FW131" s="22"/>
      <c r="FX131" s="22"/>
      <c r="FY131" s="22"/>
      <c r="FZ131" s="22"/>
      <c r="GA131" s="22"/>
      <c r="GB131" s="22"/>
      <c r="GC131" s="22"/>
      <c r="GD131" s="22"/>
      <c r="GE131" s="22"/>
      <c r="GF131" s="22"/>
      <c r="GG131" s="22"/>
      <c r="GH131" s="22"/>
      <c r="GI131" s="22"/>
      <c r="GJ131" s="22"/>
      <c r="GK131" s="22"/>
      <c r="GL131" s="22"/>
      <c r="GM131" s="22"/>
      <c r="GN131" s="22"/>
      <c r="GO131" s="22"/>
      <c r="GP131" s="22"/>
      <c r="GQ131" s="22"/>
      <c r="GR131" s="22"/>
      <c r="GS131" s="22"/>
      <c r="GT131" s="22"/>
      <c r="GU131" s="22"/>
      <c r="GV131" s="22"/>
      <c r="GW131" s="22"/>
      <c r="GX131" s="22"/>
      <c r="GY131" s="22"/>
      <c r="GZ131" s="22"/>
      <c r="HA131" s="22"/>
      <c r="HB131" s="22"/>
      <c r="HC131" s="22"/>
      <c r="HD131" s="22"/>
      <c r="HE131" s="22"/>
      <c r="HF131" s="22"/>
      <c r="HG131" s="22"/>
      <c r="HH131" s="22"/>
      <c r="HI131" s="22"/>
      <c r="HJ131" s="22"/>
      <c r="HK131" s="22"/>
      <c r="HL131" s="22"/>
      <c r="HM131" s="22"/>
      <c r="HN131" s="22"/>
      <c r="HO131" s="22"/>
      <c r="HP131" s="22"/>
      <c r="HQ131" s="22"/>
      <c r="HR131" s="22"/>
      <c r="HS131" s="22"/>
      <c r="HT131" s="22"/>
      <c r="HU131" s="22"/>
      <c r="HV131" s="22"/>
      <c r="HW131" s="22"/>
      <c r="HX131" s="22"/>
      <c r="HY131" s="22"/>
      <c r="HZ131" s="22"/>
      <c r="IA131" s="22"/>
      <c r="IB131" s="22"/>
      <c r="IC131" s="22"/>
      <c r="ID131" s="22"/>
      <c r="IE131" s="22"/>
      <c r="IF131" s="22"/>
      <c r="IG131" s="22"/>
      <c r="IH131" s="22"/>
      <c r="II131" s="22"/>
      <c r="IJ131" s="22"/>
      <c r="IK131" s="22"/>
    </row>
    <row r="132" spans="1:245" x14ac:dyDescent="0.25">
      <c r="A132" s="42">
        <v>42829</v>
      </c>
      <c r="B132" s="143" t="s">
        <v>1177</v>
      </c>
      <c r="C132" s="29">
        <v>453</v>
      </c>
      <c r="D132" s="29">
        <v>498</v>
      </c>
      <c r="E132" s="27" t="s">
        <v>970</v>
      </c>
      <c r="F132" s="21"/>
      <c r="G132" s="27" t="s">
        <v>1194</v>
      </c>
      <c r="H132" s="22"/>
      <c r="I132" s="40">
        <v>18000000</v>
      </c>
      <c r="J132" s="40">
        <v>13800000</v>
      </c>
      <c r="K132" s="40">
        <f t="shared" si="1"/>
        <v>4200000</v>
      </c>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c r="CZ132" s="22"/>
      <c r="DA132" s="22"/>
      <c r="DB132" s="22"/>
      <c r="DC132" s="22"/>
      <c r="DD132" s="22"/>
      <c r="DE132" s="22"/>
      <c r="DF132" s="22"/>
      <c r="DG132" s="22"/>
      <c r="DH132" s="22"/>
      <c r="DI132" s="22"/>
      <c r="DJ132" s="22"/>
      <c r="DK132" s="22"/>
      <c r="DL132" s="22"/>
      <c r="DM132" s="22"/>
      <c r="DN132" s="22"/>
      <c r="DO132" s="22"/>
      <c r="DP132" s="22"/>
      <c r="DQ132" s="22"/>
      <c r="DR132" s="22"/>
      <c r="DS132" s="22"/>
      <c r="DT132" s="22"/>
      <c r="DU132" s="22"/>
      <c r="DV132" s="22"/>
      <c r="DW132" s="22"/>
      <c r="DX132" s="22"/>
      <c r="DY132" s="22"/>
      <c r="DZ132" s="22"/>
      <c r="EA132" s="22"/>
      <c r="EB132" s="22"/>
      <c r="EC132" s="22"/>
      <c r="ED132" s="22"/>
      <c r="EE132" s="22"/>
      <c r="EF132" s="22"/>
      <c r="EG132" s="22"/>
      <c r="EH132" s="22"/>
      <c r="EI132" s="22"/>
      <c r="EJ132" s="22"/>
      <c r="EK132" s="22"/>
      <c r="EL132" s="22"/>
      <c r="EM132" s="22"/>
      <c r="EN132" s="22"/>
      <c r="EO132" s="22"/>
      <c r="EP132" s="22"/>
      <c r="EQ132" s="22"/>
      <c r="ER132" s="22"/>
      <c r="ES132" s="22"/>
      <c r="ET132" s="22"/>
      <c r="EU132" s="22"/>
      <c r="EV132" s="22"/>
      <c r="EW132" s="22"/>
      <c r="EX132" s="22"/>
      <c r="EY132" s="22"/>
      <c r="EZ132" s="22"/>
      <c r="FA132" s="22"/>
      <c r="FB132" s="22"/>
      <c r="FC132" s="22"/>
      <c r="FD132" s="22"/>
      <c r="FE132" s="22"/>
      <c r="FF132" s="22"/>
      <c r="FG132" s="22"/>
      <c r="FH132" s="22"/>
      <c r="FI132" s="22"/>
      <c r="FJ132" s="22"/>
      <c r="FK132" s="22"/>
      <c r="FL132" s="22"/>
      <c r="FM132" s="22"/>
      <c r="FN132" s="22"/>
      <c r="FO132" s="22"/>
      <c r="FP132" s="22"/>
      <c r="FQ132" s="22"/>
      <c r="FR132" s="22"/>
      <c r="FS132" s="22"/>
      <c r="FT132" s="22"/>
      <c r="FU132" s="22"/>
      <c r="FV132" s="22"/>
      <c r="FW132" s="22"/>
      <c r="FX132" s="22"/>
      <c r="FY132" s="22"/>
      <c r="FZ132" s="22"/>
      <c r="GA132" s="22"/>
      <c r="GB132" s="22"/>
      <c r="GC132" s="22"/>
      <c r="GD132" s="22"/>
      <c r="GE132" s="22"/>
      <c r="GF132" s="22"/>
      <c r="GG132" s="22"/>
      <c r="GH132" s="22"/>
      <c r="GI132" s="22"/>
      <c r="GJ132" s="22"/>
      <c r="GK132" s="22"/>
      <c r="GL132" s="22"/>
      <c r="GM132" s="22"/>
      <c r="GN132" s="22"/>
      <c r="GO132" s="22"/>
      <c r="GP132" s="22"/>
      <c r="GQ132" s="22"/>
      <c r="GR132" s="22"/>
      <c r="GS132" s="22"/>
      <c r="GT132" s="22"/>
      <c r="GU132" s="22"/>
      <c r="GV132" s="22"/>
      <c r="GW132" s="22"/>
      <c r="GX132" s="22"/>
      <c r="GY132" s="22"/>
      <c r="GZ132" s="22"/>
      <c r="HA132" s="22"/>
      <c r="HB132" s="22"/>
      <c r="HC132" s="22"/>
      <c r="HD132" s="22"/>
      <c r="HE132" s="22"/>
      <c r="HF132" s="22"/>
      <c r="HG132" s="22"/>
      <c r="HH132" s="22"/>
      <c r="HI132" s="22"/>
      <c r="HJ132" s="22"/>
      <c r="HK132" s="22"/>
      <c r="HL132" s="22"/>
      <c r="HM132" s="22"/>
      <c r="HN132" s="22"/>
      <c r="HO132" s="22"/>
      <c r="HP132" s="22"/>
      <c r="HQ132" s="22"/>
      <c r="HR132" s="22"/>
      <c r="HS132" s="22"/>
      <c r="HT132" s="22"/>
      <c r="HU132" s="22"/>
      <c r="HV132" s="22"/>
      <c r="HW132" s="22"/>
      <c r="HX132" s="22"/>
      <c r="HY132" s="22"/>
      <c r="HZ132" s="22"/>
      <c r="IA132" s="22"/>
      <c r="IB132" s="22"/>
      <c r="IC132" s="22"/>
      <c r="ID132" s="22"/>
      <c r="IE132" s="22"/>
      <c r="IF132" s="22"/>
      <c r="IG132" s="22"/>
      <c r="IH132" s="22"/>
      <c r="II132" s="22"/>
      <c r="IJ132" s="22"/>
      <c r="IK132" s="22"/>
    </row>
    <row r="133" spans="1:245" x14ac:dyDescent="0.25">
      <c r="A133" s="42">
        <v>42829</v>
      </c>
      <c r="B133" s="143" t="s">
        <v>1178</v>
      </c>
      <c r="C133" s="29">
        <v>469</v>
      </c>
      <c r="D133" s="29">
        <v>499</v>
      </c>
      <c r="E133" s="27" t="s">
        <v>970</v>
      </c>
      <c r="F133" s="21"/>
      <c r="G133" s="27" t="s">
        <v>1195</v>
      </c>
      <c r="H133" s="22"/>
      <c r="I133" s="40">
        <v>17000000</v>
      </c>
      <c r="J133" s="40">
        <v>13733333</v>
      </c>
      <c r="K133" s="40">
        <f t="shared" si="1"/>
        <v>3266667</v>
      </c>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22"/>
      <c r="CI133" s="22"/>
      <c r="CJ133" s="22"/>
      <c r="CK133" s="22"/>
      <c r="CL133" s="22"/>
      <c r="CM133" s="22"/>
      <c r="CN133" s="22"/>
      <c r="CO133" s="22"/>
      <c r="CP133" s="22"/>
      <c r="CQ133" s="22"/>
      <c r="CR133" s="22"/>
      <c r="CS133" s="22"/>
      <c r="CT133" s="22"/>
      <c r="CU133" s="22"/>
      <c r="CV133" s="22"/>
      <c r="CW133" s="22"/>
      <c r="CX133" s="22"/>
      <c r="CY133" s="22"/>
      <c r="CZ133" s="22"/>
      <c r="DA133" s="22"/>
      <c r="DB133" s="22"/>
      <c r="DC133" s="22"/>
      <c r="DD133" s="22"/>
      <c r="DE133" s="22"/>
      <c r="DF133" s="22"/>
      <c r="DG133" s="22"/>
      <c r="DH133" s="22"/>
      <c r="DI133" s="22"/>
      <c r="DJ133" s="22"/>
      <c r="DK133" s="22"/>
      <c r="DL133" s="22"/>
      <c r="DM133" s="22"/>
      <c r="DN133" s="22"/>
      <c r="DO133" s="22"/>
      <c r="DP133" s="22"/>
      <c r="DQ133" s="22"/>
      <c r="DR133" s="22"/>
      <c r="DS133" s="22"/>
      <c r="DT133" s="22"/>
      <c r="DU133" s="22"/>
      <c r="DV133" s="22"/>
      <c r="DW133" s="22"/>
      <c r="DX133" s="22"/>
      <c r="DY133" s="22"/>
      <c r="DZ133" s="22"/>
      <c r="EA133" s="22"/>
      <c r="EB133" s="22"/>
      <c r="EC133" s="22"/>
      <c r="ED133" s="22"/>
      <c r="EE133" s="22"/>
      <c r="EF133" s="22"/>
      <c r="EG133" s="22"/>
      <c r="EH133" s="22"/>
      <c r="EI133" s="22"/>
      <c r="EJ133" s="22"/>
      <c r="EK133" s="22"/>
      <c r="EL133" s="22"/>
      <c r="EM133" s="22"/>
      <c r="EN133" s="22"/>
      <c r="EO133" s="22"/>
      <c r="EP133" s="22"/>
      <c r="EQ133" s="22"/>
      <c r="ER133" s="22"/>
      <c r="ES133" s="22"/>
      <c r="ET133" s="22"/>
      <c r="EU133" s="22"/>
      <c r="EV133" s="22"/>
      <c r="EW133" s="22"/>
      <c r="EX133" s="22"/>
      <c r="EY133" s="22"/>
      <c r="EZ133" s="22"/>
      <c r="FA133" s="22"/>
      <c r="FB133" s="22"/>
      <c r="FC133" s="22"/>
      <c r="FD133" s="22"/>
      <c r="FE133" s="22"/>
      <c r="FF133" s="22"/>
      <c r="FG133" s="22"/>
      <c r="FH133" s="22"/>
      <c r="FI133" s="22"/>
      <c r="FJ133" s="22"/>
      <c r="FK133" s="22"/>
      <c r="FL133" s="22"/>
      <c r="FM133" s="22"/>
      <c r="FN133" s="22"/>
      <c r="FO133" s="22"/>
      <c r="FP133" s="22"/>
      <c r="FQ133" s="22"/>
      <c r="FR133" s="22"/>
      <c r="FS133" s="22"/>
      <c r="FT133" s="22"/>
      <c r="FU133" s="22"/>
      <c r="FV133" s="22"/>
      <c r="FW133" s="22"/>
      <c r="FX133" s="22"/>
      <c r="FY133" s="22"/>
      <c r="FZ133" s="22"/>
      <c r="GA133" s="22"/>
      <c r="GB133" s="22"/>
      <c r="GC133" s="22"/>
      <c r="GD133" s="22"/>
      <c r="GE133" s="22"/>
      <c r="GF133" s="22"/>
      <c r="GG133" s="22"/>
      <c r="GH133" s="22"/>
      <c r="GI133" s="22"/>
      <c r="GJ133" s="22"/>
      <c r="GK133" s="22"/>
      <c r="GL133" s="22"/>
      <c r="GM133" s="22"/>
      <c r="GN133" s="22"/>
      <c r="GO133" s="22"/>
      <c r="GP133" s="22"/>
      <c r="GQ133" s="22"/>
      <c r="GR133" s="22"/>
      <c r="GS133" s="22"/>
      <c r="GT133" s="22"/>
      <c r="GU133" s="22"/>
      <c r="GV133" s="22"/>
      <c r="GW133" s="22"/>
      <c r="GX133" s="22"/>
      <c r="GY133" s="22"/>
      <c r="GZ133" s="22"/>
      <c r="HA133" s="22"/>
      <c r="HB133" s="22"/>
      <c r="HC133" s="22"/>
      <c r="HD133" s="22"/>
      <c r="HE133" s="22"/>
      <c r="HF133" s="22"/>
      <c r="HG133" s="22"/>
      <c r="HH133" s="22"/>
      <c r="HI133" s="22"/>
      <c r="HJ133" s="22"/>
      <c r="HK133" s="22"/>
      <c r="HL133" s="22"/>
      <c r="HM133" s="22"/>
      <c r="HN133" s="22"/>
      <c r="HO133" s="22"/>
      <c r="HP133" s="22"/>
      <c r="HQ133" s="22"/>
      <c r="HR133" s="22"/>
      <c r="HS133" s="22"/>
      <c r="HT133" s="22"/>
      <c r="HU133" s="22"/>
      <c r="HV133" s="22"/>
      <c r="HW133" s="22"/>
      <c r="HX133" s="22"/>
      <c r="HY133" s="22"/>
      <c r="HZ133" s="22"/>
      <c r="IA133" s="22"/>
      <c r="IB133" s="22"/>
      <c r="IC133" s="22"/>
      <c r="ID133" s="22"/>
      <c r="IE133" s="22"/>
      <c r="IF133" s="22"/>
      <c r="IG133" s="22"/>
      <c r="IH133" s="22"/>
      <c r="II133" s="22"/>
      <c r="IJ133" s="22"/>
      <c r="IK133" s="22"/>
    </row>
    <row r="134" spans="1:245" x14ac:dyDescent="0.25">
      <c r="A134" s="42">
        <v>42829</v>
      </c>
      <c r="B134" s="143" t="s">
        <v>1179</v>
      </c>
      <c r="C134" s="29">
        <v>471</v>
      </c>
      <c r="D134" s="29">
        <v>500</v>
      </c>
      <c r="E134" s="27" t="s">
        <v>970</v>
      </c>
      <c r="F134" s="21"/>
      <c r="G134" s="27" t="s">
        <v>1196</v>
      </c>
      <c r="H134" s="22"/>
      <c r="I134" s="40">
        <v>17000000</v>
      </c>
      <c r="J134" s="40">
        <v>13800000</v>
      </c>
      <c r="K134" s="40">
        <f t="shared" si="1"/>
        <v>3200000</v>
      </c>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22"/>
      <c r="CI134" s="22"/>
      <c r="CJ134" s="22"/>
      <c r="CK134" s="22"/>
      <c r="CL134" s="22"/>
      <c r="CM134" s="22"/>
      <c r="CN134" s="22"/>
      <c r="CO134" s="22"/>
      <c r="CP134" s="22"/>
      <c r="CQ134" s="22"/>
      <c r="CR134" s="22"/>
      <c r="CS134" s="22"/>
      <c r="CT134" s="22"/>
      <c r="CU134" s="22"/>
      <c r="CV134" s="22"/>
      <c r="CW134" s="22"/>
      <c r="CX134" s="22"/>
      <c r="CY134" s="22"/>
      <c r="CZ134" s="22"/>
      <c r="DA134" s="22"/>
      <c r="DB134" s="22"/>
      <c r="DC134" s="22"/>
      <c r="DD134" s="22"/>
      <c r="DE134" s="22"/>
      <c r="DF134" s="22"/>
      <c r="DG134" s="22"/>
      <c r="DH134" s="22"/>
      <c r="DI134" s="22"/>
      <c r="DJ134" s="22"/>
      <c r="DK134" s="22"/>
      <c r="DL134" s="22"/>
      <c r="DM134" s="22"/>
      <c r="DN134" s="22"/>
      <c r="DO134" s="22"/>
      <c r="DP134" s="22"/>
      <c r="DQ134" s="22"/>
      <c r="DR134" s="22"/>
      <c r="DS134" s="22"/>
      <c r="DT134" s="22"/>
      <c r="DU134" s="22"/>
      <c r="DV134" s="22"/>
      <c r="DW134" s="22"/>
      <c r="DX134" s="22"/>
      <c r="DY134" s="22"/>
      <c r="DZ134" s="22"/>
      <c r="EA134" s="22"/>
      <c r="EB134" s="22"/>
      <c r="EC134" s="22"/>
      <c r="ED134" s="22"/>
      <c r="EE134" s="22"/>
      <c r="EF134" s="22"/>
      <c r="EG134" s="22"/>
      <c r="EH134" s="22"/>
      <c r="EI134" s="22"/>
      <c r="EJ134" s="22"/>
      <c r="EK134" s="22"/>
      <c r="EL134" s="22"/>
      <c r="EM134" s="22"/>
      <c r="EN134" s="22"/>
      <c r="EO134" s="22"/>
      <c r="EP134" s="22"/>
      <c r="EQ134" s="22"/>
      <c r="ER134" s="22"/>
      <c r="ES134" s="22"/>
      <c r="ET134" s="22"/>
      <c r="EU134" s="22"/>
      <c r="EV134" s="22"/>
      <c r="EW134" s="22"/>
      <c r="EX134" s="22"/>
      <c r="EY134" s="22"/>
      <c r="EZ134" s="22"/>
      <c r="FA134" s="22"/>
      <c r="FB134" s="22"/>
      <c r="FC134" s="22"/>
      <c r="FD134" s="22"/>
      <c r="FE134" s="22"/>
      <c r="FF134" s="22"/>
      <c r="FG134" s="22"/>
      <c r="FH134" s="22"/>
      <c r="FI134" s="22"/>
      <c r="FJ134" s="22"/>
      <c r="FK134" s="22"/>
      <c r="FL134" s="22"/>
      <c r="FM134" s="22"/>
      <c r="FN134" s="22"/>
      <c r="FO134" s="22"/>
      <c r="FP134" s="22"/>
      <c r="FQ134" s="22"/>
      <c r="FR134" s="22"/>
      <c r="FS134" s="22"/>
      <c r="FT134" s="22"/>
      <c r="FU134" s="22"/>
      <c r="FV134" s="22"/>
      <c r="FW134" s="22"/>
      <c r="FX134" s="22"/>
      <c r="FY134" s="22"/>
      <c r="FZ134" s="22"/>
      <c r="GA134" s="22"/>
      <c r="GB134" s="22"/>
      <c r="GC134" s="22"/>
      <c r="GD134" s="22"/>
      <c r="GE134" s="22"/>
      <c r="GF134" s="22"/>
      <c r="GG134" s="22"/>
      <c r="GH134" s="22"/>
      <c r="GI134" s="22"/>
      <c r="GJ134" s="22"/>
      <c r="GK134" s="22"/>
      <c r="GL134" s="22"/>
      <c r="GM134" s="22"/>
      <c r="GN134" s="22"/>
      <c r="GO134" s="22"/>
      <c r="GP134" s="22"/>
      <c r="GQ134" s="22"/>
      <c r="GR134" s="22"/>
      <c r="GS134" s="22"/>
      <c r="GT134" s="22"/>
      <c r="GU134" s="22"/>
      <c r="GV134" s="22"/>
      <c r="GW134" s="22"/>
      <c r="GX134" s="22"/>
      <c r="GY134" s="22"/>
      <c r="GZ134" s="22"/>
      <c r="HA134" s="22"/>
      <c r="HB134" s="22"/>
      <c r="HC134" s="22"/>
      <c r="HD134" s="22"/>
      <c r="HE134" s="22"/>
      <c r="HF134" s="22"/>
      <c r="HG134" s="22"/>
      <c r="HH134" s="22"/>
      <c r="HI134" s="22"/>
      <c r="HJ134" s="22"/>
      <c r="HK134" s="22"/>
      <c r="HL134" s="22"/>
      <c r="HM134" s="22"/>
      <c r="HN134" s="22"/>
      <c r="HO134" s="22"/>
      <c r="HP134" s="22"/>
      <c r="HQ134" s="22"/>
      <c r="HR134" s="22"/>
      <c r="HS134" s="22"/>
      <c r="HT134" s="22"/>
      <c r="HU134" s="22"/>
      <c r="HV134" s="22"/>
      <c r="HW134" s="22"/>
      <c r="HX134" s="22"/>
      <c r="HY134" s="22"/>
      <c r="HZ134" s="22"/>
      <c r="IA134" s="22"/>
      <c r="IB134" s="22"/>
      <c r="IC134" s="22"/>
      <c r="ID134" s="22"/>
      <c r="IE134" s="22"/>
      <c r="IF134" s="22"/>
      <c r="IG134" s="22"/>
      <c r="IH134" s="22"/>
      <c r="II134" s="22"/>
      <c r="IJ134" s="22"/>
      <c r="IK134" s="22"/>
    </row>
    <row r="135" spans="1:245" x14ac:dyDescent="0.25">
      <c r="A135" s="42">
        <v>42830</v>
      </c>
      <c r="B135" s="143" t="s">
        <v>1180</v>
      </c>
      <c r="C135" s="29">
        <v>470</v>
      </c>
      <c r="D135" s="29">
        <v>505</v>
      </c>
      <c r="E135" s="27" t="s">
        <v>970</v>
      </c>
      <c r="F135" s="21"/>
      <c r="G135" s="27" t="s">
        <v>1197</v>
      </c>
      <c r="H135" s="22"/>
      <c r="I135" s="40">
        <v>17000000</v>
      </c>
      <c r="J135" s="40">
        <v>13733333</v>
      </c>
      <c r="K135" s="40">
        <f t="shared" si="1"/>
        <v>3266667</v>
      </c>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22"/>
      <c r="CI135" s="22"/>
      <c r="CJ135" s="22"/>
      <c r="CK135" s="22"/>
      <c r="CL135" s="22"/>
      <c r="CM135" s="22"/>
      <c r="CN135" s="22"/>
      <c r="CO135" s="22"/>
      <c r="CP135" s="22"/>
      <c r="CQ135" s="22"/>
      <c r="CR135" s="22"/>
      <c r="CS135" s="22"/>
      <c r="CT135" s="22"/>
      <c r="CU135" s="22"/>
      <c r="CV135" s="22"/>
      <c r="CW135" s="22"/>
      <c r="CX135" s="22"/>
      <c r="CY135" s="22"/>
      <c r="CZ135" s="22"/>
      <c r="DA135" s="22"/>
      <c r="DB135" s="22"/>
      <c r="DC135" s="22"/>
      <c r="DD135" s="22"/>
      <c r="DE135" s="22"/>
      <c r="DF135" s="22"/>
      <c r="DG135" s="22"/>
      <c r="DH135" s="22"/>
      <c r="DI135" s="22"/>
      <c r="DJ135" s="22"/>
      <c r="DK135" s="22"/>
      <c r="DL135" s="22"/>
      <c r="DM135" s="22"/>
      <c r="DN135" s="22"/>
      <c r="DO135" s="22"/>
      <c r="DP135" s="22"/>
      <c r="DQ135" s="22"/>
      <c r="DR135" s="22"/>
      <c r="DS135" s="22"/>
      <c r="DT135" s="22"/>
      <c r="DU135" s="22"/>
      <c r="DV135" s="22"/>
      <c r="DW135" s="22"/>
      <c r="DX135" s="22"/>
      <c r="DY135" s="22"/>
      <c r="DZ135" s="22"/>
      <c r="EA135" s="22"/>
      <c r="EB135" s="22"/>
      <c r="EC135" s="22"/>
      <c r="ED135" s="22"/>
      <c r="EE135" s="22"/>
      <c r="EF135" s="22"/>
      <c r="EG135" s="22"/>
      <c r="EH135" s="22"/>
      <c r="EI135" s="22"/>
      <c r="EJ135" s="22"/>
      <c r="EK135" s="22"/>
      <c r="EL135" s="22"/>
      <c r="EM135" s="22"/>
      <c r="EN135" s="22"/>
      <c r="EO135" s="22"/>
      <c r="EP135" s="22"/>
      <c r="EQ135" s="22"/>
      <c r="ER135" s="22"/>
      <c r="ES135" s="22"/>
      <c r="ET135" s="22"/>
      <c r="EU135" s="22"/>
      <c r="EV135" s="22"/>
      <c r="EW135" s="22"/>
      <c r="EX135" s="22"/>
      <c r="EY135" s="22"/>
      <c r="EZ135" s="22"/>
      <c r="FA135" s="22"/>
      <c r="FB135" s="22"/>
      <c r="FC135" s="22"/>
      <c r="FD135" s="22"/>
      <c r="FE135" s="22"/>
      <c r="FF135" s="22"/>
      <c r="FG135" s="22"/>
      <c r="FH135" s="22"/>
      <c r="FI135" s="22"/>
      <c r="FJ135" s="22"/>
      <c r="FK135" s="22"/>
      <c r="FL135" s="22"/>
      <c r="FM135" s="22"/>
      <c r="FN135" s="22"/>
      <c r="FO135" s="22"/>
      <c r="FP135" s="22"/>
      <c r="FQ135" s="22"/>
      <c r="FR135" s="22"/>
      <c r="FS135" s="22"/>
      <c r="FT135" s="22"/>
      <c r="FU135" s="22"/>
      <c r="FV135" s="22"/>
      <c r="FW135" s="22"/>
      <c r="FX135" s="22"/>
      <c r="FY135" s="22"/>
      <c r="FZ135" s="22"/>
      <c r="GA135" s="22"/>
      <c r="GB135" s="22"/>
      <c r="GC135" s="22"/>
      <c r="GD135" s="22"/>
      <c r="GE135" s="22"/>
      <c r="GF135" s="22"/>
      <c r="GG135" s="22"/>
      <c r="GH135" s="22"/>
      <c r="GI135" s="22"/>
      <c r="GJ135" s="22"/>
      <c r="GK135" s="22"/>
      <c r="GL135" s="22"/>
      <c r="GM135" s="22"/>
      <c r="GN135" s="22"/>
      <c r="GO135" s="22"/>
      <c r="GP135" s="22"/>
      <c r="GQ135" s="22"/>
      <c r="GR135" s="22"/>
      <c r="GS135" s="22"/>
      <c r="GT135" s="22"/>
      <c r="GU135" s="22"/>
      <c r="GV135" s="22"/>
      <c r="GW135" s="22"/>
      <c r="GX135" s="22"/>
      <c r="GY135" s="22"/>
      <c r="GZ135" s="22"/>
      <c r="HA135" s="22"/>
      <c r="HB135" s="22"/>
      <c r="HC135" s="22"/>
      <c r="HD135" s="22"/>
      <c r="HE135" s="22"/>
      <c r="HF135" s="22"/>
      <c r="HG135" s="22"/>
      <c r="HH135" s="22"/>
      <c r="HI135" s="22"/>
      <c r="HJ135" s="22"/>
      <c r="HK135" s="22"/>
      <c r="HL135" s="22"/>
      <c r="HM135" s="22"/>
      <c r="HN135" s="22"/>
      <c r="HO135" s="22"/>
      <c r="HP135" s="22"/>
      <c r="HQ135" s="22"/>
      <c r="HR135" s="22"/>
      <c r="HS135" s="22"/>
      <c r="HT135" s="22"/>
      <c r="HU135" s="22"/>
      <c r="HV135" s="22"/>
      <c r="HW135" s="22"/>
      <c r="HX135" s="22"/>
      <c r="HY135" s="22"/>
      <c r="HZ135" s="22"/>
      <c r="IA135" s="22"/>
      <c r="IB135" s="22"/>
      <c r="IC135" s="22"/>
      <c r="ID135" s="22"/>
      <c r="IE135" s="22"/>
      <c r="IF135" s="22"/>
      <c r="IG135" s="22"/>
      <c r="IH135" s="22"/>
      <c r="II135" s="22"/>
      <c r="IJ135" s="22"/>
      <c r="IK135" s="22"/>
    </row>
    <row r="136" spans="1:245" x14ac:dyDescent="0.25">
      <c r="A136" s="42">
        <v>42831</v>
      </c>
      <c r="B136" s="143" t="s">
        <v>1181</v>
      </c>
      <c r="C136" s="29">
        <v>444</v>
      </c>
      <c r="D136" s="29">
        <v>512</v>
      </c>
      <c r="E136" s="27" t="s">
        <v>1221</v>
      </c>
      <c r="F136" s="21"/>
      <c r="G136" s="27" t="s">
        <v>1198</v>
      </c>
      <c r="H136" s="22"/>
      <c r="I136" s="40">
        <v>40500000</v>
      </c>
      <c r="J136" s="40">
        <v>0</v>
      </c>
      <c r="K136" s="40">
        <f t="shared" si="1"/>
        <v>40500000</v>
      </c>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22"/>
      <c r="CI136" s="22"/>
      <c r="CJ136" s="22"/>
      <c r="CK136" s="22"/>
      <c r="CL136" s="22"/>
      <c r="CM136" s="22"/>
      <c r="CN136" s="22"/>
      <c r="CO136" s="22"/>
      <c r="CP136" s="22"/>
      <c r="CQ136" s="22"/>
      <c r="CR136" s="22"/>
      <c r="CS136" s="22"/>
      <c r="CT136" s="22"/>
      <c r="CU136" s="22"/>
      <c r="CV136" s="22"/>
      <c r="CW136" s="22"/>
      <c r="CX136" s="22"/>
      <c r="CY136" s="22"/>
      <c r="CZ136" s="22"/>
      <c r="DA136" s="22"/>
      <c r="DB136" s="22"/>
      <c r="DC136" s="22"/>
      <c r="DD136" s="22"/>
      <c r="DE136" s="22"/>
      <c r="DF136" s="22"/>
      <c r="DG136" s="22"/>
      <c r="DH136" s="22"/>
      <c r="DI136" s="22"/>
      <c r="DJ136" s="22"/>
      <c r="DK136" s="22"/>
      <c r="DL136" s="22"/>
      <c r="DM136" s="22"/>
      <c r="DN136" s="22"/>
      <c r="DO136" s="22"/>
      <c r="DP136" s="22"/>
      <c r="DQ136" s="22"/>
      <c r="DR136" s="22"/>
      <c r="DS136" s="22"/>
      <c r="DT136" s="22"/>
      <c r="DU136" s="22"/>
      <c r="DV136" s="22"/>
      <c r="DW136" s="22"/>
      <c r="DX136" s="22"/>
      <c r="DY136" s="22"/>
      <c r="DZ136" s="22"/>
      <c r="EA136" s="22"/>
      <c r="EB136" s="22"/>
      <c r="EC136" s="22"/>
      <c r="ED136" s="22"/>
      <c r="EE136" s="22"/>
      <c r="EF136" s="22"/>
      <c r="EG136" s="22"/>
      <c r="EH136" s="22"/>
      <c r="EI136" s="22"/>
      <c r="EJ136" s="22"/>
      <c r="EK136" s="22"/>
      <c r="EL136" s="22"/>
      <c r="EM136" s="22"/>
      <c r="EN136" s="22"/>
      <c r="EO136" s="22"/>
      <c r="EP136" s="22"/>
      <c r="EQ136" s="22"/>
      <c r="ER136" s="22"/>
      <c r="ES136" s="22"/>
      <c r="ET136" s="22"/>
      <c r="EU136" s="22"/>
      <c r="EV136" s="22"/>
      <c r="EW136" s="22"/>
      <c r="EX136" s="22"/>
      <c r="EY136" s="22"/>
      <c r="EZ136" s="22"/>
      <c r="FA136" s="22"/>
      <c r="FB136" s="22"/>
      <c r="FC136" s="22"/>
      <c r="FD136" s="22"/>
      <c r="FE136" s="22"/>
      <c r="FF136" s="22"/>
      <c r="FG136" s="22"/>
      <c r="FH136" s="22"/>
      <c r="FI136" s="22"/>
      <c r="FJ136" s="22"/>
      <c r="FK136" s="22"/>
      <c r="FL136" s="22"/>
      <c r="FM136" s="22"/>
      <c r="FN136" s="22"/>
      <c r="FO136" s="22"/>
      <c r="FP136" s="22"/>
      <c r="FQ136" s="22"/>
      <c r="FR136" s="22"/>
      <c r="FS136" s="22"/>
      <c r="FT136" s="22"/>
      <c r="FU136" s="22"/>
      <c r="FV136" s="22"/>
      <c r="FW136" s="22"/>
      <c r="FX136" s="22"/>
      <c r="FY136" s="22"/>
      <c r="FZ136" s="22"/>
      <c r="GA136" s="22"/>
      <c r="GB136" s="22"/>
      <c r="GC136" s="22"/>
      <c r="GD136" s="22"/>
      <c r="GE136" s="22"/>
      <c r="GF136" s="22"/>
      <c r="GG136" s="22"/>
      <c r="GH136" s="22"/>
      <c r="GI136" s="22"/>
      <c r="GJ136" s="22"/>
      <c r="GK136" s="22"/>
      <c r="GL136" s="22"/>
      <c r="GM136" s="22"/>
      <c r="GN136" s="22"/>
      <c r="GO136" s="22"/>
      <c r="GP136" s="22"/>
      <c r="GQ136" s="22"/>
      <c r="GR136" s="22"/>
      <c r="GS136" s="22"/>
      <c r="GT136" s="22"/>
      <c r="GU136" s="22"/>
      <c r="GV136" s="22"/>
      <c r="GW136" s="22"/>
      <c r="GX136" s="22"/>
      <c r="GY136" s="22"/>
      <c r="GZ136" s="22"/>
      <c r="HA136" s="22"/>
      <c r="HB136" s="22"/>
      <c r="HC136" s="22"/>
      <c r="HD136" s="22"/>
      <c r="HE136" s="22"/>
      <c r="HF136" s="22"/>
      <c r="HG136" s="22"/>
      <c r="HH136" s="22"/>
      <c r="HI136" s="22"/>
      <c r="HJ136" s="22"/>
      <c r="HK136" s="22"/>
      <c r="HL136" s="22"/>
      <c r="HM136" s="22"/>
      <c r="HN136" s="22"/>
      <c r="HO136" s="22"/>
      <c r="HP136" s="22"/>
      <c r="HQ136" s="22"/>
      <c r="HR136" s="22"/>
      <c r="HS136" s="22"/>
      <c r="HT136" s="22"/>
      <c r="HU136" s="22"/>
      <c r="HV136" s="22"/>
      <c r="HW136" s="22"/>
      <c r="HX136" s="22"/>
      <c r="HY136" s="22"/>
      <c r="HZ136" s="22"/>
      <c r="IA136" s="22"/>
      <c r="IB136" s="22"/>
      <c r="IC136" s="22"/>
      <c r="ID136" s="22"/>
      <c r="IE136" s="22"/>
      <c r="IF136" s="22"/>
      <c r="IG136" s="22"/>
      <c r="IH136" s="22"/>
      <c r="II136" s="22"/>
      <c r="IJ136" s="22"/>
      <c r="IK136" s="22"/>
    </row>
    <row r="137" spans="1:245" x14ac:dyDescent="0.25">
      <c r="A137" s="42">
        <v>42832</v>
      </c>
      <c r="B137" s="143" t="s">
        <v>1182</v>
      </c>
      <c r="C137" s="29">
        <v>397</v>
      </c>
      <c r="D137" s="29">
        <v>513</v>
      </c>
      <c r="E137" s="27" t="s">
        <v>998</v>
      </c>
      <c r="F137" s="21"/>
      <c r="G137" s="27" t="s">
        <v>1199</v>
      </c>
      <c r="H137" s="22"/>
      <c r="I137" s="40">
        <v>36380000</v>
      </c>
      <c r="J137" s="40">
        <v>29104000</v>
      </c>
      <c r="K137" s="40">
        <f t="shared" si="1"/>
        <v>7276000</v>
      </c>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22"/>
      <c r="CI137" s="22"/>
      <c r="CJ137" s="22"/>
      <c r="CK137" s="22"/>
      <c r="CL137" s="22"/>
      <c r="CM137" s="22"/>
      <c r="CN137" s="22"/>
      <c r="CO137" s="22"/>
      <c r="CP137" s="22"/>
      <c r="CQ137" s="22"/>
      <c r="CR137" s="22"/>
      <c r="CS137" s="22"/>
      <c r="CT137" s="22"/>
      <c r="CU137" s="22"/>
      <c r="CV137" s="22"/>
      <c r="CW137" s="22"/>
      <c r="CX137" s="22"/>
      <c r="CY137" s="22"/>
      <c r="CZ137" s="22"/>
      <c r="DA137" s="22"/>
      <c r="DB137" s="22"/>
      <c r="DC137" s="22"/>
      <c r="DD137" s="22"/>
      <c r="DE137" s="22"/>
      <c r="DF137" s="22"/>
      <c r="DG137" s="22"/>
      <c r="DH137" s="22"/>
      <c r="DI137" s="22"/>
      <c r="DJ137" s="22"/>
      <c r="DK137" s="22"/>
      <c r="DL137" s="22"/>
      <c r="DM137" s="22"/>
      <c r="DN137" s="22"/>
      <c r="DO137" s="22"/>
      <c r="DP137" s="22"/>
      <c r="DQ137" s="22"/>
      <c r="DR137" s="22"/>
      <c r="DS137" s="22"/>
      <c r="DT137" s="22"/>
      <c r="DU137" s="22"/>
      <c r="DV137" s="22"/>
      <c r="DW137" s="22"/>
      <c r="DX137" s="22"/>
      <c r="DY137" s="22"/>
      <c r="DZ137" s="22"/>
      <c r="EA137" s="22"/>
      <c r="EB137" s="22"/>
      <c r="EC137" s="22"/>
      <c r="ED137" s="22"/>
      <c r="EE137" s="22"/>
      <c r="EF137" s="22"/>
      <c r="EG137" s="22"/>
      <c r="EH137" s="22"/>
      <c r="EI137" s="22"/>
      <c r="EJ137" s="22"/>
      <c r="EK137" s="22"/>
      <c r="EL137" s="22"/>
      <c r="EM137" s="22"/>
      <c r="EN137" s="22"/>
      <c r="EO137" s="22"/>
      <c r="EP137" s="22"/>
      <c r="EQ137" s="22"/>
      <c r="ER137" s="22"/>
      <c r="ES137" s="22"/>
      <c r="ET137" s="22"/>
      <c r="EU137" s="22"/>
      <c r="EV137" s="22"/>
      <c r="EW137" s="22"/>
      <c r="EX137" s="22"/>
      <c r="EY137" s="22"/>
      <c r="EZ137" s="22"/>
      <c r="FA137" s="22"/>
      <c r="FB137" s="22"/>
      <c r="FC137" s="22"/>
      <c r="FD137" s="22"/>
      <c r="FE137" s="22"/>
      <c r="FF137" s="22"/>
      <c r="FG137" s="22"/>
      <c r="FH137" s="22"/>
      <c r="FI137" s="22"/>
      <c r="FJ137" s="22"/>
      <c r="FK137" s="22"/>
      <c r="FL137" s="22"/>
      <c r="FM137" s="22"/>
      <c r="FN137" s="22"/>
      <c r="FO137" s="22"/>
      <c r="FP137" s="22"/>
      <c r="FQ137" s="22"/>
      <c r="FR137" s="22"/>
      <c r="FS137" s="22"/>
      <c r="FT137" s="22"/>
      <c r="FU137" s="22"/>
      <c r="FV137" s="22"/>
      <c r="FW137" s="22"/>
      <c r="FX137" s="22"/>
      <c r="FY137" s="22"/>
      <c r="FZ137" s="22"/>
      <c r="GA137" s="22"/>
      <c r="GB137" s="22"/>
      <c r="GC137" s="22"/>
      <c r="GD137" s="22"/>
      <c r="GE137" s="22"/>
      <c r="GF137" s="22"/>
      <c r="GG137" s="22"/>
      <c r="GH137" s="22"/>
      <c r="GI137" s="22"/>
      <c r="GJ137" s="22"/>
      <c r="GK137" s="22"/>
      <c r="GL137" s="22"/>
      <c r="GM137" s="22"/>
      <c r="GN137" s="22"/>
      <c r="GO137" s="22"/>
      <c r="GP137" s="22"/>
      <c r="GQ137" s="22"/>
      <c r="GR137" s="22"/>
      <c r="GS137" s="22"/>
      <c r="GT137" s="22"/>
      <c r="GU137" s="22"/>
      <c r="GV137" s="22"/>
      <c r="GW137" s="22"/>
      <c r="GX137" s="22"/>
      <c r="GY137" s="22"/>
      <c r="GZ137" s="22"/>
      <c r="HA137" s="22"/>
      <c r="HB137" s="22"/>
      <c r="HC137" s="22"/>
      <c r="HD137" s="22"/>
      <c r="HE137" s="22"/>
      <c r="HF137" s="22"/>
      <c r="HG137" s="22"/>
      <c r="HH137" s="22"/>
      <c r="HI137" s="22"/>
      <c r="HJ137" s="22"/>
      <c r="HK137" s="22"/>
      <c r="HL137" s="22"/>
      <c r="HM137" s="22"/>
      <c r="HN137" s="22"/>
      <c r="HO137" s="22"/>
      <c r="HP137" s="22"/>
      <c r="HQ137" s="22"/>
      <c r="HR137" s="22"/>
      <c r="HS137" s="22"/>
      <c r="HT137" s="22"/>
      <c r="HU137" s="22"/>
      <c r="HV137" s="22"/>
      <c r="HW137" s="22"/>
      <c r="HX137" s="22"/>
      <c r="HY137" s="22"/>
      <c r="HZ137" s="22"/>
      <c r="IA137" s="22"/>
      <c r="IB137" s="22"/>
      <c r="IC137" s="22"/>
      <c r="ID137" s="22"/>
      <c r="IE137" s="22"/>
      <c r="IF137" s="22"/>
      <c r="IG137" s="22"/>
      <c r="IH137" s="22"/>
      <c r="II137" s="22"/>
      <c r="IJ137" s="22"/>
      <c r="IK137" s="22"/>
    </row>
    <row r="138" spans="1:245" x14ac:dyDescent="0.25">
      <c r="A138" s="42">
        <v>42832</v>
      </c>
      <c r="B138" s="143" t="s">
        <v>1183</v>
      </c>
      <c r="C138" s="29">
        <v>473</v>
      </c>
      <c r="D138" s="29">
        <v>517</v>
      </c>
      <c r="E138" s="27" t="s">
        <v>971</v>
      </c>
      <c r="F138" s="21"/>
      <c r="G138" s="27" t="s">
        <v>1200</v>
      </c>
      <c r="H138" s="22"/>
      <c r="I138" s="40">
        <v>36380000</v>
      </c>
      <c r="J138" s="40">
        <v>29104000</v>
      </c>
      <c r="K138" s="40">
        <f t="shared" si="1"/>
        <v>7276000</v>
      </c>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22"/>
      <c r="CI138" s="22"/>
      <c r="CJ138" s="22"/>
      <c r="CK138" s="22"/>
      <c r="CL138" s="22"/>
      <c r="CM138" s="22"/>
      <c r="CN138" s="22"/>
      <c r="CO138" s="22"/>
      <c r="CP138" s="22"/>
      <c r="CQ138" s="22"/>
      <c r="CR138" s="22"/>
      <c r="CS138" s="22"/>
      <c r="CT138" s="22"/>
      <c r="CU138" s="22"/>
      <c r="CV138" s="22"/>
      <c r="CW138" s="22"/>
      <c r="CX138" s="22"/>
      <c r="CY138" s="22"/>
      <c r="CZ138" s="22"/>
      <c r="DA138" s="22"/>
      <c r="DB138" s="22"/>
      <c r="DC138" s="22"/>
      <c r="DD138" s="22"/>
      <c r="DE138" s="22"/>
      <c r="DF138" s="22"/>
      <c r="DG138" s="22"/>
      <c r="DH138" s="22"/>
      <c r="DI138" s="22"/>
      <c r="DJ138" s="22"/>
      <c r="DK138" s="22"/>
      <c r="DL138" s="22"/>
      <c r="DM138" s="22"/>
      <c r="DN138" s="22"/>
      <c r="DO138" s="22"/>
      <c r="DP138" s="22"/>
      <c r="DQ138" s="22"/>
      <c r="DR138" s="22"/>
      <c r="DS138" s="22"/>
      <c r="DT138" s="22"/>
      <c r="DU138" s="22"/>
      <c r="DV138" s="22"/>
      <c r="DW138" s="22"/>
      <c r="DX138" s="22"/>
      <c r="DY138" s="22"/>
      <c r="DZ138" s="22"/>
      <c r="EA138" s="22"/>
      <c r="EB138" s="22"/>
      <c r="EC138" s="22"/>
      <c r="ED138" s="22"/>
      <c r="EE138" s="22"/>
      <c r="EF138" s="22"/>
      <c r="EG138" s="22"/>
      <c r="EH138" s="22"/>
      <c r="EI138" s="22"/>
      <c r="EJ138" s="22"/>
      <c r="EK138" s="22"/>
      <c r="EL138" s="22"/>
      <c r="EM138" s="22"/>
      <c r="EN138" s="22"/>
      <c r="EO138" s="22"/>
      <c r="EP138" s="22"/>
      <c r="EQ138" s="22"/>
      <c r="ER138" s="22"/>
      <c r="ES138" s="22"/>
      <c r="ET138" s="22"/>
      <c r="EU138" s="22"/>
      <c r="EV138" s="22"/>
      <c r="EW138" s="22"/>
      <c r="EX138" s="22"/>
      <c r="EY138" s="22"/>
      <c r="EZ138" s="22"/>
      <c r="FA138" s="22"/>
      <c r="FB138" s="22"/>
      <c r="FC138" s="22"/>
      <c r="FD138" s="22"/>
      <c r="FE138" s="22"/>
      <c r="FF138" s="22"/>
      <c r="FG138" s="22"/>
      <c r="FH138" s="22"/>
      <c r="FI138" s="22"/>
      <c r="FJ138" s="22"/>
      <c r="FK138" s="22"/>
      <c r="FL138" s="22"/>
      <c r="FM138" s="22"/>
      <c r="FN138" s="22"/>
      <c r="FO138" s="22"/>
      <c r="FP138" s="22"/>
      <c r="FQ138" s="22"/>
      <c r="FR138" s="22"/>
      <c r="FS138" s="22"/>
      <c r="FT138" s="22"/>
      <c r="FU138" s="22"/>
      <c r="FV138" s="22"/>
      <c r="FW138" s="22"/>
      <c r="FX138" s="22"/>
      <c r="FY138" s="22"/>
      <c r="FZ138" s="22"/>
      <c r="GA138" s="22"/>
      <c r="GB138" s="22"/>
      <c r="GC138" s="22"/>
      <c r="GD138" s="22"/>
      <c r="GE138" s="22"/>
      <c r="GF138" s="22"/>
      <c r="GG138" s="22"/>
      <c r="GH138" s="22"/>
      <c r="GI138" s="22"/>
      <c r="GJ138" s="22"/>
      <c r="GK138" s="22"/>
      <c r="GL138" s="22"/>
      <c r="GM138" s="22"/>
      <c r="GN138" s="22"/>
      <c r="GO138" s="22"/>
      <c r="GP138" s="22"/>
      <c r="GQ138" s="22"/>
      <c r="GR138" s="22"/>
      <c r="GS138" s="22"/>
      <c r="GT138" s="22"/>
      <c r="GU138" s="22"/>
      <c r="GV138" s="22"/>
      <c r="GW138" s="22"/>
      <c r="GX138" s="22"/>
      <c r="GY138" s="22"/>
      <c r="GZ138" s="22"/>
      <c r="HA138" s="22"/>
      <c r="HB138" s="22"/>
      <c r="HC138" s="22"/>
      <c r="HD138" s="22"/>
      <c r="HE138" s="22"/>
      <c r="HF138" s="22"/>
      <c r="HG138" s="22"/>
      <c r="HH138" s="22"/>
      <c r="HI138" s="22"/>
      <c r="HJ138" s="22"/>
      <c r="HK138" s="22"/>
      <c r="HL138" s="22"/>
      <c r="HM138" s="22"/>
      <c r="HN138" s="22"/>
      <c r="HO138" s="22"/>
      <c r="HP138" s="22"/>
      <c r="HQ138" s="22"/>
      <c r="HR138" s="22"/>
      <c r="HS138" s="22"/>
      <c r="HT138" s="22"/>
      <c r="HU138" s="22"/>
      <c r="HV138" s="22"/>
      <c r="HW138" s="22"/>
      <c r="HX138" s="22"/>
      <c r="HY138" s="22"/>
      <c r="HZ138" s="22"/>
      <c r="IA138" s="22"/>
      <c r="IB138" s="22"/>
      <c r="IC138" s="22"/>
      <c r="ID138" s="22"/>
      <c r="IE138" s="22"/>
      <c r="IF138" s="22"/>
      <c r="IG138" s="22"/>
      <c r="IH138" s="22"/>
      <c r="II138" s="22"/>
      <c r="IJ138" s="22"/>
      <c r="IK138" s="22"/>
    </row>
    <row r="139" spans="1:245" x14ac:dyDescent="0.25">
      <c r="A139" s="42">
        <v>42842</v>
      </c>
      <c r="B139" s="143" t="s">
        <v>1184</v>
      </c>
      <c r="C139" s="29">
        <v>499</v>
      </c>
      <c r="D139" s="29">
        <v>537</v>
      </c>
      <c r="E139" s="27" t="s">
        <v>1222</v>
      </c>
      <c r="F139" s="21"/>
      <c r="G139" s="27" t="s">
        <v>1201</v>
      </c>
      <c r="H139" s="22"/>
      <c r="I139" s="40">
        <v>44200000</v>
      </c>
      <c r="J139" s="40">
        <v>6066667</v>
      </c>
      <c r="K139" s="40">
        <f t="shared" si="1"/>
        <v>38133333</v>
      </c>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22"/>
      <c r="CI139" s="22"/>
      <c r="CJ139" s="22"/>
      <c r="CK139" s="22"/>
      <c r="CL139" s="22"/>
      <c r="CM139" s="22"/>
      <c r="CN139" s="22"/>
      <c r="CO139" s="22"/>
      <c r="CP139" s="22"/>
      <c r="CQ139" s="22"/>
      <c r="CR139" s="22"/>
      <c r="CS139" s="22"/>
      <c r="CT139" s="22"/>
      <c r="CU139" s="22"/>
      <c r="CV139" s="22"/>
      <c r="CW139" s="22"/>
      <c r="CX139" s="22"/>
      <c r="CY139" s="22"/>
      <c r="CZ139" s="22"/>
      <c r="DA139" s="22"/>
      <c r="DB139" s="22"/>
      <c r="DC139" s="22"/>
      <c r="DD139" s="22"/>
      <c r="DE139" s="22"/>
      <c r="DF139" s="22"/>
      <c r="DG139" s="22"/>
      <c r="DH139" s="22"/>
      <c r="DI139" s="22"/>
      <c r="DJ139" s="22"/>
      <c r="DK139" s="22"/>
      <c r="DL139" s="22"/>
      <c r="DM139" s="22"/>
      <c r="DN139" s="22"/>
      <c r="DO139" s="22"/>
      <c r="DP139" s="22"/>
      <c r="DQ139" s="22"/>
      <c r="DR139" s="22"/>
      <c r="DS139" s="22"/>
      <c r="DT139" s="22"/>
      <c r="DU139" s="22"/>
      <c r="DV139" s="22"/>
      <c r="DW139" s="22"/>
      <c r="DX139" s="22"/>
      <c r="DY139" s="22"/>
      <c r="DZ139" s="22"/>
      <c r="EA139" s="22"/>
      <c r="EB139" s="22"/>
      <c r="EC139" s="22"/>
      <c r="ED139" s="22"/>
      <c r="EE139" s="22"/>
      <c r="EF139" s="22"/>
      <c r="EG139" s="22"/>
      <c r="EH139" s="22"/>
      <c r="EI139" s="22"/>
      <c r="EJ139" s="22"/>
      <c r="EK139" s="22"/>
      <c r="EL139" s="22"/>
      <c r="EM139" s="22"/>
      <c r="EN139" s="22"/>
      <c r="EO139" s="22"/>
      <c r="EP139" s="22"/>
      <c r="EQ139" s="22"/>
      <c r="ER139" s="22"/>
      <c r="ES139" s="22"/>
      <c r="ET139" s="22"/>
      <c r="EU139" s="22"/>
      <c r="EV139" s="22"/>
      <c r="EW139" s="22"/>
      <c r="EX139" s="22"/>
      <c r="EY139" s="22"/>
      <c r="EZ139" s="22"/>
      <c r="FA139" s="22"/>
      <c r="FB139" s="22"/>
      <c r="FC139" s="22"/>
      <c r="FD139" s="22"/>
      <c r="FE139" s="22"/>
      <c r="FF139" s="22"/>
      <c r="FG139" s="22"/>
      <c r="FH139" s="22"/>
      <c r="FI139" s="22"/>
      <c r="FJ139" s="22"/>
      <c r="FK139" s="22"/>
      <c r="FL139" s="22"/>
      <c r="FM139" s="22"/>
      <c r="FN139" s="22"/>
      <c r="FO139" s="22"/>
      <c r="FP139" s="22"/>
      <c r="FQ139" s="22"/>
      <c r="FR139" s="22"/>
      <c r="FS139" s="22"/>
      <c r="FT139" s="22"/>
      <c r="FU139" s="22"/>
      <c r="FV139" s="22"/>
      <c r="FW139" s="22"/>
      <c r="FX139" s="22"/>
      <c r="FY139" s="22"/>
      <c r="FZ139" s="22"/>
      <c r="GA139" s="22"/>
      <c r="GB139" s="22"/>
      <c r="GC139" s="22"/>
      <c r="GD139" s="22"/>
      <c r="GE139" s="22"/>
      <c r="GF139" s="22"/>
      <c r="GG139" s="22"/>
      <c r="GH139" s="22"/>
      <c r="GI139" s="22"/>
      <c r="GJ139" s="22"/>
      <c r="GK139" s="22"/>
      <c r="GL139" s="22"/>
      <c r="GM139" s="22"/>
      <c r="GN139" s="22"/>
      <c r="GO139" s="22"/>
      <c r="GP139" s="22"/>
      <c r="GQ139" s="22"/>
      <c r="GR139" s="22"/>
      <c r="GS139" s="22"/>
      <c r="GT139" s="22"/>
      <c r="GU139" s="22"/>
      <c r="GV139" s="22"/>
      <c r="GW139" s="22"/>
      <c r="GX139" s="22"/>
      <c r="GY139" s="22"/>
      <c r="GZ139" s="22"/>
      <c r="HA139" s="22"/>
      <c r="HB139" s="22"/>
      <c r="HC139" s="22"/>
      <c r="HD139" s="22"/>
      <c r="HE139" s="22"/>
      <c r="HF139" s="22"/>
      <c r="HG139" s="22"/>
      <c r="HH139" s="22"/>
      <c r="HI139" s="22"/>
      <c r="HJ139" s="22"/>
      <c r="HK139" s="22"/>
      <c r="HL139" s="22"/>
      <c r="HM139" s="22"/>
      <c r="HN139" s="22"/>
      <c r="HO139" s="22"/>
      <c r="HP139" s="22"/>
      <c r="HQ139" s="22"/>
      <c r="HR139" s="22"/>
      <c r="HS139" s="22"/>
      <c r="HT139" s="22"/>
      <c r="HU139" s="22"/>
      <c r="HV139" s="22"/>
      <c r="HW139" s="22"/>
      <c r="HX139" s="22"/>
      <c r="HY139" s="22"/>
      <c r="HZ139" s="22"/>
      <c r="IA139" s="22"/>
      <c r="IB139" s="22"/>
      <c r="IC139" s="22"/>
      <c r="ID139" s="22"/>
      <c r="IE139" s="22"/>
      <c r="IF139" s="22"/>
      <c r="IG139" s="22"/>
      <c r="IH139" s="22"/>
      <c r="II139" s="22"/>
      <c r="IJ139" s="22"/>
      <c r="IK139" s="22"/>
    </row>
    <row r="140" spans="1:245" x14ac:dyDescent="0.25">
      <c r="A140" s="42">
        <v>42842</v>
      </c>
      <c r="B140" s="143" t="s">
        <v>1185</v>
      </c>
      <c r="C140" s="29">
        <v>492</v>
      </c>
      <c r="D140" s="29">
        <v>540</v>
      </c>
      <c r="E140" s="27" t="s">
        <v>1223</v>
      </c>
      <c r="F140" s="21"/>
      <c r="G140" s="27" t="s">
        <v>1202</v>
      </c>
      <c r="H140" s="22"/>
      <c r="I140" s="40">
        <v>36000000</v>
      </c>
      <c r="J140" s="40">
        <v>28350000</v>
      </c>
      <c r="K140" s="40">
        <f t="shared" si="1"/>
        <v>7650000</v>
      </c>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22"/>
      <c r="CI140" s="22"/>
      <c r="CJ140" s="22"/>
      <c r="CK140" s="22"/>
      <c r="CL140" s="22"/>
      <c r="CM140" s="22"/>
      <c r="CN140" s="22"/>
      <c r="CO140" s="22"/>
      <c r="CP140" s="22"/>
      <c r="CQ140" s="22"/>
      <c r="CR140" s="22"/>
      <c r="CS140" s="22"/>
      <c r="CT140" s="22"/>
      <c r="CU140" s="22"/>
      <c r="CV140" s="22"/>
      <c r="CW140" s="22"/>
      <c r="CX140" s="22"/>
      <c r="CY140" s="22"/>
      <c r="CZ140" s="22"/>
      <c r="DA140" s="22"/>
      <c r="DB140" s="22"/>
      <c r="DC140" s="22"/>
      <c r="DD140" s="22"/>
      <c r="DE140" s="22"/>
      <c r="DF140" s="22"/>
      <c r="DG140" s="22"/>
      <c r="DH140" s="22"/>
      <c r="DI140" s="22"/>
      <c r="DJ140" s="22"/>
      <c r="DK140" s="22"/>
      <c r="DL140" s="22"/>
      <c r="DM140" s="22"/>
      <c r="DN140" s="22"/>
      <c r="DO140" s="22"/>
      <c r="DP140" s="22"/>
      <c r="DQ140" s="22"/>
      <c r="DR140" s="22"/>
      <c r="DS140" s="22"/>
      <c r="DT140" s="22"/>
      <c r="DU140" s="22"/>
      <c r="DV140" s="22"/>
      <c r="DW140" s="22"/>
      <c r="DX140" s="22"/>
      <c r="DY140" s="22"/>
      <c r="DZ140" s="22"/>
      <c r="EA140" s="22"/>
      <c r="EB140" s="22"/>
      <c r="EC140" s="22"/>
      <c r="ED140" s="22"/>
      <c r="EE140" s="22"/>
      <c r="EF140" s="22"/>
      <c r="EG140" s="22"/>
      <c r="EH140" s="22"/>
      <c r="EI140" s="22"/>
      <c r="EJ140" s="22"/>
      <c r="EK140" s="22"/>
      <c r="EL140" s="22"/>
      <c r="EM140" s="22"/>
      <c r="EN140" s="22"/>
      <c r="EO140" s="22"/>
      <c r="EP140" s="22"/>
      <c r="EQ140" s="22"/>
      <c r="ER140" s="22"/>
      <c r="ES140" s="22"/>
      <c r="ET140" s="22"/>
      <c r="EU140" s="22"/>
      <c r="EV140" s="22"/>
      <c r="EW140" s="22"/>
      <c r="EX140" s="22"/>
      <c r="EY140" s="22"/>
      <c r="EZ140" s="22"/>
      <c r="FA140" s="22"/>
      <c r="FB140" s="22"/>
      <c r="FC140" s="22"/>
      <c r="FD140" s="22"/>
      <c r="FE140" s="22"/>
      <c r="FF140" s="22"/>
      <c r="FG140" s="22"/>
      <c r="FH140" s="22"/>
      <c r="FI140" s="22"/>
      <c r="FJ140" s="22"/>
      <c r="FK140" s="22"/>
      <c r="FL140" s="22"/>
      <c r="FM140" s="22"/>
      <c r="FN140" s="22"/>
      <c r="FO140" s="22"/>
      <c r="FP140" s="22"/>
      <c r="FQ140" s="22"/>
      <c r="FR140" s="22"/>
      <c r="FS140" s="22"/>
      <c r="FT140" s="22"/>
      <c r="FU140" s="22"/>
      <c r="FV140" s="22"/>
      <c r="FW140" s="22"/>
      <c r="FX140" s="22"/>
      <c r="FY140" s="22"/>
      <c r="FZ140" s="22"/>
      <c r="GA140" s="22"/>
      <c r="GB140" s="22"/>
      <c r="GC140" s="22"/>
      <c r="GD140" s="22"/>
      <c r="GE140" s="22"/>
      <c r="GF140" s="22"/>
      <c r="GG140" s="22"/>
      <c r="GH140" s="22"/>
      <c r="GI140" s="22"/>
      <c r="GJ140" s="22"/>
      <c r="GK140" s="22"/>
      <c r="GL140" s="22"/>
      <c r="GM140" s="22"/>
      <c r="GN140" s="22"/>
      <c r="GO140" s="22"/>
      <c r="GP140" s="22"/>
      <c r="GQ140" s="22"/>
      <c r="GR140" s="22"/>
      <c r="GS140" s="22"/>
      <c r="GT140" s="22"/>
      <c r="GU140" s="22"/>
      <c r="GV140" s="22"/>
      <c r="GW140" s="22"/>
      <c r="GX140" s="22"/>
      <c r="GY140" s="22"/>
      <c r="GZ140" s="22"/>
      <c r="HA140" s="22"/>
      <c r="HB140" s="22"/>
      <c r="HC140" s="22"/>
      <c r="HD140" s="22"/>
      <c r="HE140" s="22"/>
      <c r="HF140" s="22"/>
      <c r="HG140" s="22"/>
      <c r="HH140" s="22"/>
      <c r="HI140" s="22"/>
      <c r="HJ140" s="22"/>
      <c r="HK140" s="22"/>
      <c r="HL140" s="22"/>
      <c r="HM140" s="22"/>
      <c r="HN140" s="22"/>
      <c r="HO140" s="22"/>
      <c r="HP140" s="22"/>
      <c r="HQ140" s="22"/>
      <c r="HR140" s="22"/>
      <c r="HS140" s="22"/>
      <c r="HT140" s="22"/>
      <c r="HU140" s="22"/>
      <c r="HV140" s="22"/>
      <c r="HW140" s="22"/>
      <c r="HX140" s="22"/>
      <c r="HY140" s="22"/>
      <c r="HZ140" s="22"/>
      <c r="IA140" s="22"/>
      <c r="IB140" s="22"/>
      <c r="IC140" s="22"/>
      <c r="ID140" s="22"/>
      <c r="IE140" s="22"/>
      <c r="IF140" s="22"/>
      <c r="IG140" s="22"/>
      <c r="IH140" s="22"/>
      <c r="II140" s="22"/>
      <c r="IJ140" s="22"/>
      <c r="IK140" s="22"/>
    </row>
    <row r="141" spans="1:245" x14ac:dyDescent="0.25">
      <c r="A141" s="42">
        <v>42842</v>
      </c>
      <c r="B141" s="143" t="s">
        <v>1186</v>
      </c>
      <c r="C141" s="29">
        <v>491</v>
      </c>
      <c r="D141" s="29">
        <v>541</v>
      </c>
      <c r="E141" s="27" t="s">
        <v>970</v>
      </c>
      <c r="F141" s="21"/>
      <c r="G141" s="27" t="s">
        <v>1203</v>
      </c>
      <c r="H141" s="22"/>
      <c r="I141" s="40">
        <v>16000000</v>
      </c>
      <c r="J141" s="40">
        <v>12866667</v>
      </c>
      <c r="K141" s="40">
        <f t="shared" si="1"/>
        <v>3133333</v>
      </c>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22"/>
      <c r="CI141" s="22"/>
      <c r="CJ141" s="22"/>
      <c r="CK141" s="22"/>
      <c r="CL141" s="22"/>
      <c r="CM141" s="22"/>
      <c r="CN141" s="22"/>
      <c r="CO141" s="22"/>
      <c r="CP141" s="22"/>
      <c r="CQ141" s="22"/>
      <c r="CR141" s="22"/>
      <c r="CS141" s="22"/>
      <c r="CT141" s="22"/>
      <c r="CU141" s="22"/>
      <c r="CV141" s="22"/>
      <c r="CW141" s="22"/>
      <c r="CX141" s="22"/>
      <c r="CY141" s="22"/>
      <c r="CZ141" s="22"/>
      <c r="DA141" s="22"/>
      <c r="DB141" s="22"/>
      <c r="DC141" s="22"/>
      <c r="DD141" s="22"/>
      <c r="DE141" s="22"/>
      <c r="DF141" s="22"/>
      <c r="DG141" s="22"/>
      <c r="DH141" s="22"/>
      <c r="DI141" s="22"/>
      <c r="DJ141" s="22"/>
      <c r="DK141" s="22"/>
      <c r="DL141" s="22"/>
      <c r="DM141" s="22"/>
      <c r="DN141" s="22"/>
      <c r="DO141" s="22"/>
      <c r="DP141" s="22"/>
      <c r="DQ141" s="22"/>
      <c r="DR141" s="22"/>
      <c r="DS141" s="22"/>
      <c r="DT141" s="22"/>
      <c r="DU141" s="22"/>
      <c r="DV141" s="22"/>
      <c r="DW141" s="22"/>
      <c r="DX141" s="22"/>
      <c r="DY141" s="22"/>
      <c r="DZ141" s="22"/>
      <c r="EA141" s="22"/>
      <c r="EB141" s="22"/>
      <c r="EC141" s="22"/>
      <c r="ED141" s="22"/>
      <c r="EE141" s="22"/>
      <c r="EF141" s="22"/>
      <c r="EG141" s="22"/>
      <c r="EH141" s="22"/>
      <c r="EI141" s="22"/>
      <c r="EJ141" s="22"/>
      <c r="EK141" s="22"/>
      <c r="EL141" s="22"/>
      <c r="EM141" s="22"/>
      <c r="EN141" s="22"/>
      <c r="EO141" s="22"/>
      <c r="EP141" s="22"/>
      <c r="EQ141" s="22"/>
      <c r="ER141" s="22"/>
      <c r="ES141" s="22"/>
      <c r="ET141" s="22"/>
      <c r="EU141" s="22"/>
      <c r="EV141" s="22"/>
      <c r="EW141" s="22"/>
      <c r="EX141" s="22"/>
      <c r="EY141" s="22"/>
      <c r="EZ141" s="22"/>
      <c r="FA141" s="22"/>
      <c r="FB141" s="22"/>
      <c r="FC141" s="22"/>
      <c r="FD141" s="22"/>
      <c r="FE141" s="22"/>
      <c r="FF141" s="22"/>
      <c r="FG141" s="22"/>
      <c r="FH141" s="22"/>
      <c r="FI141" s="22"/>
      <c r="FJ141" s="22"/>
      <c r="FK141" s="22"/>
      <c r="FL141" s="22"/>
      <c r="FM141" s="22"/>
      <c r="FN141" s="22"/>
      <c r="FO141" s="22"/>
      <c r="FP141" s="22"/>
      <c r="FQ141" s="22"/>
      <c r="FR141" s="22"/>
      <c r="FS141" s="22"/>
      <c r="FT141" s="22"/>
      <c r="FU141" s="22"/>
      <c r="FV141" s="22"/>
      <c r="FW141" s="22"/>
      <c r="FX141" s="22"/>
      <c r="FY141" s="22"/>
      <c r="FZ141" s="22"/>
      <c r="GA141" s="22"/>
      <c r="GB141" s="22"/>
      <c r="GC141" s="22"/>
      <c r="GD141" s="22"/>
      <c r="GE141" s="22"/>
      <c r="GF141" s="22"/>
      <c r="GG141" s="22"/>
      <c r="GH141" s="22"/>
      <c r="GI141" s="22"/>
      <c r="GJ141" s="22"/>
      <c r="GK141" s="22"/>
      <c r="GL141" s="22"/>
      <c r="GM141" s="22"/>
      <c r="GN141" s="22"/>
      <c r="GO141" s="22"/>
      <c r="GP141" s="22"/>
      <c r="GQ141" s="22"/>
      <c r="GR141" s="22"/>
      <c r="GS141" s="22"/>
      <c r="GT141" s="22"/>
      <c r="GU141" s="22"/>
      <c r="GV141" s="22"/>
      <c r="GW141" s="22"/>
      <c r="GX141" s="22"/>
      <c r="GY141" s="22"/>
      <c r="GZ141" s="22"/>
      <c r="HA141" s="22"/>
      <c r="HB141" s="22"/>
      <c r="HC141" s="22"/>
      <c r="HD141" s="22"/>
      <c r="HE141" s="22"/>
      <c r="HF141" s="22"/>
      <c r="HG141" s="22"/>
      <c r="HH141" s="22"/>
      <c r="HI141" s="22"/>
      <c r="HJ141" s="22"/>
      <c r="HK141" s="22"/>
      <c r="HL141" s="22"/>
      <c r="HM141" s="22"/>
      <c r="HN141" s="22"/>
      <c r="HO141" s="22"/>
      <c r="HP141" s="22"/>
      <c r="HQ141" s="22"/>
      <c r="HR141" s="22"/>
      <c r="HS141" s="22"/>
      <c r="HT141" s="22"/>
      <c r="HU141" s="22"/>
      <c r="HV141" s="22"/>
      <c r="HW141" s="22"/>
      <c r="HX141" s="22"/>
      <c r="HY141" s="22"/>
      <c r="HZ141" s="22"/>
      <c r="IA141" s="22"/>
      <c r="IB141" s="22"/>
      <c r="IC141" s="22"/>
      <c r="ID141" s="22"/>
      <c r="IE141" s="22"/>
      <c r="IF141" s="22"/>
      <c r="IG141" s="22"/>
      <c r="IH141" s="22"/>
      <c r="II141" s="22"/>
      <c r="IJ141" s="22"/>
      <c r="IK141" s="22"/>
    </row>
    <row r="142" spans="1:245" x14ac:dyDescent="0.25">
      <c r="A142" s="42">
        <v>42844</v>
      </c>
      <c r="B142" s="143" t="s">
        <v>1187</v>
      </c>
      <c r="C142" s="29">
        <v>493</v>
      </c>
      <c r="D142" s="29">
        <v>545</v>
      </c>
      <c r="E142" s="27" t="s">
        <v>998</v>
      </c>
      <c r="F142" s="21"/>
      <c r="G142" s="27" t="s">
        <v>1204</v>
      </c>
      <c r="H142" s="22"/>
      <c r="I142" s="40">
        <v>34240000</v>
      </c>
      <c r="J142" s="40">
        <v>25394667</v>
      </c>
      <c r="K142" s="40">
        <f t="shared" si="1"/>
        <v>8845333</v>
      </c>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c r="CF142" s="22"/>
      <c r="CG142" s="22"/>
      <c r="CH142" s="22"/>
      <c r="CI142" s="22"/>
      <c r="CJ142" s="22"/>
      <c r="CK142" s="22"/>
      <c r="CL142" s="22"/>
      <c r="CM142" s="22"/>
      <c r="CN142" s="22"/>
      <c r="CO142" s="22"/>
      <c r="CP142" s="22"/>
      <c r="CQ142" s="22"/>
      <c r="CR142" s="22"/>
      <c r="CS142" s="22"/>
      <c r="CT142" s="22"/>
      <c r="CU142" s="22"/>
      <c r="CV142" s="22"/>
      <c r="CW142" s="22"/>
      <c r="CX142" s="22"/>
      <c r="CY142" s="22"/>
      <c r="CZ142" s="22"/>
      <c r="DA142" s="22"/>
      <c r="DB142" s="22"/>
      <c r="DC142" s="22"/>
      <c r="DD142" s="22"/>
      <c r="DE142" s="22"/>
      <c r="DF142" s="22"/>
      <c r="DG142" s="22"/>
      <c r="DH142" s="22"/>
      <c r="DI142" s="22"/>
      <c r="DJ142" s="22"/>
      <c r="DK142" s="22"/>
      <c r="DL142" s="22"/>
      <c r="DM142" s="22"/>
      <c r="DN142" s="22"/>
      <c r="DO142" s="22"/>
      <c r="DP142" s="22"/>
      <c r="DQ142" s="22"/>
      <c r="DR142" s="22"/>
      <c r="DS142" s="22"/>
      <c r="DT142" s="22"/>
      <c r="DU142" s="22"/>
      <c r="DV142" s="22"/>
      <c r="DW142" s="22"/>
      <c r="DX142" s="22"/>
      <c r="DY142" s="22"/>
      <c r="DZ142" s="22"/>
      <c r="EA142" s="22"/>
      <c r="EB142" s="22"/>
      <c r="EC142" s="22"/>
      <c r="ED142" s="22"/>
      <c r="EE142" s="22"/>
      <c r="EF142" s="22"/>
      <c r="EG142" s="22"/>
      <c r="EH142" s="22"/>
      <c r="EI142" s="22"/>
      <c r="EJ142" s="22"/>
      <c r="EK142" s="22"/>
      <c r="EL142" s="22"/>
      <c r="EM142" s="22"/>
      <c r="EN142" s="22"/>
      <c r="EO142" s="22"/>
      <c r="EP142" s="22"/>
      <c r="EQ142" s="22"/>
      <c r="ER142" s="22"/>
      <c r="ES142" s="22"/>
      <c r="ET142" s="22"/>
      <c r="EU142" s="22"/>
      <c r="EV142" s="22"/>
      <c r="EW142" s="22"/>
      <c r="EX142" s="22"/>
      <c r="EY142" s="22"/>
      <c r="EZ142" s="22"/>
      <c r="FA142" s="22"/>
      <c r="FB142" s="22"/>
      <c r="FC142" s="22"/>
      <c r="FD142" s="22"/>
      <c r="FE142" s="22"/>
      <c r="FF142" s="22"/>
      <c r="FG142" s="22"/>
      <c r="FH142" s="22"/>
      <c r="FI142" s="22"/>
      <c r="FJ142" s="22"/>
      <c r="FK142" s="22"/>
      <c r="FL142" s="22"/>
      <c r="FM142" s="22"/>
      <c r="FN142" s="22"/>
      <c r="FO142" s="22"/>
      <c r="FP142" s="22"/>
      <c r="FQ142" s="22"/>
      <c r="FR142" s="22"/>
      <c r="FS142" s="22"/>
      <c r="FT142" s="22"/>
      <c r="FU142" s="22"/>
      <c r="FV142" s="22"/>
      <c r="FW142" s="22"/>
      <c r="FX142" s="22"/>
      <c r="FY142" s="22"/>
      <c r="FZ142" s="22"/>
      <c r="GA142" s="22"/>
      <c r="GB142" s="22"/>
      <c r="GC142" s="22"/>
      <c r="GD142" s="22"/>
      <c r="GE142" s="22"/>
      <c r="GF142" s="22"/>
      <c r="GG142" s="22"/>
      <c r="GH142" s="22"/>
      <c r="GI142" s="22"/>
      <c r="GJ142" s="22"/>
      <c r="GK142" s="22"/>
      <c r="GL142" s="22"/>
      <c r="GM142" s="22"/>
      <c r="GN142" s="22"/>
      <c r="GO142" s="22"/>
      <c r="GP142" s="22"/>
      <c r="GQ142" s="22"/>
      <c r="GR142" s="22"/>
      <c r="GS142" s="22"/>
      <c r="GT142" s="22"/>
      <c r="GU142" s="22"/>
      <c r="GV142" s="22"/>
      <c r="GW142" s="22"/>
      <c r="GX142" s="22"/>
      <c r="GY142" s="22"/>
      <c r="GZ142" s="22"/>
      <c r="HA142" s="22"/>
      <c r="HB142" s="22"/>
      <c r="HC142" s="22"/>
      <c r="HD142" s="22"/>
      <c r="HE142" s="22"/>
      <c r="HF142" s="22"/>
      <c r="HG142" s="22"/>
      <c r="HH142" s="22"/>
      <c r="HI142" s="22"/>
      <c r="HJ142" s="22"/>
      <c r="HK142" s="22"/>
      <c r="HL142" s="22"/>
      <c r="HM142" s="22"/>
      <c r="HN142" s="22"/>
      <c r="HO142" s="22"/>
      <c r="HP142" s="22"/>
      <c r="HQ142" s="22"/>
      <c r="HR142" s="22"/>
      <c r="HS142" s="22"/>
      <c r="HT142" s="22"/>
      <c r="HU142" s="22"/>
      <c r="HV142" s="22"/>
      <c r="HW142" s="22"/>
      <c r="HX142" s="22"/>
      <c r="HY142" s="22"/>
      <c r="HZ142" s="22"/>
      <c r="IA142" s="22"/>
      <c r="IB142" s="22"/>
      <c r="IC142" s="22"/>
      <c r="ID142" s="22"/>
      <c r="IE142" s="22"/>
      <c r="IF142" s="22"/>
      <c r="IG142" s="22"/>
      <c r="IH142" s="22"/>
      <c r="II142" s="22"/>
      <c r="IJ142" s="22"/>
      <c r="IK142" s="22"/>
    </row>
    <row r="143" spans="1:245" x14ac:dyDescent="0.25">
      <c r="A143" s="42">
        <v>42844</v>
      </c>
      <c r="B143" s="143" t="s">
        <v>1188</v>
      </c>
      <c r="C143" s="29">
        <v>504</v>
      </c>
      <c r="D143" s="29">
        <v>547</v>
      </c>
      <c r="E143" s="27" t="s">
        <v>1224</v>
      </c>
      <c r="F143" s="21"/>
      <c r="G143" s="27" t="s">
        <v>1205</v>
      </c>
      <c r="H143" s="22"/>
      <c r="I143" s="40">
        <v>17112000</v>
      </c>
      <c r="J143" s="40">
        <v>13618300</v>
      </c>
      <c r="K143" s="40">
        <f t="shared" si="1"/>
        <v>3493700</v>
      </c>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c r="CE143" s="22"/>
      <c r="CF143" s="22"/>
      <c r="CG143" s="22"/>
      <c r="CH143" s="22"/>
      <c r="CI143" s="22"/>
      <c r="CJ143" s="22"/>
      <c r="CK143" s="22"/>
      <c r="CL143" s="22"/>
      <c r="CM143" s="22"/>
      <c r="CN143" s="22"/>
      <c r="CO143" s="22"/>
      <c r="CP143" s="22"/>
      <c r="CQ143" s="22"/>
      <c r="CR143" s="22"/>
      <c r="CS143" s="22"/>
      <c r="CT143" s="22"/>
      <c r="CU143" s="22"/>
      <c r="CV143" s="22"/>
      <c r="CW143" s="22"/>
      <c r="CX143" s="22"/>
      <c r="CY143" s="22"/>
      <c r="CZ143" s="22"/>
      <c r="DA143" s="22"/>
      <c r="DB143" s="22"/>
      <c r="DC143" s="22"/>
      <c r="DD143" s="22"/>
      <c r="DE143" s="22"/>
      <c r="DF143" s="22"/>
      <c r="DG143" s="22"/>
      <c r="DH143" s="22"/>
      <c r="DI143" s="22"/>
      <c r="DJ143" s="22"/>
      <c r="DK143" s="22"/>
      <c r="DL143" s="22"/>
      <c r="DM143" s="22"/>
      <c r="DN143" s="22"/>
      <c r="DO143" s="22"/>
      <c r="DP143" s="22"/>
      <c r="DQ143" s="22"/>
      <c r="DR143" s="22"/>
      <c r="DS143" s="22"/>
      <c r="DT143" s="22"/>
      <c r="DU143" s="22"/>
      <c r="DV143" s="22"/>
      <c r="DW143" s="22"/>
      <c r="DX143" s="22"/>
      <c r="DY143" s="22"/>
      <c r="DZ143" s="22"/>
      <c r="EA143" s="22"/>
      <c r="EB143" s="22"/>
      <c r="EC143" s="22"/>
      <c r="ED143" s="22"/>
      <c r="EE143" s="22"/>
      <c r="EF143" s="22"/>
      <c r="EG143" s="22"/>
      <c r="EH143" s="22"/>
      <c r="EI143" s="22"/>
      <c r="EJ143" s="22"/>
      <c r="EK143" s="22"/>
      <c r="EL143" s="22"/>
      <c r="EM143" s="22"/>
      <c r="EN143" s="22"/>
      <c r="EO143" s="22"/>
      <c r="EP143" s="22"/>
      <c r="EQ143" s="22"/>
      <c r="ER143" s="22"/>
      <c r="ES143" s="22"/>
      <c r="ET143" s="22"/>
      <c r="EU143" s="22"/>
      <c r="EV143" s="22"/>
      <c r="EW143" s="22"/>
      <c r="EX143" s="22"/>
      <c r="EY143" s="22"/>
      <c r="EZ143" s="22"/>
      <c r="FA143" s="22"/>
      <c r="FB143" s="22"/>
      <c r="FC143" s="22"/>
      <c r="FD143" s="22"/>
      <c r="FE143" s="22"/>
      <c r="FF143" s="22"/>
      <c r="FG143" s="22"/>
      <c r="FH143" s="22"/>
      <c r="FI143" s="22"/>
      <c r="FJ143" s="22"/>
      <c r="FK143" s="22"/>
      <c r="FL143" s="22"/>
      <c r="FM143" s="22"/>
      <c r="FN143" s="22"/>
      <c r="FO143" s="22"/>
      <c r="FP143" s="22"/>
      <c r="FQ143" s="22"/>
      <c r="FR143" s="22"/>
      <c r="FS143" s="22"/>
      <c r="FT143" s="22"/>
      <c r="FU143" s="22"/>
      <c r="FV143" s="22"/>
      <c r="FW143" s="22"/>
      <c r="FX143" s="22"/>
      <c r="FY143" s="22"/>
      <c r="FZ143" s="22"/>
      <c r="GA143" s="22"/>
      <c r="GB143" s="22"/>
      <c r="GC143" s="22"/>
      <c r="GD143" s="22"/>
      <c r="GE143" s="22"/>
      <c r="GF143" s="22"/>
      <c r="GG143" s="22"/>
      <c r="GH143" s="22"/>
      <c r="GI143" s="22"/>
      <c r="GJ143" s="22"/>
      <c r="GK143" s="22"/>
      <c r="GL143" s="22"/>
      <c r="GM143" s="22"/>
      <c r="GN143" s="22"/>
      <c r="GO143" s="22"/>
      <c r="GP143" s="22"/>
      <c r="GQ143" s="22"/>
      <c r="GR143" s="22"/>
      <c r="GS143" s="22"/>
      <c r="GT143" s="22"/>
      <c r="GU143" s="22"/>
      <c r="GV143" s="22"/>
      <c r="GW143" s="22"/>
      <c r="GX143" s="22"/>
      <c r="GY143" s="22"/>
      <c r="GZ143" s="22"/>
      <c r="HA143" s="22"/>
      <c r="HB143" s="22"/>
      <c r="HC143" s="22"/>
      <c r="HD143" s="22"/>
      <c r="HE143" s="22"/>
      <c r="HF143" s="22"/>
      <c r="HG143" s="22"/>
      <c r="HH143" s="22"/>
      <c r="HI143" s="22"/>
      <c r="HJ143" s="22"/>
      <c r="HK143" s="22"/>
      <c r="HL143" s="22"/>
      <c r="HM143" s="22"/>
      <c r="HN143" s="22"/>
      <c r="HO143" s="22"/>
      <c r="HP143" s="22"/>
      <c r="HQ143" s="22"/>
      <c r="HR143" s="22"/>
      <c r="HS143" s="22"/>
      <c r="HT143" s="22"/>
      <c r="HU143" s="22"/>
      <c r="HV143" s="22"/>
      <c r="HW143" s="22"/>
      <c r="HX143" s="22"/>
      <c r="HY143" s="22"/>
      <c r="HZ143" s="22"/>
      <c r="IA143" s="22"/>
      <c r="IB143" s="22"/>
      <c r="IC143" s="22"/>
      <c r="ID143" s="22"/>
      <c r="IE143" s="22"/>
      <c r="IF143" s="22"/>
      <c r="IG143" s="22"/>
      <c r="IH143" s="22"/>
      <c r="II143" s="22"/>
      <c r="IJ143" s="22"/>
      <c r="IK143" s="22"/>
    </row>
    <row r="144" spans="1:245" x14ac:dyDescent="0.25">
      <c r="A144" s="42">
        <v>42849</v>
      </c>
      <c r="B144" s="143" t="s">
        <v>1213</v>
      </c>
      <c r="C144" s="29">
        <v>521</v>
      </c>
      <c r="D144" s="29">
        <v>563</v>
      </c>
      <c r="E144" s="27" t="s">
        <v>971</v>
      </c>
      <c r="F144" s="21"/>
      <c r="G144" s="27" t="s">
        <v>1233</v>
      </c>
      <c r="H144" s="22"/>
      <c r="I144" s="40">
        <v>34240000</v>
      </c>
      <c r="J144" s="40">
        <v>24681333</v>
      </c>
      <c r="K144" s="40">
        <f t="shared" si="1"/>
        <v>9558667</v>
      </c>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c r="CA144" s="22"/>
      <c r="CB144" s="22"/>
      <c r="CC144" s="22"/>
      <c r="CD144" s="22"/>
      <c r="CE144" s="22"/>
      <c r="CF144" s="22"/>
      <c r="CG144" s="22"/>
      <c r="CH144" s="22"/>
      <c r="CI144" s="22"/>
      <c r="CJ144" s="22"/>
      <c r="CK144" s="22"/>
      <c r="CL144" s="22"/>
      <c r="CM144" s="22"/>
      <c r="CN144" s="22"/>
      <c r="CO144" s="22"/>
      <c r="CP144" s="22"/>
      <c r="CQ144" s="22"/>
      <c r="CR144" s="22"/>
      <c r="CS144" s="22"/>
      <c r="CT144" s="22"/>
      <c r="CU144" s="22"/>
      <c r="CV144" s="22"/>
      <c r="CW144" s="22"/>
      <c r="CX144" s="22"/>
      <c r="CY144" s="22"/>
      <c r="CZ144" s="22"/>
      <c r="DA144" s="22"/>
      <c r="DB144" s="22"/>
      <c r="DC144" s="22"/>
      <c r="DD144" s="22"/>
      <c r="DE144" s="22"/>
      <c r="DF144" s="22"/>
      <c r="DG144" s="22"/>
      <c r="DH144" s="22"/>
      <c r="DI144" s="22"/>
      <c r="DJ144" s="22"/>
      <c r="DK144" s="22"/>
      <c r="DL144" s="22"/>
      <c r="DM144" s="22"/>
      <c r="DN144" s="22"/>
      <c r="DO144" s="22"/>
      <c r="DP144" s="22"/>
      <c r="DQ144" s="22"/>
      <c r="DR144" s="22"/>
      <c r="DS144" s="22"/>
      <c r="DT144" s="22"/>
      <c r="DU144" s="22"/>
      <c r="DV144" s="22"/>
      <c r="DW144" s="22"/>
      <c r="DX144" s="22"/>
      <c r="DY144" s="22"/>
      <c r="DZ144" s="22"/>
      <c r="EA144" s="22"/>
      <c r="EB144" s="22"/>
      <c r="EC144" s="22"/>
      <c r="ED144" s="22"/>
      <c r="EE144" s="22"/>
      <c r="EF144" s="22"/>
      <c r="EG144" s="22"/>
      <c r="EH144" s="22"/>
      <c r="EI144" s="22"/>
      <c r="EJ144" s="22"/>
      <c r="EK144" s="22"/>
      <c r="EL144" s="22"/>
      <c r="EM144" s="22"/>
      <c r="EN144" s="22"/>
      <c r="EO144" s="22"/>
      <c r="EP144" s="22"/>
      <c r="EQ144" s="22"/>
      <c r="ER144" s="22"/>
      <c r="ES144" s="22"/>
      <c r="ET144" s="22"/>
      <c r="EU144" s="22"/>
      <c r="EV144" s="22"/>
      <c r="EW144" s="22"/>
      <c r="EX144" s="22"/>
      <c r="EY144" s="22"/>
      <c r="EZ144" s="22"/>
      <c r="FA144" s="22"/>
      <c r="FB144" s="22"/>
      <c r="FC144" s="22"/>
      <c r="FD144" s="22"/>
      <c r="FE144" s="22"/>
      <c r="FF144" s="22"/>
      <c r="FG144" s="22"/>
      <c r="FH144" s="22"/>
      <c r="FI144" s="22"/>
      <c r="FJ144" s="22"/>
      <c r="FK144" s="22"/>
      <c r="FL144" s="22"/>
      <c r="FM144" s="22"/>
      <c r="FN144" s="22"/>
      <c r="FO144" s="22"/>
      <c r="FP144" s="22"/>
      <c r="FQ144" s="22"/>
      <c r="FR144" s="22"/>
      <c r="FS144" s="22"/>
      <c r="FT144" s="22"/>
      <c r="FU144" s="22"/>
      <c r="FV144" s="22"/>
      <c r="FW144" s="22"/>
      <c r="FX144" s="22"/>
      <c r="FY144" s="22"/>
      <c r="FZ144" s="22"/>
      <c r="GA144" s="22"/>
      <c r="GB144" s="22"/>
      <c r="GC144" s="22"/>
      <c r="GD144" s="22"/>
      <c r="GE144" s="22"/>
      <c r="GF144" s="22"/>
      <c r="GG144" s="22"/>
      <c r="GH144" s="22"/>
      <c r="GI144" s="22"/>
      <c r="GJ144" s="22"/>
      <c r="GK144" s="22"/>
      <c r="GL144" s="22"/>
      <c r="GM144" s="22"/>
      <c r="GN144" s="22"/>
      <c r="GO144" s="22"/>
      <c r="GP144" s="22"/>
      <c r="GQ144" s="22"/>
      <c r="GR144" s="22"/>
      <c r="GS144" s="22"/>
      <c r="GT144" s="22"/>
      <c r="GU144" s="22"/>
      <c r="GV144" s="22"/>
      <c r="GW144" s="22"/>
      <c r="GX144" s="22"/>
      <c r="GY144" s="22"/>
      <c r="GZ144" s="22"/>
      <c r="HA144" s="22"/>
      <c r="HB144" s="22"/>
      <c r="HC144" s="22"/>
      <c r="HD144" s="22"/>
      <c r="HE144" s="22"/>
      <c r="HF144" s="22"/>
      <c r="HG144" s="22"/>
      <c r="HH144" s="22"/>
      <c r="HI144" s="22"/>
      <c r="HJ144" s="22"/>
      <c r="HK144" s="22"/>
      <c r="HL144" s="22"/>
      <c r="HM144" s="22"/>
      <c r="HN144" s="22"/>
      <c r="HO144" s="22"/>
      <c r="HP144" s="22"/>
      <c r="HQ144" s="22"/>
      <c r="HR144" s="22"/>
      <c r="HS144" s="22"/>
      <c r="HT144" s="22"/>
      <c r="HU144" s="22"/>
      <c r="HV144" s="22"/>
      <c r="HW144" s="22"/>
      <c r="HX144" s="22"/>
      <c r="HY144" s="22"/>
      <c r="HZ144" s="22"/>
      <c r="IA144" s="22"/>
      <c r="IB144" s="22"/>
      <c r="IC144" s="22"/>
      <c r="ID144" s="22"/>
      <c r="IE144" s="22"/>
      <c r="IF144" s="22"/>
      <c r="IG144" s="22"/>
      <c r="IH144" s="22"/>
      <c r="II144" s="22"/>
      <c r="IJ144" s="22"/>
      <c r="IK144" s="22"/>
    </row>
    <row r="145" spans="1:245" x14ac:dyDescent="0.25">
      <c r="A145" s="42">
        <v>42849</v>
      </c>
      <c r="B145" s="143" t="s">
        <v>1214</v>
      </c>
      <c r="C145" s="29">
        <v>532</v>
      </c>
      <c r="D145" s="29">
        <v>566</v>
      </c>
      <c r="E145" s="147" t="s">
        <v>970</v>
      </c>
      <c r="F145" s="21"/>
      <c r="G145" s="27" t="s">
        <v>1234</v>
      </c>
      <c r="H145" s="22"/>
      <c r="I145" s="40">
        <v>16000000</v>
      </c>
      <c r="J145" s="40">
        <v>12466667</v>
      </c>
      <c r="K145" s="40">
        <f t="shared" si="1"/>
        <v>3533333</v>
      </c>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c r="BH145" s="22"/>
      <c r="BI145" s="22"/>
      <c r="BJ145" s="22"/>
      <c r="BK145" s="22"/>
      <c r="BL145" s="22"/>
      <c r="BM145" s="22"/>
      <c r="BN145" s="22"/>
      <c r="BO145" s="22"/>
      <c r="BP145" s="22"/>
      <c r="BQ145" s="22"/>
      <c r="BR145" s="22"/>
      <c r="BS145" s="22"/>
      <c r="BT145" s="22"/>
      <c r="BU145" s="22"/>
      <c r="BV145" s="22"/>
      <c r="BW145" s="22"/>
      <c r="BX145" s="22"/>
      <c r="BY145" s="22"/>
      <c r="BZ145" s="22"/>
      <c r="CA145" s="22"/>
      <c r="CB145" s="22"/>
      <c r="CC145" s="22"/>
      <c r="CD145" s="22"/>
      <c r="CE145" s="22"/>
      <c r="CF145" s="22"/>
      <c r="CG145" s="22"/>
      <c r="CH145" s="22"/>
      <c r="CI145" s="22"/>
      <c r="CJ145" s="22"/>
      <c r="CK145" s="22"/>
      <c r="CL145" s="22"/>
      <c r="CM145" s="22"/>
      <c r="CN145" s="22"/>
      <c r="CO145" s="22"/>
      <c r="CP145" s="22"/>
      <c r="CQ145" s="22"/>
      <c r="CR145" s="22"/>
      <c r="CS145" s="22"/>
      <c r="CT145" s="22"/>
      <c r="CU145" s="22"/>
      <c r="CV145" s="22"/>
      <c r="CW145" s="22"/>
      <c r="CX145" s="22"/>
      <c r="CY145" s="22"/>
      <c r="CZ145" s="22"/>
      <c r="DA145" s="22"/>
      <c r="DB145" s="22"/>
      <c r="DC145" s="22"/>
      <c r="DD145" s="22"/>
      <c r="DE145" s="22"/>
      <c r="DF145" s="22"/>
      <c r="DG145" s="22"/>
      <c r="DH145" s="22"/>
      <c r="DI145" s="22"/>
      <c r="DJ145" s="22"/>
      <c r="DK145" s="22"/>
      <c r="DL145" s="22"/>
      <c r="DM145" s="22"/>
      <c r="DN145" s="22"/>
      <c r="DO145" s="22"/>
      <c r="DP145" s="22"/>
      <c r="DQ145" s="22"/>
      <c r="DR145" s="22"/>
      <c r="DS145" s="22"/>
      <c r="DT145" s="22"/>
      <c r="DU145" s="22"/>
      <c r="DV145" s="22"/>
      <c r="DW145" s="22"/>
      <c r="DX145" s="22"/>
      <c r="DY145" s="22"/>
      <c r="DZ145" s="22"/>
      <c r="EA145" s="22"/>
      <c r="EB145" s="22"/>
      <c r="EC145" s="22"/>
      <c r="ED145" s="22"/>
      <c r="EE145" s="22"/>
      <c r="EF145" s="22"/>
      <c r="EG145" s="22"/>
      <c r="EH145" s="22"/>
      <c r="EI145" s="22"/>
      <c r="EJ145" s="22"/>
      <c r="EK145" s="22"/>
      <c r="EL145" s="22"/>
      <c r="EM145" s="22"/>
      <c r="EN145" s="22"/>
      <c r="EO145" s="22"/>
      <c r="EP145" s="22"/>
      <c r="EQ145" s="22"/>
      <c r="ER145" s="22"/>
      <c r="ES145" s="22"/>
      <c r="ET145" s="22"/>
      <c r="EU145" s="22"/>
      <c r="EV145" s="22"/>
      <c r="EW145" s="22"/>
      <c r="EX145" s="22"/>
      <c r="EY145" s="22"/>
      <c r="EZ145" s="22"/>
      <c r="FA145" s="22"/>
      <c r="FB145" s="22"/>
      <c r="FC145" s="22"/>
      <c r="FD145" s="22"/>
      <c r="FE145" s="22"/>
      <c r="FF145" s="22"/>
      <c r="FG145" s="22"/>
      <c r="FH145" s="22"/>
      <c r="FI145" s="22"/>
      <c r="FJ145" s="22"/>
      <c r="FK145" s="22"/>
      <c r="FL145" s="22"/>
      <c r="FM145" s="22"/>
      <c r="FN145" s="22"/>
      <c r="FO145" s="22"/>
      <c r="FP145" s="22"/>
      <c r="FQ145" s="22"/>
      <c r="FR145" s="22"/>
      <c r="FS145" s="22"/>
      <c r="FT145" s="22"/>
      <c r="FU145" s="22"/>
      <c r="FV145" s="22"/>
      <c r="FW145" s="22"/>
      <c r="FX145" s="22"/>
      <c r="FY145" s="22"/>
      <c r="FZ145" s="22"/>
      <c r="GA145" s="22"/>
      <c r="GB145" s="22"/>
      <c r="GC145" s="22"/>
      <c r="GD145" s="22"/>
      <c r="GE145" s="22"/>
      <c r="GF145" s="22"/>
      <c r="GG145" s="22"/>
      <c r="GH145" s="22"/>
      <c r="GI145" s="22"/>
      <c r="GJ145" s="22"/>
      <c r="GK145" s="22"/>
      <c r="GL145" s="22"/>
      <c r="GM145" s="22"/>
      <c r="GN145" s="22"/>
      <c r="GO145" s="22"/>
      <c r="GP145" s="22"/>
      <c r="GQ145" s="22"/>
      <c r="GR145" s="22"/>
      <c r="GS145" s="22"/>
      <c r="GT145" s="22"/>
      <c r="GU145" s="22"/>
      <c r="GV145" s="22"/>
      <c r="GW145" s="22"/>
      <c r="GX145" s="22"/>
      <c r="GY145" s="22"/>
      <c r="GZ145" s="22"/>
      <c r="HA145" s="22"/>
      <c r="HB145" s="22"/>
      <c r="HC145" s="22"/>
      <c r="HD145" s="22"/>
      <c r="HE145" s="22"/>
      <c r="HF145" s="22"/>
      <c r="HG145" s="22"/>
      <c r="HH145" s="22"/>
      <c r="HI145" s="22"/>
      <c r="HJ145" s="22"/>
      <c r="HK145" s="22"/>
      <c r="HL145" s="22"/>
      <c r="HM145" s="22"/>
      <c r="HN145" s="22"/>
      <c r="HO145" s="22"/>
      <c r="HP145" s="22"/>
      <c r="HQ145" s="22"/>
      <c r="HR145" s="22"/>
      <c r="HS145" s="22"/>
      <c r="HT145" s="22"/>
      <c r="HU145" s="22"/>
      <c r="HV145" s="22"/>
      <c r="HW145" s="22"/>
      <c r="HX145" s="22"/>
      <c r="HY145" s="22"/>
      <c r="HZ145" s="22"/>
      <c r="IA145" s="22"/>
      <c r="IB145" s="22"/>
      <c r="IC145" s="22"/>
      <c r="ID145" s="22"/>
      <c r="IE145" s="22"/>
      <c r="IF145" s="22"/>
      <c r="IG145" s="22"/>
      <c r="IH145" s="22"/>
      <c r="II145" s="22"/>
      <c r="IJ145" s="22"/>
      <c r="IK145" s="22"/>
    </row>
    <row r="146" spans="1:245" x14ac:dyDescent="0.25">
      <c r="A146" s="42">
        <v>42849</v>
      </c>
      <c r="B146" s="143" t="s">
        <v>1215</v>
      </c>
      <c r="C146" s="29">
        <v>520</v>
      </c>
      <c r="D146" s="29">
        <v>567</v>
      </c>
      <c r="E146" s="27" t="s">
        <v>998</v>
      </c>
      <c r="F146" s="21"/>
      <c r="G146" s="27" t="s">
        <v>1235</v>
      </c>
      <c r="H146" s="22"/>
      <c r="I146" s="40">
        <v>34240000</v>
      </c>
      <c r="J146" s="40">
        <v>24681333</v>
      </c>
      <c r="K146" s="40">
        <f t="shared" si="1"/>
        <v>9558667</v>
      </c>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c r="BH146" s="22"/>
      <c r="BI146" s="22"/>
      <c r="BJ146" s="22"/>
      <c r="BK146" s="22"/>
      <c r="BL146" s="22"/>
      <c r="BM146" s="22"/>
      <c r="BN146" s="22"/>
      <c r="BO146" s="22"/>
      <c r="BP146" s="22"/>
      <c r="BQ146" s="22"/>
      <c r="BR146" s="22"/>
      <c r="BS146" s="22"/>
      <c r="BT146" s="22"/>
      <c r="BU146" s="22"/>
      <c r="BV146" s="22"/>
      <c r="BW146" s="22"/>
      <c r="BX146" s="22"/>
      <c r="BY146" s="22"/>
      <c r="BZ146" s="22"/>
      <c r="CA146" s="22"/>
      <c r="CB146" s="22"/>
      <c r="CC146" s="22"/>
      <c r="CD146" s="22"/>
      <c r="CE146" s="22"/>
      <c r="CF146" s="22"/>
      <c r="CG146" s="22"/>
      <c r="CH146" s="22"/>
      <c r="CI146" s="22"/>
      <c r="CJ146" s="22"/>
      <c r="CK146" s="22"/>
      <c r="CL146" s="22"/>
      <c r="CM146" s="22"/>
      <c r="CN146" s="22"/>
      <c r="CO146" s="22"/>
      <c r="CP146" s="22"/>
      <c r="CQ146" s="22"/>
      <c r="CR146" s="22"/>
      <c r="CS146" s="22"/>
      <c r="CT146" s="22"/>
      <c r="CU146" s="22"/>
      <c r="CV146" s="22"/>
      <c r="CW146" s="22"/>
      <c r="CX146" s="22"/>
      <c r="CY146" s="22"/>
      <c r="CZ146" s="22"/>
      <c r="DA146" s="22"/>
      <c r="DB146" s="22"/>
      <c r="DC146" s="22"/>
      <c r="DD146" s="22"/>
      <c r="DE146" s="22"/>
      <c r="DF146" s="22"/>
      <c r="DG146" s="22"/>
      <c r="DH146" s="22"/>
      <c r="DI146" s="22"/>
      <c r="DJ146" s="22"/>
      <c r="DK146" s="22"/>
      <c r="DL146" s="22"/>
      <c r="DM146" s="22"/>
      <c r="DN146" s="22"/>
      <c r="DO146" s="22"/>
      <c r="DP146" s="22"/>
      <c r="DQ146" s="22"/>
      <c r="DR146" s="22"/>
      <c r="DS146" s="22"/>
      <c r="DT146" s="22"/>
      <c r="DU146" s="22"/>
      <c r="DV146" s="22"/>
      <c r="DW146" s="22"/>
      <c r="DX146" s="22"/>
      <c r="DY146" s="22"/>
      <c r="DZ146" s="22"/>
      <c r="EA146" s="22"/>
      <c r="EB146" s="22"/>
      <c r="EC146" s="22"/>
      <c r="ED146" s="22"/>
      <c r="EE146" s="22"/>
      <c r="EF146" s="22"/>
      <c r="EG146" s="22"/>
      <c r="EH146" s="22"/>
      <c r="EI146" s="22"/>
      <c r="EJ146" s="22"/>
      <c r="EK146" s="22"/>
      <c r="EL146" s="22"/>
      <c r="EM146" s="22"/>
      <c r="EN146" s="22"/>
      <c r="EO146" s="22"/>
      <c r="EP146" s="22"/>
      <c r="EQ146" s="22"/>
      <c r="ER146" s="22"/>
      <c r="ES146" s="22"/>
      <c r="ET146" s="22"/>
      <c r="EU146" s="22"/>
      <c r="EV146" s="22"/>
      <c r="EW146" s="22"/>
      <c r="EX146" s="22"/>
      <c r="EY146" s="22"/>
      <c r="EZ146" s="22"/>
      <c r="FA146" s="22"/>
      <c r="FB146" s="22"/>
      <c r="FC146" s="22"/>
      <c r="FD146" s="22"/>
      <c r="FE146" s="22"/>
      <c r="FF146" s="22"/>
      <c r="FG146" s="22"/>
      <c r="FH146" s="22"/>
      <c r="FI146" s="22"/>
      <c r="FJ146" s="22"/>
      <c r="FK146" s="22"/>
      <c r="FL146" s="22"/>
      <c r="FM146" s="22"/>
      <c r="FN146" s="22"/>
      <c r="FO146" s="22"/>
      <c r="FP146" s="22"/>
      <c r="FQ146" s="22"/>
      <c r="FR146" s="22"/>
      <c r="FS146" s="22"/>
      <c r="FT146" s="22"/>
      <c r="FU146" s="22"/>
      <c r="FV146" s="22"/>
      <c r="FW146" s="22"/>
      <c r="FX146" s="22"/>
      <c r="FY146" s="22"/>
      <c r="FZ146" s="22"/>
      <c r="GA146" s="22"/>
      <c r="GB146" s="22"/>
      <c r="GC146" s="22"/>
      <c r="GD146" s="22"/>
      <c r="GE146" s="22"/>
      <c r="GF146" s="22"/>
      <c r="GG146" s="22"/>
      <c r="GH146" s="22"/>
      <c r="GI146" s="22"/>
      <c r="GJ146" s="22"/>
      <c r="GK146" s="22"/>
      <c r="GL146" s="22"/>
      <c r="GM146" s="22"/>
      <c r="GN146" s="22"/>
      <c r="GO146" s="22"/>
      <c r="GP146" s="22"/>
      <c r="GQ146" s="22"/>
      <c r="GR146" s="22"/>
      <c r="GS146" s="22"/>
      <c r="GT146" s="22"/>
      <c r="GU146" s="22"/>
      <c r="GV146" s="22"/>
      <c r="GW146" s="22"/>
      <c r="GX146" s="22"/>
      <c r="GY146" s="22"/>
      <c r="GZ146" s="22"/>
      <c r="HA146" s="22"/>
      <c r="HB146" s="22"/>
      <c r="HC146" s="22"/>
      <c r="HD146" s="22"/>
      <c r="HE146" s="22"/>
      <c r="HF146" s="22"/>
      <c r="HG146" s="22"/>
      <c r="HH146" s="22"/>
      <c r="HI146" s="22"/>
      <c r="HJ146" s="22"/>
      <c r="HK146" s="22"/>
      <c r="HL146" s="22"/>
      <c r="HM146" s="22"/>
      <c r="HN146" s="22"/>
      <c r="HO146" s="22"/>
      <c r="HP146" s="22"/>
      <c r="HQ146" s="22"/>
      <c r="HR146" s="22"/>
      <c r="HS146" s="22"/>
      <c r="HT146" s="22"/>
      <c r="HU146" s="22"/>
      <c r="HV146" s="22"/>
      <c r="HW146" s="22"/>
      <c r="HX146" s="22"/>
      <c r="HY146" s="22"/>
      <c r="HZ146" s="22"/>
      <c r="IA146" s="22"/>
      <c r="IB146" s="22"/>
      <c r="IC146" s="22"/>
      <c r="ID146" s="22"/>
      <c r="IE146" s="22"/>
      <c r="IF146" s="22"/>
      <c r="IG146" s="22"/>
      <c r="IH146" s="22"/>
      <c r="II146" s="22"/>
      <c r="IJ146" s="22"/>
      <c r="IK146" s="22"/>
    </row>
    <row r="147" spans="1:245" x14ac:dyDescent="0.25">
      <c r="A147" s="42">
        <v>42849</v>
      </c>
      <c r="B147" s="143" t="s">
        <v>1216</v>
      </c>
      <c r="C147" s="29">
        <v>513</v>
      </c>
      <c r="D147" s="29">
        <v>569</v>
      </c>
      <c r="E147" s="27" t="s">
        <v>1206</v>
      </c>
      <c r="F147" s="21"/>
      <c r="G147" s="27" t="s">
        <v>1236</v>
      </c>
      <c r="H147" s="22"/>
      <c r="I147" s="40">
        <v>44000000</v>
      </c>
      <c r="J147" s="40">
        <v>34283333</v>
      </c>
      <c r="K147" s="40">
        <f t="shared" si="1"/>
        <v>9716667</v>
      </c>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F147" s="22"/>
      <c r="CG147" s="22"/>
      <c r="CH147" s="22"/>
      <c r="CI147" s="22"/>
      <c r="CJ147" s="22"/>
      <c r="CK147" s="22"/>
      <c r="CL147" s="22"/>
      <c r="CM147" s="22"/>
      <c r="CN147" s="22"/>
      <c r="CO147" s="22"/>
      <c r="CP147" s="22"/>
      <c r="CQ147" s="22"/>
      <c r="CR147" s="22"/>
      <c r="CS147" s="22"/>
      <c r="CT147" s="22"/>
      <c r="CU147" s="22"/>
      <c r="CV147" s="22"/>
      <c r="CW147" s="22"/>
      <c r="CX147" s="22"/>
      <c r="CY147" s="22"/>
      <c r="CZ147" s="22"/>
      <c r="DA147" s="22"/>
      <c r="DB147" s="22"/>
      <c r="DC147" s="22"/>
      <c r="DD147" s="22"/>
      <c r="DE147" s="22"/>
      <c r="DF147" s="22"/>
      <c r="DG147" s="22"/>
      <c r="DH147" s="22"/>
      <c r="DI147" s="22"/>
      <c r="DJ147" s="22"/>
      <c r="DK147" s="22"/>
      <c r="DL147" s="22"/>
      <c r="DM147" s="22"/>
      <c r="DN147" s="22"/>
      <c r="DO147" s="22"/>
      <c r="DP147" s="22"/>
      <c r="DQ147" s="22"/>
      <c r="DR147" s="22"/>
      <c r="DS147" s="22"/>
      <c r="DT147" s="22"/>
      <c r="DU147" s="22"/>
      <c r="DV147" s="22"/>
      <c r="DW147" s="22"/>
      <c r="DX147" s="22"/>
      <c r="DY147" s="22"/>
      <c r="DZ147" s="22"/>
      <c r="EA147" s="22"/>
      <c r="EB147" s="22"/>
      <c r="EC147" s="22"/>
      <c r="ED147" s="22"/>
      <c r="EE147" s="22"/>
      <c r="EF147" s="22"/>
      <c r="EG147" s="22"/>
      <c r="EH147" s="22"/>
      <c r="EI147" s="22"/>
      <c r="EJ147" s="22"/>
      <c r="EK147" s="22"/>
      <c r="EL147" s="22"/>
      <c r="EM147" s="22"/>
      <c r="EN147" s="22"/>
      <c r="EO147" s="22"/>
      <c r="EP147" s="22"/>
      <c r="EQ147" s="22"/>
      <c r="ER147" s="22"/>
      <c r="ES147" s="22"/>
      <c r="ET147" s="22"/>
      <c r="EU147" s="22"/>
      <c r="EV147" s="22"/>
      <c r="EW147" s="22"/>
      <c r="EX147" s="22"/>
      <c r="EY147" s="22"/>
      <c r="EZ147" s="22"/>
      <c r="FA147" s="22"/>
      <c r="FB147" s="22"/>
      <c r="FC147" s="22"/>
      <c r="FD147" s="22"/>
      <c r="FE147" s="22"/>
      <c r="FF147" s="22"/>
      <c r="FG147" s="22"/>
      <c r="FH147" s="22"/>
      <c r="FI147" s="22"/>
      <c r="FJ147" s="22"/>
      <c r="FK147" s="22"/>
      <c r="FL147" s="22"/>
      <c r="FM147" s="22"/>
      <c r="FN147" s="22"/>
      <c r="FO147" s="22"/>
      <c r="FP147" s="22"/>
      <c r="FQ147" s="22"/>
      <c r="FR147" s="22"/>
      <c r="FS147" s="22"/>
      <c r="FT147" s="22"/>
      <c r="FU147" s="22"/>
      <c r="FV147" s="22"/>
      <c r="FW147" s="22"/>
      <c r="FX147" s="22"/>
      <c r="FY147" s="22"/>
      <c r="FZ147" s="22"/>
      <c r="GA147" s="22"/>
      <c r="GB147" s="22"/>
      <c r="GC147" s="22"/>
      <c r="GD147" s="22"/>
      <c r="GE147" s="22"/>
      <c r="GF147" s="22"/>
      <c r="GG147" s="22"/>
      <c r="GH147" s="22"/>
      <c r="GI147" s="22"/>
      <c r="GJ147" s="22"/>
      <c r="GK147" s="22"/>
      <c r="GL147" s="22"/>
      <c r="GM147" s="22"/>
      <c r="GN147" s="22"/>
      <c r="GO147" s="22"/>
      <c r="GP147" s="22"/>
      <c r="GQ147" s="22"/>
      <c r="GR147" s="22"/>
      <c r="GS147" s="22"/>
      <c r="GT147" s="22"/>
      <c r="GU147" s="22"/>
      <c r="GV147" s="22"/>
      <c r="GW147" s="22"/>
      <c r="GX147" s="22"/>
      <c r="GY147" s="22"/>
      <c r="GZ147" s="22"/>
      <c r="HA147" s="22"/>
      <c r="HB147" s="22"/>
      <c r="HC147" s="22"/>
      <c r="HD147" s="22"/>
      <c r="HE147" s="22"/>
      <c r="HF147" s="22"/>
      <c r="HG147" s="22"/>
      <c r="HH147" s="22"/>
      <c r="HI147" s="22"/>
      <c r="HJ147" s="22"/>
      <c r="HK147" s="22"/>
      <c r="HL147" s="22"/>
      <c r="HM147" s="22"/>
      <c r="HN147" s="22"/>
      <c r="HO147" s="22"/>
      <c r="HP147" s="22"/>
      <c r="HQ147" s="22"/>
      <c r="HR147" s="22"/>
      <c r="HS147" s="22"/>
      <c r="HT147" s="22"/>
      <c r="HU147" s="22"/>
      <c r="HV147" s="22"/>
      <c r="HW147" s="22"/>
      <c r="HX147" s="22"/>
      <c r="HY147" s="22"/>
      <c r="HZ147" s="22"/>
      <c r="IA147" s="22"/>
      <c r="IB147" s="22"/>
      <c r="IC147" s="22"/>
      <c r="ID147" s="22"/>
      <c r="IE147" s="22"/>
      <c r="IF147" s="22"/>
      <c r="IG147" s="22"/>
      <c r="IH147" s="22"/>
      <c r="II147" s="22"/>
      <c r="IJ147" s="22"/>
      <c r="IK147" s="22"/>
    </row>
    <row r="148" spans="1:245" x14ac:dyDescent="0.25">
      <c r="A148" s="42">
        <v>42849</v>
      </c>
      <c r="B148" s="143" t="s">
        <v>1217</v>
      </c>
      <c r="C148" s="29">
        <v>531</v>
      </c>
      <c r="D148" s="29">
        <v>573</v>
      </c>
      <c r="E148" s="147" t="s">
        <v>1225</v>
      </c>
      <c r="F148" s="21"/>
      <c r="G148" s="27" t="s">
        <v>1237</v>
      </c>
      <c r="H148" s="22"/>
      <c r="I148" s="40">
        <v>16000000</v>
      </c>
      <c r="J148" s="40">
        <v>12466667</v>
      </c>
      <c r="K148" s="40">
        <f t="shared" si="1"/>
        <v>3533333</v>
      </c>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c r="BG148" s="22"/>
      <c r="BH148" s="22"/>
      <c r="BI148" s="22"/>
      <c r="BJ148" s="22"/>
      <c r="BK148" s="22"/>
      <c r="BL148" s="22"/>
      <c r="BM148" s="22"/>
      <c r="BN148" s="22"/>
      <c r="BO148" s="22"/>
      <c r="BP148" s="22"/>
      <c r="BQ148" s="22"/>
      <c r="BR148" s="22"/>
      <c r="BS148" s="22"/>
      <c r="BT148" s="22"/>
      <c r="BU148" s="22"/>
      <c r="BV148" s="22"/>
      <c r="BW148" s="22"/>
      <c r="BX148" s="22"/>
      <c r="BY148" s="22"/>
      <c r="BZ148" s="22"/>
      <c r="CA148" s="22"/>
      <c r="CB148" s="22"/>
      <c r="CC148" s="22"/>
      <c r="CD148" s="22"/>
      <c r="CE148" s="22"/>
      <c r="CF148" s="22"/>
      <c r="CG148" s="22"/>
      <c r="CH148" s="22"/>
      <c r="CI148" s="22"/>
      <c r="CJ148" s="22"/>
      <c r="CK148" s="22"/>
      <c r="CL148" s="22"/>
      <c r="CM148" s="22"/>
      <c r="CN148" s="22"/>
      <c r="CO148" s="22"/>
      <c r="CP148" s="22"/>
      <c r="CQ148" s="22"/>
      <c r="CR148" s="22"/>
      <c r="CS148" s="22"/>
      <c r="CT148" s="22"/>
      <c r="CU148" s="22"/>
      <c r="CV148" s="22"/>
      <c r="CW148" s="22"/>
      <c r="CX148" s="22"/>
      <c r="CY148" s="22"/>
      <c r="CZ148" s="22"/>
      <c r="DA148" s="22"/>
      <c r="DB148" s="22"/>
      <c r="DC148" s="22"/>
      <c r="DD148" s="22"/>
      <c r="DE148" s="22"/>
      <c r="DF148" s="22"/>
      <c r="DG148" s="22"/>
      <c r="DH148" s="22"/>
      <c r="DI148" s="22"/>
      <c r="DJ148" s="22"/>
      <c r="DK148" s="22"/>
      <c r="DL148" s="22"/>
      <c r="DM148" s="22"/>
      <c r="DN148" s="22"/>
      <c r="DO148" s="22"/>
      <c r="DP148" s="22"/>
      <c r="DQ148" s="22"/>
      <c r="DR148" s="22"/>
      <c r="DS148" s="22"/>
      <c r="DT148" s="22"/>
      <c r="DU148" s="22"/>
      <c r="DV148" s="22"/>
      <c r="DW148" s="22"/>
      <c r="DX148" s="22"/>
      <c r="DY148" s="22"/>
      <c r="DZ148" s="22"/>
      <c r="EA148" s="22"/>
      <c r="EB148" s="22"/>
      <c r="EC148" s="22"/>
      <c r="ED148" s="22"/>
      <c r="EE148" s="22"/>
      <c r="EF148" s="22"/>
      <c r="EG148" s="22"/>
      <c r="EH148" s="22"/>
      <c r="EI148" s="22"/>
      <c r="EJ148" s="22"/>
      <c r="EK148" s="22"/>
      <c r="EL148" s="22"/>
      <c r="EM148" s="22"/>
      <c r="EN148" s="22"/>
      <c r="EO148" s="22"/>
      <c r="EP148" s="22"/>
      <c r="EQ148" s="22"/>
      <c r="ER148" s="22"/>
      <c r="ES148" s="22"/>
      <c r="ET148" s="22"/>
      <c r="EU148" s="22"/>
      <c r="EV148" s="22"/>
      <c r="EW148" s="22"/>
      <c r="EX148" s="22"/>
      <c r="EY148" s="22"/>
      <c r="EZ148" s="22"/>
      <c r="FA148" s="22"/>
      <c r="FB148" s="22"/>
      <c r="FC148" s="22"/>
      <c r="FD148" s="22"/>
      <c r="FE148" s="22"/>
      <c r="FF148" s="22"/>
      <c r="FG148" s="22"/>
      <c r="FH148" s="22"/>
      <c r="FI148" s="22"/>
      <c r="FJ148" s="22"/>
      <c r="FK148" s="22"/>
      <c r="FL148" s="22"/>
      <c r="FM148" s="22"/>
      <c r="FN148" s="22"/>
      <c r="FO148" s="22"/>
      <c r="FP148" s="22"/>
      <c r="FQ148" s="22"/>
      <c r="FR148" s="22"/>
      <c r="FS148" s="22"/>
      <c r="FT148" s="22"/>
      <c r="FU148" s="22"/>
      <c r="FV148" s="22"/>
      <c r="FW148" s="22"/>
      <c r="FX148" s="22"/>
      <c r="FY148" s="22"/>
      <c r="FZ148" s="22"/>
      <c r="GA148" s="22"/>
      <c r="GB148" s="22"/>
      <c r="GC148" s="22"/>
      <c r="GD148" s="22"/>
      <c r="GE148" s="22"/>
      <c r="GF148" s="22"/>
      <c r="GG148" s="22"/>
      <c r="GH148" s="22"/>
      <c r="GI148" s="22"/>
      <c r="GJ148" s="22"/>
      <c r="GK148" s="22"/>
      <c r="GL148" s="22"/>
      <c r="GM148" s="22"/>
      <c r="GN148" s="22"/>
      <c r="GO148" s="22"/>
      <c r="GP148" s="22"/>
      <c r="GQ148" s="22"/>
      <c r="GR148" s="22"/>
      <c r="GS148" s="22"/>
      <c r="GT148" s="22"/>
      <c r="GU148" s="22"/>
      <c r="GV148" s="22"/>
      <c r="GW148" s="22"/>
      <c r="GX148" s="22"/>
      <c r="GY148" s="22"/>
      <c r="GZ148" s="22"/>
      <c r="HA148" s="22"/>
      <c r="HB148" s="22"/>
      <c r="HC148" s="22"/>
      <c r="HD148" s="22"/>
      <c r="HE148" s="22"/>
      <c r="HF148" s="22"/>
      <c r="HG148" s="22"/>
      <c r="HH148" s="22"/>
      <c r="HI148" s="22"/>
      <c r="HJ148" s="22"/>
      <c r="HK148" s="22"/>
      <c r="HL148" s="22"/>
      <c r="HM148" s="22"/>
      <c r="HN148" s="22"/>
      <c r="HO148" s="22"/>
      <c r="HP148" s="22"/>
      <c r="HQ148" s="22"/>
      <c r="HR148" s="22"/>
      <c r="HS148" s="22"/>
      <c r="HT148" s="22"/>
      <c r="HU148" s="22"/>
      <c r="HV148" s="22"/>
      <c r="HW148" s="22"/>
      <c r="HX148" s="22"/>
      <c r="HY148" s="22"/>
      <c r="HZ148" s="22"/>
      <c r="IA148" s="22"/>
      <c r="IB148" s="22"/>
      <c r="IC148" s="22"/>
      <c r="ID148" s="22"/>
      <c r="IE148" s="22"/>
      <c r="IF148" s="22"/>
      <c r="IG148" s="22"/>
      <c r="IH148" s="22"/>
      <c r="II148" s="22"/>
      <c r="IJ148" s="22"/>
      <c r="IK148" s="22"/>
    </row>
    <row r="149" spans="1:245" x14ac:dyDescent="0.25">
      <c r="A149" s="42">
        <v>42849</v>
      </c>
      <c r="B149" s="143" t="s">
        <v>1218</v>
      </c>
      <c r="C149" s="29">
        <v>518</v>
      </c>
      <c r="D149" s="29">
        <v>574</v>
      </c>
      <c r="E149" s="27" t="s">
        <v>971</v>
      </c>
      <c r="F149" s="21"/>
      <c r="G149" s="27" t="s">
        <v>1238</v>
      </c>
      <c r="H149" s="22"/>
      <c r="I149" s="40">
        <v>34240000</v>
      </c>
      <c r="J149" s="40">
        <v>24110666</v>
      </c>
      <c r="K149" s="40">
        <f t="shared" si="1"/>
        <v>10129334</v>
      </c>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c r="BG149" s="22"/>
      <c r="BH149" s="22"/>
      <c r="BI149" s="22"/>
      <c r="BJ149" s="22"/>
      <c r="BK149" s="22"/>
      <c r="BL149" s="22"/>
      <c r="BM149" s="22"/>
      <c r="BN149" s="22"/>
      <c r="BO149" s="22"/>
      <c r="BP149" s="22"/>
      <c r="BQ149" s="22"/>
      <c r="BR149" s="22"/>
      <c r="BS149" s="22"/>
      <c r="BT149" s="22"/>
      <c r="BU149" s="22"/>
      <c r="BV149" s="22"/>
      <c r="BW149" s="22"/>
      <c r="BX149" s="22"/>
      <c r="BY149" s="22"/>
      <c r="BZ149" s="22"/>
      <c r="CA149" s="22"/>
      <c r="CB149" s="22"/>
      <c r="CC149" s="22"/>
      <c r="CD149" s="22"/>
      <c r="CE149" s="22"/>
      <c r="CF149" s="22"/>
      <c r="CG149" s="22"/>
      <c r="CH149" s="22"/>
      <c r="CI149" s="22"/>
      <c r="CJ149" s="22"/>
      <c r="CK149" s="22"/>
      <c r="CL149" s="22"/>
      <c r="CM149" s="22"/>
      <c r="CN149" s="22"/>
      <c r="CO149" s="22"/>
      <c r="CP149" s="22"/>
      <c r="CQ149" s="22"/>
      <c r="CR149" s="22"/>
      <c r="CS149" s="22"/>
      <c r="CT149" s="22"/>
      <c r="CU149" s="22"/>
      <c r="CV149" s="22"/>
      <c r="CW149" s="22"/>
      <c r="CX149" s="22"/>
      <c r="CY149" s="22"/>
      <c r="CZ149" s="22"/>
      <c r="DA149" s="22"/>
      <c r="DB149" s="22"/>
      <c r="DC149" s="22"/>
      <c r="DD149" s="22"/>
      <c r="DE149" s="22"/>
      <c r="DF149" s="22"/>
      <c r="DG149" s="22"/>
      <c r="DH149" s="22"/>
      <c r="DI149" s="22"/>
      <c r="DJ149" s="22"/>
      <c r="DK149" s="22"/>
      <c r="DL149" s="22"/>
      <c r="DM149" s="22"/>
      <c r="DN149" s="22"/>
      <c r="DO149" s="22"/>
      <c r="DP149" s="22"/>
      <c r="DQ149" s="22"/>
      <c r="DR149" s="22"/>
      <c r="DS149" s="22"/>
      <c r="DT149" s="22"/>
      <c r="DU149" s="22"/>
      <c r="DV149" s="22"/>
      <c r="DW149" s="22"/>
      <c r="DX149" s="22"/>
      <c r="DY149" s="22"/>
      <c r="DZ149" s="22"/>
      <c r="EA149" s="22"/>
      <c r="EB149" s="22"/>
      <c r="EC149" s="22"/>
      <c r="ED149" s="22"/>
      <c r="EE149" s="22"/>
      <c r="EF149" s="22"/>
      <c r="EG149" s="22"/>
      <c r="EH149" s="22"/>
      <c r="EI149" s="22"/>
      <c r="EJ149" s="22"/>
      <c r="EK149" s="22"/>
      <c r="EL149" s="22"/>
      <c r="EM149" s="22"/>
      <c r="EN149" s="22"/>
      <c r="EO149" s="22"/>
      <c r="EP149" s="22"/>
      <c r="EQ149" s="22"/>
      <c r="ER149" s="22"/>
      <c r="ES149" s="22"/>
      <c r="ET149" s="22"/>
      <c r="EU149" s="22"/>
      <c r="EV149" s="22"/>
      <c r="EW149" s="22"/>
      <c r="EX149" s="22"/>
      <c r="EY149" s="22"/>
      <c r="EZ149" s="22"/>
      <c r="FA149" s="22"/>
      <c r="FB149" s="22"/>
      <c r="FC149" s="22"/>
      <c r="FD149" s="22"/>
      <c r="FE149" s="22"/>
      <c r="FF149" s="22"/>
      <c r="FG149" s="22"/>
      <c r="FH149" s="22"/>
      <c r="FI149" s="22"/>
      <c r="FJ149" s="22"/>
      <c r="FK149" s="22"/>
      <c r="FL149" s="22"/>
      <c r="FM149" s="22"/>
      <c r="FN149" s="22"/>
      <c r="FO149" s="22"/>
      <c r="FP149" s="22"/>
      <c r="FQ149" s="22"/>
      <c r="FR149" s="22"/>
      <c r="FS149" s="22"/>
      <c r="FT149" s="22"/>
      <c r="FU149" s="22"/>
      <c r="FV149" s="22"/>
      <c r="FW149" s="22"/>
      <c r="FX149" s="22"/>
      <c r="FY149" s="22"/>
      <c r="FZ149" s="22"/>
      <c r="GA149" s="22"/>
      <c r="GB149" s="22"/>
      <c r="GC149" s="22"/>
      <c r="GD149" s="22"/>
      <c r="GE149" s="22"/>
      <c r="GF149" s="22"/>
      <c r="GG149" s="22"/>
      <c r="GH149" s="22"/>
      <c r="GI149" s="22"/>
      <c r="GJ149" s="22"/>
      <c r="GK149" s="22"/>
      <c r="GL149" s="22"/>
      <c r="GM149" s="22"/>
      <c r="GN149" s="22"/>
      <c r="GO149" s="22"/>
      <c r="GP149" s="22"/>
      <c r="GQ149" s="22"/>
      <c r="GR149" s="22"/>
      <c r="GS149" s="22"/>
      <c r="GT149" s="22"/>
      <c r="GU149" s="22"/>
      <c r="GV149" s="22"/>
      <c r="GW149" s="22"/>
      <c r="GX149" s="22"/>
      <c r="GY149" s="22"/>
      <c r="GZ149" s="22"/>
      <c r="HA149" s="22"/>
      <c r="HB149" s="22"/>
      <c r="HC149" s="22"/>
      <c r="HD149" s="22"/>
      <c r="HE149" s="22"/>
      <c r="HF149" s="22"/>
      <c r="HG149" s="22"/>
      <c r="HH149" s="22"/>
      <c r="HI149" s="22"/>
      <c r="HJ149" s="22"/>
      <c r="HK149" s="22"/>
      <c r="HL149" s="22"/>
      <c r="HM149" s="22"/>
      <c r="HN149" s="22"/>
      <c r="HO149" s="22"/>
      <c r="HP149" s="22"/>
      <c r="HQ149" s="22"/>
      <c r="HR149" s="22"/>
      <c r="HS149" s="22"/>
      <c r="HT149" s="22"/>
      <c r="HU149" s="22"/>
      <c r="HV149" s="22"/>
      <c r="HW149" s="22"/>
      <c r="HX149" s="22"/>
      <c r="HY149" s="22"/>
      <c r="HZ149" s="22"/>
      <c r="IA149" s="22"/>
      <c r="IB149" s="22"/>
      <c r="IC149" s="22"/>
      <c r="ID149" s="22"/>
      <c r="IE149" s="22"/>
      <c r="IF149" s="22"/>
      <c r="IG149" s="22"/>
      <c r="IH149" s="22"/>
      <c r="II149" s="22"/>
      <c r="IJ149" s="22"/>
      <c r="IK149" s="22"/>
    </row>
    <row r="150" spans="1:245" x14ac:dyDescent="0.25">
      <c r="A150" s="42">
        <v>42849</v>
      </c>
      <c r="B150" s="143" t="s">
        <v>1219</v>
      </c>
      <c r="C150" s="29">
        <v>527</v>
      </c>
      <c r="D150" s="29">
        <v>575</v>
      </c>
      <c r="E150" s="147" t="s">
        <v>1226</v>
      </c>
      <c r="F150" s="21"/>
      <c r="G150" s="27" t="s">
        <v>1239</v>
      </c>
      <c r="H150" s="22"/>
      <c r="I150" s="40">
        <v>16000000</v>
      </c>
      <c r="J150" s="40">
        <v>12466667</v>
      </c>
      <c r="K150" s="40">
        <f t="shared" si="1"/>
        <v>3533333</v>
      </c>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c r="BH150" s="22"/>
      <c r="BI150" s="22"/>
      <c r="BJ150" s="22"/>
      <c r="BK150" s="22"/>
      <c r="BL150" s="22"/>
      <c r="BM150" s="22"/>
      <c r="BN150" s="22"/>
      <c r="BO150" s="22"/>
      <c r="BP150" s="22"/>
      <c r="BQ150" s="22"/>
      <c r="BR150" s="22"/>
      <c r="BS150" s="22"/>
      <c r="BT150" s="22"/>
      <c r="BU150" s="22"/>
      <c r="BV150" s="22"/>
      <c r="BW150" s="22"/>
      <c r="BX150" s="22"/>
      <c r="BY150" s="22"/>
      <c r="BZ150" s="22"/>
      <c r="CA150" s="22"/>
      <c r="CB150" s="22"/>
      <c r="CC150" s="22"/>
      <c r="CD150" s="22"/>
      <c r="CE150" s="22"/>
      <c r="CF150" s="22"/>
      <c r="CG150" s="22"/>
      <c r="CH150" s="22"/>
      <c r="CI150" s="22"/>
      <c r="CJ150" s="22"/>
      <c r="CK150" s="22"/>
      <c r="CL150" s="22"/>
      <c r="CM150" s="22"/>
      <c r="CN150" s="22"/>
      <c r="CO150" s="22"/>
      <c r="CP150" s="22"/>
      <c r="CQ150" s="22"/>
      <c r="CR150" s="22"/>
      <c r="CS150" s="22"/>
      <c r="CT150" s="22"/>
      <c r="CU150" s="22"/>
      <c r="CV150" s="22"/>
      <c r="CW150" s="22"/>
      <c r="CX150" s="22"/>
      <c r="CY150" s="22"/>
      <c r="CZ150" s="22"/>
      <c r="DA150" s="22"/>
      <c r="DB150" s="22"/>
      <c r="DC150" s="22"/>
      <c r="DD150" s="22"/>
      <c r="DE150" s="22"/>
      <c r="DF150" s="22"/>
      <c r="DG150" s="22"/>
      <c r="DH150" s="22"/>
      <c r="DI150" s="22"/>
      <c r="DJ150" s="22"/>
      <c r="DK150" s="22"/>
      <c r="DL150" s="22"/>
      <c r="DM150" s="22"/>
      <c r="DN150" s="22"/>
      <c r="DO150" s="22"/>
      <c r="DP150" s="22"/>
      <c r="DQ150" s="22"/>
      <c r="DR150" s="22"/>
      <c r="DS150" s="22"/>
      <c r="DT150" s="22"/>
      <c r="DU150" s="22"/>
      <c r="DV150" s="22"/>
      <c r="DW150" s="22"/>
      <c r="DX150" s="22"/>
      <c r="DY150" s="22"/>
      <c r="DZ150" s="22"/>
      <c r="EA150" s="22"/>
      <c r="EB150" s="22"/>
      <c r="EC150" s="22"/>
      <c r="ED150" s="22"/>
      <c r="EE150" s="22"/>
      <c r="EF150" s="22"/>
      <c r="EG150" s="22"/>
      <c r="EH150" s="22"/>
      <c r="EI150" s="22"/>
      <c r="EJ150" s="22"/>
      <c r="EK150" s="22"/>
      <c r="EL150" s="22"/>
      <c r="EM150" s="22"/>
      <c r="EN150" s="22"/>
      <c r="EO150" s="22"/>
      <c r="EP150" s="22"/>
      <c r="EQ150" s="22"/>
      <c r="ER150" s="22"/>
      <c r="ES150" s="22"/>
      <c r="ET150" s="22"/>
      <c r="EU150" s="22"/>
      <c r="EV150" s="22"/>
      <c r="EW150" s="22"/>
      <c r="EX150" s="22"/>
      <c r="EY150" s="22"/>
      <c r="EZ150" s="22"/>
      <c r="FA150" s="22"/>
      <c r="FB150" s="22"/>
      <c r="FC150" s="22"/>
      <c r="FD150" s="22"/>
      <c r="FE150" s="22"/>
      <c r="FF150" s="22"/>
      <c r="FG150" s="22"/>
      <c r="FH150" s="22"/>
      <c r="FI150" s="22"/>
      <c r="FJ150" s="22"/>
      <c r="FK150" s="22"/>
      <c r="FL150" s="22"/>
      <c r="FM150" s="22"/>
      <c r="FN150" s="22"/>
      <c r="FO150" s="22"/>
      <c r="FP150" s="22"/>
      <c r="FQ150" s="22"/>
      <c r="FR150" s="22"/>
      <c r="FS150" s="22"/>
      <c r="FT150" s="22"/>
      <c r="FU150" s="22"/>
      <c r="FV150" s="22"/>
      <c r="FW150" s="22"/>
      <c r="FX150" s="22"/>
      <c r="FY150" s="22"/>
      <c r="FZ150" s="22"/>
      <c r="GA150" s="22"/>
      <c r="GB150" s="22"/>
      <c r="GC150" s="22"/>
      <c r="GD150" s="22"/>
      <c r="GE150" s="22"/>
      <c r="GF150" s="22"/>
      <c r="GG150" s="22"/>
      <c r="GH150" s="22"/>
      <c r="GI150" s="22"/>
      <c r="GJ150" s="22"/>
      <c r="GK150" s="22"/>
      <c r="GL150" s="22"/>
      <c r="GM150" s="22"/>
      <c r="GN150" s="22"/>
      <c r="GO150" s="22"/>
      <c r="GP150" s="22"/>
      <c r="GQ150" s="22"/>
      <c r="GR150" s="22"/>
      <c r="GS150" s="22"/>
      <c r="GT150" s="22"/>
      <c r="GU150" s="22"/>
      <c r="GV150" s="22"/>
      <c r="GW150" s="22"/>
      <c r="GX150" s="22"/>
      <c r="GY150" s="22"/>
      <c r="GZ150" s="22"/>
      <c r="HA150" s="22"/>
      <c r="HB150" s="22"/>
      <c r="HC150" s="22"/>
      <c r="HD150" s="22"/>
      <c r="HE150" s="22"/>
      <c r="HF150" s="22"/>
      <c r="HG150" s="22"/>
      <c r="HH150" s="22"/>
      <c r="HI150" s="22"/>
      <c r="HJ150" s="22"/>
      <c r="HK150" s="22"/>
      <c r="HL150" s="22"/>
      <c r="HM150" s="22"/>
      <c r="HN150" s="22"/>
      <c r="HO150" s="22"/>
      <c r="HP150" s="22"/>
      <c r="HQ150" s="22"/>
      <c r="HR150" s="22"/>
      <c r="HS150" s="22"/>
      <c r="HT150" s="22"/>
      <c r="HU150" s="22"/>
      <c r="HV150" s="22"/>
      <c r="HW150" s="22"/>
      <c r="HX150" s="22"/>
      <c r="HY150" s="22"/>
      <c r="HZ150" s="22"/>
      <c r="IA150" s="22"/>
      <c r="IB150" s="22"/>
      <c r="IC150" s="22"/>
      <c r="ID150" s="22"/>
      <c r="IE150" s="22"/>
      <c r="IF150" s="22"/>
      <c r="IG150" s="22"/>
      <c r="IH150" s="22"/>
      <c r="II150" s="22"/>
      <c r="IJ150" s="22"/>
      <c r="IK150" s="22"/>
    </row>
    <row r="151" spans="1:245" x14ac:dyDescent="0.25">
      <c r="A151" s="42">
        <v>42849</v>
      </c>
      <c r="B151" s="143" t="s">
        <v>1227</v>
      </c>
      <c r="C151" s="29">
        <v>524</v>
      </c>
      <c r="D151" s="29">
        <v>577</v>
      </c>
      <c r="E151" s="147" t="s">
        <v>1226</v>
      </c>
      <c r="F151" s="21"/>
      <c r="G151" s="27" t="s">
        <v>1240</v>
      </c>
      <c r="H151" s="22"/>
      <c r="I151" s="40">
        <v>16000000</v>
      </c>
      <c r="J151" s="40">
        <v>12466667</v>
      </c>
      <c r="K151" s="40">
        <f t="shared" si="1"/>
        <v>3533333</v>
      </c>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c r="BH151" s="22"/>
      <c r="BI151" s="22"/>
      <c r="BJ151" s="22"/>
      <c r="BK151" s="22"/>
      <c r="BL151" s="22"/>
      <c r="BM151" s="22"/>
      <c r="BN151" s="22"/>
      <c r="BO151" s="22"/>
      <c r="BP151" s="22"/>
      <c r="BQ151" s="22"/>
      <c r="BR151" s="22"/>
      <c r="BS151" s="22"/>
      <c r="BT151" s="22"/>
      <c r="BU151" s="22"/>
      <c r="BV151" s="22"/>
      <c r="BW151" s="22"/>
      <c r="BX151" s="22"/>
      <c r="BY151" s="22"/>
      <c r="BZ151" s="22"/>
      <c r="CA151" s="22"/>
      <c r="CB151" s="22"/>
      <c r="CC151" s="22"/>
      <c r="CD151" s="22"/>
      <c r="CE151" s="22"/>
      <c r="CF151" s="22"/>
      <c r="CG151" s="22"/>
      <c r="CH151" s="22"/>
      <c r="CI151" s="22"/>
      <c r="CJ151" s="22"/>
      <c r="CK151" s="22"/>
      <c r="CL151" s="22"/>
      <c r="CM151" s="22"/>
      <c r="CN151" s="22"/>
      <c r="CO151" s="22"/>
      <c r="CP151" s="22"/>
      <c r="CQ151" s="22"/>
      <c r="CR151" s="22"/>
      <c r="CS151" s="22"/>
      <c r="CT151" s="22"/>
      <c r="CU151" s="22"/>
      <c r="CV151" s="22"/>
      <c r="CW151" s="22"/>
      <c r="CX151" s="22"/>
      <c r="CY151" s="22"/>
      <c r="CZ151" s="22"/>
      <c r="DA151" s="22"/>
      <c r="DB151" s="22"/>
      <c r="DC151" s="22"/>
      <c r="DD151" s="22"/>
      <c r="DE151" s="22"/>
      <c r="DF151" s="22"/>
      <c r="DG151" s="22"/>
      <c r="DH151" s="22"/>
      <c r="DI151" s="22"/>
      <c r="DJ151" s="22"/>
      <c r="DK151" s="22"/>
      <c r="DL151" s="22"/>
      <c r="DM151" s="22"/>
      <c r="DN151" s="22"/>
      <c r="DO151" s="22"/>
      <c r="DP151" s="22"/>
      <c r="DQ151" s="22"/>
      <c r="DR151" s="22"/>
      <c r="DS151" s="22"/>
      <c r="DT151" s="22"/>
      <c r="DU151" s="22"/>
      <c r="DV151" s="22"/>
      <c r="DW151" s="22"/>
      <c r="DX151" s="22"/>
      <c r="DY151" s="22"/>
      <c r="DZ151" s="22"/>
      <c r="EA151" s="22"/>
      <c r="EB151" s="22"/>
      <c r="EC151" s="22"/>
      <c r="ED151" s="22"/>
      <c r="EE151" s="22"/>
      <c r="EF151" s="22"/>
      <c r="EG151" s="22"/>
      <c r="EH151" s="22"/>
      <c r="EI151" s="22"/>
      <c r="EJ151" s="22"/>
      <c r="EK151" s="22"/>
      <c r="EL151" s="22"/>
      <c r="EM151" s="22"/>
      <c r="EN151" s="22"/>
      <c r="EO151" s="22"/>
      <c r="EP151" s="22"/>
      <c r="EQ151" s="22"/>
      <c r="ER151" s="22"/>
      <c r="ES151" s="22"/>
      <c r="ET151" s="22"/>
      <c r="EU151" s="22"/>
      <c r="EV151" s="22"/>
      <c r="EW151" s="22"/>
      <c r="EX151" s="22"/>
      <c r="EY151" s="22"/>
      <c r="EZ151" s="22"/>
      <c r="FA151" s="22"/>
      <c r="FB151" s="22"/>
      <c r="FC151" s="22"/>
      <c r="FD151" s="22"/>
      <c r="FE151" s="22"/>
      <c r="FF151" s="22"/>
      <c r="FG151" s="22"/>
      <c r="FH151" s="22"/>
      <c r="FI151" s="22"/>
      <c r="FJ151" s="22"/>
      <c r="FK151" s="22"/>
      <c r="FL151" s="22"/>
      <c r="FM151" s="22"/>
      <c r="FN151" s="22"/>
      <c r="FO151" s="22"/>
      <c r="FP151" s="22"/>
      <c r="FQ151" s="22"/>
      <c r="FR151" s="22"/>
      <c r="FS151" s="22"/>
      <c r="FT151" s="22"/>
      <c r="FU151" s="22"/>
      <c r="FV151" s="22"/>
      <c r="FW151" s="22"/>
      <c r="FX151" s="22"/>
      <c r="FY151" s="22"/>
      <c r="FZ151" s="22"/>
      <c r="GA151" s="22"/>
      <c r="GB151" s="22"/>
      <c r="GC151" s="22"/>
      <c r="GD151" s="22"/>
      <c r="GE151" s="22"/>
      <c r="GF151" s="22"/>
      <c r="GG151" s="22"/>
      <c r="GH151" s="22"/>
      <c r="GI151" s="22"/>
      <c r="GJ151" s="22"/>
      <c r="GK151" s="22"/>
      <c r="GL151" s="22"/>
      <c r="GM151" s="22"/>
      <c r="GN151" s="22"/>
      <c r="GO151" s="22"/>
      <c r="GP151" s="22"/>
      <c r="GQ151" s="22"/>
      <c r="GR151" s="22"/>
      <c r="GS151" s="22"/>
      <c r="GT151" s="22"/>
      <c r="GU151" s="22"/>
      <c r="GV151" s="22"/>
      <c r="GW151" s="22"/>
      <c r="GX151" s="22"/>
      <c r="GY151" s="22"/>
      <c r="GZ151" s="22"/>
      <c r="HA151" s="22"/>
      <c r="HB151" s="22"/>
      <c r="HC151" s="22"/>
      <c r="HD151" s="22"/>
      <c r="HE151" s="22"/>
      <c r="HF151" s="22"/>
      <c r="HG151" s="22"/>
      <c r="HH151" s="22"/>
      <c r="HI151" s="22"/>
      <c r="HJ151" s="22"/>
      <c r="HK151" s="22"/>
      <c r="HL151" s="22"/>
      <c r="HM151" s="22"/>
      <c r="HN151" s="22"/>
      <c r="HO151" s="22"/>
      <c r="HP151" s="22"/>
      <c r="HQ151" s="22"/>
      <c r="HR151" s="22"/>
      <c r="HS151" s="22"/>
      <c r="HT151" s="22"/>
      <c r="HU151" s="22"/>
      <c r="HV151" s="22"/>
      <c r="HW151" s="22"/>
      <c r="HX151" s="22"/>
      <c r="HY151" s="22"/>
      <c r="HZ151" s="22"/>
      <c r="IA151" s="22"/>
      <c r="IB151" s="22"/>
      <c r="IC151" s="22"/>
      <c r="ID151" s="22"/>
      <c r="IE151" s="22"/>
      <c r="IF151" s="22"/>
      <c r="IG151" s="22"/>
      <c r="IH151" s="22"/>
      <c r="II151" s="22"/>
      <c r="IJ151" s="22"/>
      <c r="IK151" s="22"/>
    </row>
    <row r="152" spans="1:245" x14ac:dyDescent="0.25">
      <c r="A152" s="42">
        <v>42849</v>
      </c>
      <c r="B152" s="143" t="s">
        <v>1228</v>
      </c>
      <c r="C152" s="29">
        <v>526</v>
      </c>
      <c r="D152" s="29">
        <v>578</v>
      </c>
      <c r="E152" s="147" t="s">
        <v>1226</v>
      </c>
      <c r="F152" s="21"/>
      <c r="G152" s="27" t="s">
        <v>1241</v>
      </c>
      <c r="H152" s="22"/>
      <c r="I152" s="40">
        <v>16000000</v>
      </c>
      <c r="J152" s="40">
        <v>12400000</v>
      </c>
      <c r="K152" s="40">
        <f t="shared" si="1"/>
        <v>3600000</v>
      </c>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c r="BH152" s="22"/>
      <c r="BI152" s="22"/>
      <c r="BJ152" s="22"/>
      <c r="BK152" s="22"/>
      <c r="BL152" s="22"/>
      <c r="BM152" s="22"/>
      <c r="BN152" s="22"/>
      <c r="BO152" s="22"/>
      <c r="BP152" s="22"/>
      <c r="BQ152" s="22"/>
      <c r="BR152" s="22"/>
      <c r="BS152" s="22"/>
      <c r="BT152" s="22"/>
      <c r="BU152" s="22"/>
      <c r="BV152" s="22"/>
      <c r="BW152" s="22"/>
      <c r="BX152" s="22"/>
      <c r="BY152" s="22"/>
      <c r="BZ152" s="22"/>
      <c r="CA152" s="22"/>
      <c r="CB152" s="22"/>
      <c r="CC152" s="22"/>
      <c r="CD152" s="22"/>
      <c r="CE152" s="22"/>
      <c r="CF152" s="22"/>
      <c r="CG152" s="22"/>
      <c r="CH152" s="22"/>
      <c r="CI152" s="22"/>
      <c r="CJ152" s="22"/>
      <c r="CK152" s="22"/>
      <c r="CL152" s="22"/>
      <c r="CM152" s="22"/>
      <c r="CN152" s="22"/>
      <c r="CO152" s="22"/>
      <c r="CP152" s="22"/>
      <c r="CQ152" s="22"/>
      <c r="CR152" s="22"/>
      <c r="CS152" s="22"/>
      <c r="CT152" s="22"/>
      <c r="CU152" s="22"/>
      <c r="CV152" s="22"/>
      <c r="CW152" s="22"/>
      <c r="CX152" s="22"/>
      <c r="CY152" s="22"/>
      <c r="CZ152" s="22"/>
      <c r="DA152" s="22"/>
      <c r="DB152" s="22"/>
      <c r="DC152" s="22"/>
      <c r="DD152" s="22"/>
      <c r="DE152" s="22"/>
      <c r="DF152" s="22"/>
      <c r="DG152" s="22"/>
      <c r="DH152" s="22"/>
      <c r="DI152" s="22"/>
      <c r="DJ152" s="22"/>
      <c r="DK152" s="22"/>
      <c r="DL152" s="22"/>
      <c r="DM152" s="22"/>
      <c r="DN152" s="22"/>
      <c r="DO152" s="22"/>
      <c r="DP152" s="22"/>
      <c r="DQ152" s="22"/>
      <c r="DR152" s="22"/>
      <c r="DS152" s="22"/>
      <c r="DT152" s="22"/>
      <c r="DU152" s="22"/>
      <c r="DV152" s="22"/>
      <c r="DW152" s="22"/>
      <c r="DX152" s="22"/>
      <c r="DY152" s="22"/>
      <c r="DZ152" s="22"/>
      <c r="EA152" s="22"/>
      <c r="EB152" s="22"/>
      <c r="EC152" s="22"/>
      <c r="ED152" s="22"/>
      <c r="EE152" s="22"/>
      <c r="EF152" s="22"/>
      <c r="EG152" s="22"/>
      <c r="EH152" s="22"/>
      <c r="EI152" s="22"/>
      <c r="EJ152" s="22"/>
      <c r="EK152" s="22"/>
      <c r="EL152" s="22"/>
      <c r="EM152" s="22"/>
      <c r="EN152" s="22"/>
      <c r="EO152" s="22"/>
      <c r="EP152" s="22"/>
      <c r="EQ152" s="22"/>
      <c r="ER152" s="22"/>
      <c r="ES152" s="22"/>
      <c r="ET152" s="22"/>
      <c r="EU152" s="22"/>
      <c r="EV152" s="22"/>
      <c r="EW152" s="22"/>
      <c r="EX152" s="22"/>
      <c r="EY152" s="22"/>
      <c r="EZ152" s="22"/>
      <c r="FA152" s="22"/>
      <c r="FB152" s="22"/>
      <c r="FC152" s="22"/>
      <c r="FD152" s="22"/>
      <c r="FE152" s="22"/>
      <c r="FF152" s="22"/>
      <c r="FG152" s="22"/>
      <c r="FH152" s="22"/>
      <c r="FI152" s="22"/>
      <c r="FJ152" s="22"/>
      <c r="FK152" s="22"/>
      <c r="FL152" s="22"/>
      <c r="FM152" s="22"/>
      <c r="FN152" s="22"/>
      <c r="FO152" s="22"/>
      <c r="FP152" s="22"/>
      <c r="FQ152" s="22"/>
      <c r="FR152" s="22"/>
      <c r="FS152" s="22"/>
      <c r="FT152" s="22"/>
      <c r="FU152" s="22"/>
      <c r="FV152" s="22"/>
      <c r="FW152" s="22"/>
      <c r="FX152" s="22"/>
      <c r="FY152" s="22"/>
      <c r="FZ152" s="22"/>
      <c r="GA152" s="22"/>
      <c r="GB152" s="22"/>
      <c r="GC152" s="22"/>
      <c r="GD152" s="22"/>
      <c r="GE152" s="22"/>
      <c r="GF152" s="22"/>
      <c r="GG152" s="22"/>
      <c r="GH152" s="22"/>
      <c r="GI152" s="22"/>
      <c r="GJ152" s="22"/>
      <c r="GK152" s="22"/>
      <c r="GL152" s="22"/>
      <c r="GM152" s="22"/>
      <c r="GN152" s="22"/>
      <c r="GO152" s="22"/>
      <c r="GP152" s="22"/>
      <c r="GQ152" s="22"/>
      <c r="GR152" s="22"/>
      <c r="GS152" s="22"/>
      <c r="GT152" s="22"/>
      <c r="GU152" s="22"/>
      <c r="GV152" s="22"/>
      <c r="GW152" s="22"/>
      <c r="GX152" s="22"/>
      <c r="GY152" s="22"/>
      <c r="GZ152" s="22"/>
      <c r="HA152" s="22"/>
      <c r="HB152" s="22"/>
      <c r="HC152" s="22"/>
      <c r="HD152" s="22"/>
      <c r="HE152" s="22"/>
      <c r="HF152" s="22"/>
      <c r="HG152" s="22"/>
      <c r="HH152" s="22"/>
      <c r="HI152" s="22"/>
      <c r="HJ152" s="22"/>
      <c r="HK152" s="22"/>
      <c r="HL152" s="22"/>
      <c r="HM152" s="22"/>
      <c r="HN152" s="22"/>
      <c r="HO152" s="22"/>
      <c r="HP152" s="22"/>
      <c r="HQ152" s="22"/>
      <c r="HR152" s="22"/>
      <c r="HS152" s="22"/>
      <c r="HT152" s="22"/>
      <c r="HU152" s="22"/>
      <c r="HV152" s="22"/>
      <c r="HW152" s="22"/>
      <c r="HX152" s="22"/>
      <c r="HY152" s="22"/>
      <c r="HZ152" s="22"/>
      <c r="IA152" s="22"/>
      <c r="IB152" s="22"/>
      <c r="IC152" s="22"/>
      <c r="ID152" s="22"/>
      <c r="IE152" s="22"/>
      <c r="IF152" s="22"/>
      <c r="IG152" s="22"/>
      <c r="IH152" s="22"/>
      <c r="II152" s="22"/>
      <c r="IJ152" s="22"/>
      <c r="IK152" s="22"/>
    </row>
    <row r="153" spans="1:245" x14ac:dyDescent="0.25">
      <c r="A153" s="42">
        <v>42849</v>
      </c>
      <c r="B153" s="143" t="s">
        <v>1229</v>
      </c>
      <c r="C153" s="29">
        <v>414</v>
      </c>
      <c r="D153" s="29">
        <v>579</v>
      </c>
      <c r="E153" s="147" t="s">
        <v>1226</v>
      </c>
      <c r="F153" s="21"/>
      <c r="G153" s="27" t="s">
        <v>1242</v>
      </c>
      <c r="H153" s="22"/>
      <c r="I153" s="40">
        <v>16000000</v>
      </c>
      <c r="J153" s="40">
        <v>12466667</v>
      </c>
      <c r="K153" s="40">
        <f t="shared" si="1"/>
        <v>3533333</v>
      </c>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c r="BH153" s="22"/>
      <c r="BI153" s="22"/>
      <c r="BJ153" s="22"/>
      <c r="BK153" s="22"/>
      <c r="BL153" s="22"/>
      <c r="BM153" s="22"/>
      <c r="BN153" s="22"/>
      <c r="BO153" s="22"/>
      <c r="BP153" s="22"/>
      <c r="BQ153" s="22"/>
      <c r="BR153" s="22"/>
      <c r="BS153" s="22"/>
      <c r="BT153" s="22"/>
      <c r="BU153" s="22"/>
      <c r="BV153" s="22"/>
      <c r="BW153" s="22"/>
      <c r="BX153" s="22"/>
      <c r="BY153" s="22"/>
      <c r="BZ153" s="22"/>
      <c r="CA153" s="22"/>
      <c r="CB153" s="22"/>
      <c r="CC153" s="22"/>
      <c r="CD153" s="22"/>
      <c r="CE153" s="22"/>
      <c r="CF153" s="22"/>
      <c r="CG153" s="22"/>
      <c r="CH153" s="22"/>
      <c r="CI153" s="22"/>
      <c r="CJ153" s="22"/>
      <c r="CK153" s="22"/>
      <c r="CL153" s="22"/>
      <c r="CM153" s="22"/>
      <c r="CN153" s="22"/>
      <c r="CO153" s="22"/>
      <c r="CP153" s="22"/>
      <c r="CQ153" s="22"/>
      <c r="CR153" s="22"/>
      <c r="CS153" s="22"/>
      <c r="CT153" s="22"/>
      <c r="CU153" s="22"/>
      <c r="CV153" s="22"/>
      <c r="CW153" s="22"/>
      <c r="CX153" s="22"/>
      <c r="CY153" s="22"/>
      <c r="CZ153" s="22"/>
      <c r="DA153" s="22"/>
      <c r="DB153" s="22"/>
      <c r="DC153" s="22"/>
      <c r="DD153" s="22"/>
      <c r="DE153" s="22"/>
      <c r="DF153" s="22"/>
      <c r="DG153" s="22"/>
      <c r="DH153" s="22"/>
      <c r="DI153" s="22"/>
      <c r="DJ153" s="22"/>
      <c r="DK153" s="22"/>
      <c r="DL153" s="22"/>
      <c r="DM153" s="22"/>
      <c r="DN153" s="22"/>
      <c r="DO153" s="22"/>
      <c r="DP153" s="22"/>
      <c r="DQ153" s="22"/>
      <c r="DR153" s="22"/>
      <c r="DS153" s="22"/>
      <c r="DT153" s="22"/>
      <c r="DU153" s="22"/>
      <c r="DV153" s="22"/>
      <c r="DW153" s="22"/>
      <c r="DX153" s="22"/>
      <c r="DY153" s="22"/>
      <c r="DZ153" s="22"/>
      <c r="EA153" s="22"/>
      <c r="EB153" s="22"/>
      <c r="EC153" s="22"/>
      <c r="ED153" s="22"/>
      <c r="EE153" s="22"/>
      <c r="EF153" s="22"/>
      <c r="EG153" s="22"/>
      <c r="EH153" s="22"/>
      <c r="EI153" s="22"/>
      <c r="EJ153" s="22"/>
      <c r="EK153" s="22"/>
      <c r="EL153" s="22"/>
      <c r="EM153" s="22"/>
      <c r="EN153" s="22"/>
      <c r="EO153" s="22"/>
      <c r="EP153" s="22"/>
      <c r="EQ153" s="22"/>
      <c r="ER153" s="22"/>
      <c r="ES153" s="22"/>
      <c r="ET153" s="22"/>
      <c r="EU153" s="22"/>
      <c r="EV153" s="22"/>
      <c r="EW153" s="22"/>
      <c r="EX153" s="22"/>
      <c r="EY153" s="22"/>
      <c r="EZ153" s="22"/>
      <c r="FA153" s="22"/>
      <c r="FB153" s="22"/>
      <c r="FC153" s="22"/>
      <c r="FD153" s="22"/>
      <c r="FE153" s="22"/>
      <c r="FF153" s="22"/>
      <c r="FG153" s="22"/>
      <c r="FH153" s="22"/>
      <c r="FI153" s="22"/>
      <c r="FJ153" s="22"/>
      <c r="FK153" s="22"/>
      <c r="FL153" s="22"/>
      <c r="FM153" s="22"/>
      <c r="FN153" s="22"/>
      <c r="FO153" s="22"/>
      <c r="FP153" s="22"/>
      <c r="FQ153" s="22"/>
      <c r="FR153" s="22"/>
      <c r="FS153" s="22"/>
      <c r="FT153" s="22"/>
      <c r="FU153" s="22"/>
      <c r="FV153" s="22"/>
      <c r="FW153" s="22"/>
      <c r="FX153" s="22"/>
      <c r="FY153" s="22"/>
      <c r="FZ153" s="22"/>
      <c r="GA153" s="22"/>
      <c r="GB153" s="22"/>
      <c r="GC153" s="22"/>
      <c r="GD153" s="22"/>
      <c r="GE153" s="22"/>
      <c r="GF153" s="22"/>
      <c r="GG153" s="22"/>
      <c r="GH153" s="22"/>
      <c r="GI153" s="22"/>
      <c r="GJ153" s="22"/>
      <c r="GK153" s="22"/>
      <c r="GL153" s="22"/>
      <c r="GM153" s="22"/>
      <c r="GN153" s="22"/>
      <c r="GO153" s="22"/>
      <c r="GP153" s="22"/>
      <c r="GQ153" s="22"/>
      <c r="GR153" s="22"/>
      <c r="GS153" s="22"/>
      <c r="GT153" s="22"/>
      <c r="GU153" s="22"/>
      <c r="GV153" s="22"/>
      <c r="GW153" s="22"/>
      <c r="GX153" s="22"/>
      <c r="GY153" s="22"/>
      <c r="GZ153" s="22"/>
      <c r="HA153" s="22"/>
      <c r="HB153" s="22"/>
      <c r="HC153" s="22"/>
      <c r="HD153" s="22"/>
      <c r="HE153" s="22"/>
      <c r="HF153" s="22"/>
      <c r="HG153" s="22"/>
      <c r="HH153" s="22"/>
      <c r="HI153" s="22"/>
      <c r="HJ153" s="22"/>
      <c r="HK153" s="22"/>
      <c r="HL153" s="22"/>
      <c r="HM153" s="22"/>
      <c r="HN153" s="22"/>
      <c r="HO153" s="22"/>
      <c r="HP153" s="22"/>
      <c r="HQ153" s="22"/>
      <c r="HR153" s="22"/>
      <c r="HS153" s="22"/>
      <c r="HT153" s="22"/>
      <c r="HU153" s="22"/>
      <c r="HV153" s="22"/>
      <c r="HW153" s="22"/>
      <c r="HX153" s="22"/>
      <c r="HY153" s="22"/>
      <c r="HZ153" s="22"/>
      <c r="IA153" s="22"/>
      <c r="IB153" s="22"/>
      <c r="IC153" s="22"/>
      <c r="ID153" s="22"/>
      <c r="IE153" s="22"/>
      <c r="IF153" s="22"/>
      <c r="IG153" s="22"/>
      <c r="IH153" s="22"/>
      <c r="II153" s="22"/>
      <c r="IJ153" s="22"/>
      <c r="IK153" s="22"/>
    </row>
    <row r="154" spans="1:245" x14ac:dyDescent="0.25">
      <c r="A154" s="42">
        <v>42849</v>
      </c>
      <c r="B154" s="143" t="s">
        <v>1231</v>
      </c>
      <c r="C154" s="29">
        <v>523</v>
      </c>
      <c r="D154" s="29">
        <v>581</v>
      </c>
      <c r="E154" s="147" t="s">
        <v>1226</v>
      </c>
      <c r="F154" s="21"/>
      <c r="G154" s="27" t="s">
        <v>1243</v>
      </c>
      <c r="H154" s="22"/>
      <c r="I154" s="40">
        <v>16000000</v>
      </c>
      <c r="J154" s="40">
        <v>12266667</v>
      </c>
      <c r="K154" s="40">
        <f t="shared" si="1"/>
        <v>3733333</v>
      </c>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c r="CZ154" s="22"/>
      <c r="DA154" s="22"/>
      <c r="DB154" s="22"/>
      <c r="DC154" s="22"/>
      <c r="DD154" s="22"/>
      <c r="DE154" s="22"/>
      <c r="DF154" s="22"/>
      <c r="DG154" s="22"/>
      <c r="DH154" s="22"/>
      <c r="DI154" s="22"/>
      <c r="DJ154" s="22"/>
      <c r="DK154" s="22"/>
      <c r="DL154" s="22"/>
      <c r="DM154" s="22"/>
      <c r="DN154" s="22"/>
      <c r="DO154" s="22"/>
      <c r="DP154" s="22"/>
      <c r="DQ154" s="22"/>
      <c r="DR154" s="22"/>
      <c r="DS154" s="22"/>
      <c r="DT154" s="22"/>
      <c r="DU154" s="22"/>
      <c r="DV154" s="22"/>
      <c r="DW154" s="22"/>
      <c r="DX154" s="22"/>
      <c r="DY154" s="22"/>
      <c r="DZ154" s="22"/>
      <c r="EA154" s="22"/>
      <c r="EB154" s="22"/>
      <c r="EC154" s="22"/>
      <c r="ED154" s="22"/>
      <c r="EE154" s="22"/>
      <c r="EF154" s="22"/>
      <c r="EG154" s="22"/>
      <c r="EH154" s="22"/>
      <c r="EI154" s="22"/>
      <c r="EJ154" s="22"/>
      <c r="EK154" s="22"/>
      <c r="EL154" s="22"/>
      <c r="EM154" s="22"/>
      <c r="EN154" s="22"/>
      <c r="EO154" s="22"/>
      <c r="EP154" s="22"/>
      <c r="EQ154" s="22"/>
      <c r="ER154" s="22"/>
      <c r="ES154" s="22"/>
      <c r="ET154" s="22"/>
      <c r="EU154" s="22"/>
      <c r="EV154" s="22"/>
      <c r="EW154" s="22"/>
      <c r="EX154" s="22"/>
      <c r="EY154" s="22"/>
      <c r="EZ154" s="22"/>
      <c r="FA154" s="22"/>
      <c r="FB154" s="22"/>
      <c r="FC154" s="22"/>
      <c r="FD154" s="22"/>
      <c r="FE154" s="22"/>
      <c r="FF154" s="22"/>
      <c r="FG154" s="22"/>
      <c r="FH154" s="22"/>
      <c r="FI154" s="22"/>
      <c r="FJ154" s="22"/>
      <c r="FK154" s="22"/>
      <c r="FL154" s="22"/>
      <c r="FM154" s="22"/>
      <c r="FN154" s="22"/>
      <c r="FO154" s="22"/>
      <c r="FP154" s="22"/>
      <c r="FQ154" s="22"/>
      <c r="FR154" s="22"/>
      <c r="FS154" s="22"/>
      <c r="FT154" s="22"/>
      <c r="FU154" s="22"/>
      <c r="FV154" s="22"/>
      <c r="FW154" s="22"/>
      <c r="FX154" s="22"/>
      <c r="FY154" s="22"/>
      <c r="FZ154" s="22"/>
      <c r="GA154" s="22"/>
      <c r="GB154" s="22"/>
      <c r="GC154" s="22"/>
      <c r="GD154" s="22"/>
      <c r="GE154" s="22"/>
      <c r="GF154" s="22"/>
      <c r="GG154" s="22"/>
      <c r="GH154" s="22"/>
      <c r="GI154" s="22"/>
      <c r="GJ154" s="22"/>
      <c r="GK154" s="22"/>
      <c r="GL154" s="22"/>
      <c r="GM154" s="22"/>
      <c r="GN154" s="22"/>
      <c r="GO154" s="22"/>
      <c r="GP154" s="22"/>
      <c r="GQ154" s="22"/>
      <c r="GR154" s="22"/>
      <c r="GS154" s="22"/>
      <c r="GT154" s="22"/>
      <c r="GU154" s="22"/>
      <c r="GV154" s="22"/>
      <c r="GW154" s="22"/>
      <c r="GX154" s="22"/>
      <c r="GY154" s="22"/>
      <c r="GZ154" s="22"/>
      <c r="HA154" s="22"/>
      <c r="HB154" s="22"/>
      <c r="HC154" s="22"/>
      <c r="HD154" s="22"/>
      <c r="HE154" s="22"/>
      <c r="HF154" s="22"/>
      <c r="HG154" s="22"/>
      <c r="HH154" s="22"/>
      <c r="HI154" s="22"/>
      <c r="HJ154" s="22"/>
      <c r="HK154" s="22"/>
      <c r="HL154" s="22"/>
      <c r="HM154" s="22"/>
      <c r="HN154" s="22"/>
      <c r="HO154" s="22"/>
      <c r="HP154" s="22"/>
      <c r="HQ154" s="22"/>
      <c r="HR154" s="22"/>
      <c r="HS154" s="22"/>
      <c r="HT154" s="22"/>
      <c r="HU154" s="22"/>
      <c r="HV154" s="22"/>
      <c r="HW154" s="22"/>
      <c r="HX154" s="22"/>
      <c r="HY154" s="22"/>
      <c r="HZ154" s="22"/>
      <c r="IA154" s="22"/>
      <c r="IB154" s="22"/>
      <c r="IC154" s="22"/>
      <c r="ID154" s="22"/>
      <c r="IE154" s="22"/>
      <c r="IF154" s="22"/>
      <c r="IG154" s="22"/>
      <c r="IH154" s="22"/>
      <c r="II154" s="22"/>
      <c r="IJ154" s="22"/>
      <c r="IK154" s="22"/>
    </row>
    <row r="155" spans="1:245" x14ac:dyDescent="0.25">
      <c r="A155" s="42">
        <v>42849</v>
      </c>
      <c r="B155" s="143" t="s">
        <v>1232</v>
      </c>
      <c r="C155" s="29">
        <v>525</v>
      </c>
      <c r="D155" s="29">
        <v>582</v>
      </c>
      <c r="E155" s="147" t="s">
        <v>1226</v>
      </c>
      <c r="F155" s="21"/>
      <c r="G155" s="27" t="s">
        <v>1244</v>
      </c>
      <c r="H155" s="22"/>
      <c r="I155" s="40">
        <v>16000000</v>
      </c>
      <c r="J155" s="40">
        <v>12400000</v>
      </c>
      <c r="K155" s="40">
        <f t="shared" si="1"/>
        <v>3600000</v>
      </c>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c r="BF155" s="22"/>
      <c r="BG155" s="22"/>
      <c r="BH155" s="22"/>
      <c r="BI155" s="22"/>
      <c r="BJ155" s="22"/>
      <c r="BK155" s="22"/>
      <c r="BL155" s="22"/>
      <c r="BM155" s="22"/>
      <c r="BN155" s="22"/>
      <c r="BO155" s="22"/>
      <c r="BP155" s="22"/>
      <c r="BQ155" s="22"/>
      <c r="BR155" s="22"/>
      <c r="BS155" s="22"/>
      <c r="BT155" s="22"/>
      <c r="BU155" s="22"/>
      <c r="BV155" s="22"/>
      <c r="BW155" s="22"/>
      <c r="BX155" s="22"/>
      <c r="BY155" s="22"/>
      <c r="BZ155" s="22"/>
      <c r="CA155" s="22"/>
      <c r="CB155" s="22"/>
      <c r="CC155" s="22"/>
      <c r="CD155" s="22"/>
      <c r="CE155" s="22"/>
      <c r="CF155" s="22"/>
      <c r="CG155" s="22"/>
      <c r="CH155" s="22"/>
      <c r="CI155" s="22"/>
      <c r="CJ155" s="22"/>
      <c r="CK155" s="22"/>
      <c r="CL155" s="22"/>
      <c r="CM155" s="22"/>
      <c r="CN155" s="22"/>
      <c r="CO155" s="22"/>
      <c r="CP155" s="22"/>
      <c r="CQ155" s="22"/>
      <c r="CR155" s="22"/>
      <c r="CS155" s="22"/>
      <c r="CT155" s="22"/>
      <c r="CU155" s="22"/>
      <c r="CV155" s="22"/>
      <c r="CW155" s="22"/>
      <c r="CX155" s="22"/>
      <c r="CY155" s="22"/>
      <c r="CZ155" s="22"/>
      <c r="DA155" s="22"/>
      <c r="DB155" s="22"/>
      <c r="DC155" s="22"/>
      <c r="DD155" s="22"/>
      <c r="DE155" s="22"/>
      <c r="DF155" s="22"/>
      <c r="DG155" s="22"/>
      <c r="DH155" s="22"/>
      <c r="DI155" s="22"/>
      <c r="DJ155" s="22"/>
      <c r="DK155" s="22"/>
      <c r="DL155" s="22"/>
      <c r="DM155" s="22"/>
      <c r="DN155" s="22"/>
      <c r="DO155" s="22"/>
      <c r="DP155" s="22"/>
      <c r="DQ155" s="22"/>
      <c r="DR155" s="22"/>
      <c r="DS155" s="22"/>
      <c r="DT155" s="22"/>
      <c r="DU155" s="22"/>
      <c r="DV155" s="22"/>
      <c r="DW155" s="22"/>
      <c r="DX155" s="22"/>
      <c r="DY155" s="22"/>
      <c r="DZ155" s="22"/>
      <c r="EA155" s="22"/>
      <c r="EB155" s="22"/>
      <c r="EC155" s="22"/>
      <c r="ED155" s="22"/>
      <c r="EE155" s="22"/>
      <c r="EF155" s="22"/>
      <c r="EG155" s="22"/>
      <c r="EH155" s="22"/>
      <c r="EI155" s="22"/>
      <c r="EJ155" s="22"/>
      <c r="EK155" s="22"/>
      <c r="EL155" s="22"/>
      <c r="EM155" s="22"/>
      <c r="EN155" s="22"/>
      <c r="EO155" s="22"/>
      <c r="EP155" s="22"/>
      <c r="EQ155" s="22"/>
      <c r="ER155" s="22"/>
      <c r="ES155" s="22"/>
      <c r="ET155" s="22"/>
      <c r="EU155" s="22"/>
      <c r="EV155" s="22"/>
      <c r="EW155" s="22"/>
      <c r="EX155" s="22"/>
      <c r="EY155" s="22"/>
      <c r="EZ155" s="22"/>
      <c r="FA155" s="22"/>
      <c r="FB155" s="22"/>
      <c r="FC155" s="22"/>
      <c r="FD155" s="22"/>
      <c r="FE155" s="22"/>
      <c r="FF155" s="22"/>
      <c r="FG155" s="22"/>
      <c r="FH155" s="22"/>
      <c r="FI155" s="22"/>
      <c r="FJ155" s="22"/>
      <c r="FK155" s="22"/>
      <c r="FL155" s="22"/>
      <c r="FM155" s="22"/>
      <c r="FN155" s="22"/>
      <c r="FO155" s="22"/>
      <c r="FP155" s="22"/>
      <c r="FQ155" s="22"/>
      <c r="FR155" s="22"/>
      <c r="FS155" s="22"/>
      <c r="FT155" s="22"/>
      <c r="FU155" s="22"/>
      <c r="FV155" s="22"/>
      <c r="FW155" s="22"/>
      <c r="FX155" s="22"/>
      <c r="FY155" s="22"/>
      <c r="FZ155" s="22"/>
      <c r="GA155" s="22"/>
      <c r="GB155" s="22"/>
      <c r="GC155" s="22"/>
      <c r="GD155" s="22"/>
      <c r="GE155" s="22"/>
      <c r="GF155" s="22"/>
      <c r="GG155" s="22"/>
      <c r="GH155" s="22"/>
      <c r="GI155" s="22"/>
      <c r="GJ155" s="22"/>
      <c r="GK155" s="22"/>
      <c r="GL155" s="22"/>
      <c r="GM155" s="22"/>
      <c r="GN155" s="22"/>
      <c r="GO155" s="22"/>
      <c r="GP155" s="22"/>
      <c r="GQ155" s="22"/>
      <c r="GR155" s="22"/>
      <c r="GS155" s="22"/>
      <c r="GT155" s="22"/>
      <c r="GU155" s="22"/>
      <c r="GV155" s="22"/>
      <c r="GW155" s="22"/>
      <c r="GX155" s="22"/>
      <c r="GY155" s="22"/>
      <c r="GZ155" s="22"/>
      <c r="HA155" s="22"/>
      <c r="HB155" s="22"/>
      <c r="HC155" s="22"/>
      <c r="HD155" s="22"/>
      <c r="HE155" s="22"/>
      <c r="HF155" s="22"/>
      <c r="HG155" s="22"/>
      <c r="HH155" s="22"/>
      <c r="HI155" s="22"/>
      <c r="HJ155" s="22"/>
      <c r="HK155" s="22"/>
      <c r="HL155" s="22"/>
      <c r="HM155" s="22"/>
      <c r="HN155" s="22"/>
      <c r="HO155" s="22"/>
      <c r="HP155" s="22"/>
      <c r="HQ155" s="22"/>
      <c r="HR155" s="22"/>
      <c r="HS155" s="22"/>
      <c r="HT155" s="22"/>
      <c r="HU155" s="22"/>
      <c r="HV155" s="22"/>
      <c r="HW155" s="22"/>
      <c r="HX155" s="22"/>
      <c r="HY155" s="22"/>
      <c r="HZ155" s="22"/>
      <c r="IA155" s="22"/>
      <c r="IB155" s="22"/>
      <c r="IC155" s="22"/>
      <c r="ID155" s="22"/>
      <c r="IE155" s="22"/>
      <c r="IF155" s="22"/>
      <c r="IG155" s="22"/>
      <c r="IH155" s="22"/>
      <c r="II155" s="22"/>
      <c r="IJ155" s="22"/>
      <c r="IK155" s="22"/>
    </row>
    <row r="156" spans="1:245" x14ac:dyDescent="0.25">
      <c r="A156" s="42">
        <v>42849</v>
      </c>
      <c r="B156" s="143" t="s">
        <v>1230</v>
      </c>
      <c r="C156" s="29">
        <v>534</v>
      </c>
      <c r="D156" s="29">
        <v>584</v>
      </c>
      <c r="E156" s="147" t="s">
        <v>1226</v>
      </c>
      <c r="F156" s="21"/>
      <c r="G156" s="27" t="s">
        <v>1245</v>
      </c>
      <c r="H156" s="22"/>
      <c r="I156" s="40">
        <v>16000000</v>
      </c>
      <c r="J156" s="40">
        <v>10600000</v>
      </c>
      <c r="K156" s="40">
        <f t="shared" si="1"/>
        <v>5400000</v>
      </c>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c r="BF156" s="22"/>
      <c r="BG156" s="22"/>
      <c r="BH156" s="22"/>
      <c r="BI156" s="22"/>
      <c r="BJ156" s="22"/>
      <c r="BK156" s="22"/>
      <c r="BL156" s="22"/>
      <c r="BM156" s="22"/>
      <c r="BN156" s="22"/>
      <c r="BO156" s="22"/>
      <c r="BP156" s="22"/>
      <c r="BQ156" s="22"/>
      <c r="BR156" s="22"/>
      <c r="BS156" s="22"/>
      <c r="BT156" s="22"/>
      <c r="BU156" s="22"/>
      <c r="BV156" s="22"/>
      <c r="BW156" s="22"/>
      <c r="BX156" s="22"/>
      <c r="BY156" s="22"/>
      <c r="BZ156" s="22"/>
      <c r="CA156" s="22"/>
      <c r="CB156" s="22"/>
      <c r="CC156" s="22"/>
      <c r="CD156" s="22"/>
      <c r="CE156" s="22"/>
      <c r="CF156" s="22"/>
      <c r="CG156" s="22"/>
      <c r="CH156" s="22"/>
      <c r="CI156" s="22"/>
      <c r="CJ156" s="22"/>
      <c r="CK156" s="22"/>
      <c r="CL156" s="22"/>
      <c r="CM156" s="22"/>
      <c r="CN156" s="22"/>
      <c r="CO156" s="22"/>
      <c r="CP156" s="22"/>
      <c r="CQ156" s="22"/>
      <c r="CR156" s="22"/>
      <c r="CS156" s="22"/>
      <c r="CT156" s="22"/>
      <c r="CU156" s="22"/>
      <c r="CV156" s="22"/>
      <c r="CW156" s="22"/>
      <c r="CX156" s="22"/>
      <c r="CY156" s="22"/>
      <c r="CZ156" s="22"/>
      <c r="DA156" s="22"/>
      <c r="DB156" s="22"/>
      <c r="DC156" s="22"/>
      <c r="DD156" s="22"/>
      <c r="DE156" s="22"/>
      <c r="DF156" s="22"/>
      <c r="DG156" s="22"/>
      <c r="DH156" s="22"/>
      <c r="DI156" s="22"/>
      <c r="DJ156" s="22"/>
      <c r="DK156" s="22"/>
      <c r="DL156" s="22"/>
      <c r="DM156" s="22"/>
      <c r="DN156" s="22"/>
      <c r="DO156" s="22"/>
      <c r="DP156" s="22"/>
      <c r="DQ156" s="22"/>
      <c r="DR156" s="22"/>
      <c r="DS156" s="22"/>
      <c r="DT156" s="22"/>
      <c r="DU156" s="22"/>
      <c r="DV156" s="22"/>
      <c r="DW156" s="22"/>
      <c r="DX156" s="22"/>
      <c r="DY156" s="22"/>
      <c r="DZ156" s="22"/>
      <c r="EA156" s="22"/>
      <c r="EB156" s="22"/>
      <c r="EC156" s="22"/>
      <c r="ED156" s="22"/>
      <c r="EE156" s="22"/>
      <c r="EF156" s="22"/>
      <c r="EG156" s="22"/>
      <c r="EH156" s="22"/>
      <c r="EI156" s="22"/>
      <c r="EJ156" s="22"/>
      <c r="EK156" s="22"/>
      <c r="EL156" s="22"/>
      <c r="EM156" s="22"/>
      <c r="EN156" s="22"/>
      <c r="EO156" s="22"/>
      <c r="EP156" s="22"/>
      <c r="EQ156" s="22"/>
      <c r="ER156" s="22"/>
      <c r="ES156" s="22"/>
      <c r="ET156" s="22"/>
      <c r="EU156" s="22"/>
      <c r="EV156" s="22"/>
      <c r="EW156" s="22"/>
      <c r="EX156" s="22"/>
      <c r="EY156" s="22"/>
      <c r="EZ156" s="22"/>
      <c r="FA156" s="22"/>
      <c r="FB156" s="22"/>
      <c r="FC156" s="22"/>
      <c r="FD156" s="22"/>
      <c r="FE156" s="22"/>
      <c r="FF156" s="22"/>
      <c r="FG156" s="22"/>
      <c r="FH156" s="22"/>
      <c r="FI156" s="22"/>
      <c r="FJ156" s="22"/>
      <c r="FK156" s="22"/>
      <c r="FL156" s="22"/>
      <c r="FM156" s="22"/>
      <c r="FN156" s="22"/>
      <c r="FO156" s="22"/>
      <c r="FP156" s="22"/>
      <c r="FQ156" s="22"/>
      <c r="FR156" s="22"/>
      <c r="FS156" s="22"/>
      <c r="FT156" s="22"/>
      <c r="FU156" s="22"/>
      <c r="FV156" s="22"/>
      <c r="FW156" s="22"/>
      <c r="FX156" s="22"/>
      <c r="FY156" s="22"/>
      <c r="FZ156" s="22"/>
      <c r="GA156" s="22"/>
      <c r="GB156" s="22"/>
      <c r="GC156" s="22"/>
      <c r="GD156" s="22"/>
      <c r="GE156" s="22"/>
      <c r="GF156" s="22"/>
      <c r="GG156" s="22"/>
      <c r="GH156" s="22"/>
      <c r="GI156" s="22"/>
      <c r="GJ156" s="22"/>
      <c r="GK156" s="22"/>
      <c r="GL156" s="22"/>
      <c r="GM156" s="22"/>
      <c r="GN156" s="22"/>
      <c r="GO156" s="22"/>
      <c r="GP156" s="22"/>
      <c r="GQ156" s="22"/>
      <c r="GR156" s="22"/>
      <c r="GS156" s="22"/>
      <c r="GT156" s="22"/>
      <c r="GU156" s="22"/>
      <c r="GV156" s="22"/>
      <c r="GW156" s="22"/>
      <c r="GX156" s="22"/>
      <c r="GY156" s="22"/>
      <c r="GZ156" s="22"/>
      <c r="HA156" s="22"/>
      <c r="HB156" s="22"/>
      <c r="HC156" s="22"/>
      <c r="HD156" s="22"/>
      <c r="HE156" s="22"/>
      <c r="HF156" s="22"/>
      <c r="HG156" s="22"/>
      <c r="HH156" s="22"/>
      <c r="HI156" s="22"/>
      <c r="HJ156" s="22"/>
      <c r="HK156" s="22"/>
      <c r="HL156" s="22"/>
      <c r="HM156" s="22"/>
      <c r="HN156" s="22"/>
      <c r="HO156" s="22"/>
      <c r="HP156" s="22"/>
      <c r="HQ156" s="22"/>
      <c r="HR156" s="22"/>
      <c r="HS156" s="22"/>
      <c r="HT156" s="22"/>
      <c r="HU156" s="22"/>
      <c r="HV156" s="22"/>
      <c r="HW156" s="22"/>
      <c r="HX156" s="22"/>
      <c r="HY156" s="22"/>
      <c r="HZ156" s="22"/>
      <c r="IA156" s="22"/>
      <c r="IB156" s="22"/>
      <c r="IC156" s="22"/>
      <c r="ID156" s="22"/>
      <c r="IE156" s="22"/>
      <c r="IF156" s="22"/>
      <c r="IG156" s="22"/>
      <c r="IH156" s="22"/>
      <c r="II156" s="22"/>
      <c r="IJ156" s="22"/>
      <c r="IK156" s="22"/>
    </row>
    <row r="157" spans="1:245" x14ac:dyDescent="0.25">
      <c r="A157" s="42">
        <v>42850</v>
      </c>
      <c r="B157" s="143" t="s">
        <v>1250</v>
      </c>
      <c r="C157" s="29">
        <v>519</v>
      </c>
      <c r="D157" s="29">
        <v>585</v>
      </c>
      <c r="E157" s="147" t="s">
        <v>971</v>
      </c>
      <c r="F157" s="21"/>
      <c r="G157" s="27" t="s">
        <v>1266</v>
      </c>
      <c r="H157" s="22"/>
      <c r="I157" s="40">
        <v>34240000</v>
      </c>
      <c r="J157" s="40">
        <v>25680000</v>
      </c>
      <c r="K157" s="40">
        <f t="shared" si="1"/>
        <v>8560000</v>
      </c>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C157" s="22"/>
      <c r="BD157" s="22"/>
      <c r="BE157" s="22"/>
      <c r="BF157" s="22"/>
      <c r="BG157" s="22"/>
      <c r="BH157" s="22"/>
      <c r="BI157" s="22"/>
      <c r="BJ157" s="22"/>
      <c r="BK157" s="22"/>
      <c r="BL157" s="22"/>
      <c r="BM157" s="22"/>
      <c r="BN157" s="22"/>
      <c r="BO157" s="22"/>
      <c r="BP157" s="22"/>
      <c r="BQ157" s="22"/>
      <c r="BR157" s="22"/>
      <c r="BS157" s="22"/>
      <c r="BT157" s="22"/>
      <c r="BU157" s="22"/>
      <c r="BV157" s="22"/>
      <c r="BW157" s="22"/>
      <c r="BX157" s="22"/>
      <c r="BY157" s="22"/>
      <c r="BZ157" s="22"/>
      <c r="CA157" s="22"/>
      <c r="CB157" s="22"/>
      <c r="CC157" s="22"/>
      <c r="CD157" s="22"/>
      <c r="CE157" s="22"/>
      <c r="CF157" s="22"/>
      <c r="CG157" s="22"/>
      <c r="CH157" s="22"/>
      <c r="CI157" s="22"/>
      <c r="CJ157" s="22"/>
      <c r="CK157" s="22"/>
      <c r="CL157" s="22"/>
      <c r="CM157" s="22"/>
      <c r="CN157" s="22"/>
      <c r="CO157" s="22"/>
      <c r="CP157" s="22"/>
      <c r="CQ157" s="22"/>
      <c r="CR157" s="22"/>
      <c r="CS157" s="22"/>
      <c r="CT157" s="22"/>
      <c r="CU157" s="22"/>
      <c r="CV157" s="22"/>
      <c r="CW157" s="22"/>
      <c r="CX157" s="22"/>
      <c r="CY157" s="22"/>
      <c r="CZ157" s="22"/>
      <c r="DA157" s="22"/>
      <c r="DB157" s="22"/>
      <c r="DC157" s="22"/>
      <c r="DD157" s="22"/>
      <c r="DE157" s="22"/>
      <c r="DF157" s="22"/>
      <c r="DG157" s="22"/>
      <c r="DH157" s="22"/>
      <c r="DI157" s="22"/>
      <c r="DJ157" s="22"/>
      <c r="DK157" s="22"/>
      <c r="DL157" s="22"/>
      <c r="DM157" s="22"/>
      <c r="DN157" s="22"/>
      <c r="DO157" s="22"/>
      <c r="DP157" s="22"/>
      <c r="DQ157" s="22"/>
      <c r="DR157" s="22"/>
      <c r="DS157" s="22"/>
      <c r="DT157" s="22"/>
      <c r="DU157" s="22"/>
      <c r="DV157" s="22"/>
      <c r="DW157" s="22"/>
      <c r="DX157" s="22"/>
      <c r="DY157" s="22"/>
      <c r="DZ157" s="22"/>
      <c r="EA157" s="22"/>
      <c r="EB157" s="22"/>
      <c r="EC157" s="22"/>
      <c r="ED157" s="22"/>
      <c r="EE157" s="22"/>
      <c r="EF157" s="22"/>
      <c r="EG157" s="22"/>
      <c r="EH157" s="22"/>
      <c r="EI157" s="22"/>
      <c r="EJ157" s="22"/>
      <c r="EK157" s="22"/>
      <c r="EL157" s="22"/>
      <c r="EM157" s="22"/>
      <c r="EN157" s="22"/>
      <c r="EO157" s="22"/>
      <c r="EP157" s="22"/>
      <c r="EQ157" s="22"/>
      <c r="ER157" s="22"/>
      <c r="ES157" s="22"/>
      <c r="ET157" s="22"/>
      <c r="EU157" s="22"/>
      <c r="EV157" s="22"/>
      <c r="EW157" s="22"/>
      <c r="EX157" s="22"/>
      <c r="EY157" s="22"/>
      <c r="EZ157" s="22"/>
      <c r="FA157" s="22"/>
      <c r="FB157" s="22"/>
      <c r="FC157" s="22"/>
      <c r="FD157" s="22"/>
      <c r="FE157" s="22"/>
      <c r="FF157" s="22"/>
      <c r="FG157" s="22"/>
      <c r="FH157" s="22"/>
      <c r="FI157" s="22"/>
      <c r="FJ157" s="22"/>
      <c r="FK157" s="22"/>
      <c r="FL157" s="22"/>
      <c r="FM157" s="22"/>
      <c r="FN157" s="22"/>
      <c r="FO157" s="22"/>
      <c r="FP157" s="22"/>
      <c r="FQ157" s="22"/>
      <c r="FR157" s="22"/>
      <c r="FS157" s="22"/>
      <c r="FT157" s="22"/>
      <c r="FU157" s="22"/>
      <c r="FV157" s="22"/>
      <c r="FW157" s="22"/>
      <c r="FX157" s="22"/>
      <c r="FY157" s="22"/>
      <c r="FZ157" s="22"/>
      <c r="GA157" s="22"/>
      <c r="GB157" s="22"/>
      <c r="GC157" s="22"/>
      <c r="GD157" s="22"/>
      <c r="GE157" s="22"/>
      <c r="GF157" s="22"/>
      <c r="GG157" s="22"/>
      <c r="GH157" s="22"/>
      <c r="GI157" s="22"/>
      <c r="GJ157" s="22"/>
      <c r="GK157" s="22"/>
      <c r="GL157" s="22"/>
      <c r="GM157" s="22"/>
      <c r="GN157" s="22"/>
      <c r="GO157" s="22"/>
      <c r="GP157" s="22"/>
      <c r="GQ157" s="22"/>
      <c r="GR157" s="22"/>
      <c r="GS157" s="22"/>
      <c r="GT157" s="22"/>
      <c r="GU157" s="22"/>
      <c r="GV157" s="22"/>
      <c r="GW157" s="22"/>
      <c r="GX157" s="22"/>
      <c r="GY157" s="22"/>
      <c r="GZ157" s="22"/>
      <c r="HA157" s="22"/>
      <c r="HB157" s="22"/>
      <c r="HC157" s="22"/>
      <c r="HD157" s="22"/>
      <c r="HE157" s="22"/>
      <c r="HF157" s="22"/>
      <c r="HG157" s="22"/>
      <c r="HH157" s="22"/>
      <c r="HI157" s="22"/>
      <c r="HJ157" s="22"/>
      <c r="HK157" s="22"/>
      <c r="HL157" s="22"/>
      <c r="HM157" s="22"/>
      <c r="HN157" s="22"/>
      <c r="HO157" s="22"/>
      <c r="HP157" s="22"/>
      <c r="HQ157" s="22"/>
      <c r="HR157" s="22"/>
      <c r="HS157" s="22"/>
      <c r="HT157" s="22"/>
      <c r="HU157" s="22"/>
      <c r="HV157" s="22"/>
      <c r="HW157" s="22"/>
      <c r="HX157" s="22"/>
      <c r="HY157" s="22"/>
      <c r="HZ157" s="22"/>
      <c r="IA157" s="22"/>
      <c r="IB157" s="22"/>
      <c r="IC157" s="22"/>
      <c r="ID157" s="22"/>
      <c r="IE157" s="22"/>
      <c r="IF157" s="22"/>
      <c r="IG157" s="22"/>
      <c r="IH157" s="22"/>
      <c r="II157" s="22"/>
      <c r="IJ157" s="22"/>
      <c r="IK157" s="22"/>
    </row>
    <row r="158" spans="1:245" x14ac:dyDescent="0.25">
      <c r="A158" s="42">
        <v>42850</v>
      </c>
      <c r="B158" s="143" t="s">
        <v>1251</v>
      </c>
      <c r="C158" s="29">
        <v>535</v>
      </c>
      <c r="D158" s="29">
        <v>586</v>
      </c>
      <c r="E158" s="147" t="s">
        <v>1226</v>
      </c>
      <c r="F158" s="21"/>
      <c r="G158" s="27" t="s">
        <v>1267</v>
      </c>
      <c r="H158" s="22"/>
      <c r="I158" s="40">
        <v>16000000</v>
      </c>
      <c r="J158" s="40">
        <v>12400000</v>
      </c>
      <c r="K158" s="40">
        <f t="shared" si="1"/>
        <v>3600000</v>
      </c>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c r="BD158" s="22"/>
      <c r="BE158" s="22"/>
      <c r="BF158" s="22"/>
      <c r="BG158" s="22"/>
      <c r="BH158" s="22"/>
      <c r="BI158" s="22"/>
      <c r="BJ158" s="22"/>
      <c r="BK158" s="22"/>
      <c r="BL158" s="22"/>
      <c r="BM158" s="22"/>
      <c r="BN158" s="22"/>
      <c r="BO158" s="22"/>
      <c r="BP158" s="22"/>
      <c r="BQ158" s="22"/>
      <c r="BR158" s="22"/>
      <c r="BS158" s="22"/>
      <c r="BT158" s="22"/>
      <c r="BU158" s="22"/>
      <c r="BV158" s="22"/>
      <c r="BW158" s="22"/>
      <c r="BX158" s="22"/>
      <c r="BY158" s="22"/>
      <c r="BZ158" s="22"/>
      <c r="CA158" s="22"/>
      <c r="CB158" s="22"/>
      <c r="CC158" s="22"/>
      <c r="CD158" s="22"/>
      <c r="CE158" s="22"/>
      <c r="CF158" s="22"/>
      <c r="CG158" s="22"/>
      <c r="CH158" s="22"/>
      <c r="CI158" s="22"/>
      <c r="CJ158" s="22"/>
      <c r="CK158" s="22"/>
      <c r="CL158" s="22"/>
      <c r="CM158" s="22"/>
      <c r="CN158" s="22"/>
      <c r="CO158" s="22"/>
      <c r="CP158" s="22"/>
      <c r="CQ158" s="22"/>
      <c r="CR158" s="22"/>
      <c r="CS158" s="22"/>
      <c r="CT158" s="22"/>
      <c r="CU158" s="22"/>
      <c r="CV158" s="22"/>
      <c r="CW158" s="22"/>
      <c r="CX158" s="22"/>
      <c r="CY158" s="22"/>
      <c r="CZ158" s="22"/>
      <c r="DA158" s="22"/>
      <c r="DB158" s="22"/>
      <c r="DC158" s="22"/>
      <c r="DD158" s="22"/>
      <c r="DE158" s="22"/>
      <c r="DF158" s="22"/>
      <c r="DG158" s="22"/>
      <c r="DH158" s="22"/>
      <c r="DI158" s="22"/>
      <c r="DJ158" s="22"/>
      <c r="DK158" s="22"/>
      <c r="DL158" s="22"/>
      <c r="DM158" s="22"/>
      <c r="DN158" s="22"/>
      <c r="DO158" s="22"/>
      <c r="DP158" s="22"/>
      <c r="DQ158" s="22"/>
      <c r="DR158" s="22"/>
      <c r="DS158" s="22"/>
      <c r="DT158" s="22"/>
      <c r="DU158" s="22"/>
      <c r="DV158" s="22"/>
      <c r="DW158" s="22"/>
      <c r="DX158" s="22"/>
      <c r="DY158" s="22"/>
      <c r="DZ158" s="22"/>
      <c r="EA158" s="22"/>
      <c r="EB158" s="22"/>
      <c r="EC158" s="22"/>
      <c r="ED158" s="22"/>
      <c r="EE158" s="22"/>
      <c r="EF158" s="22"/>
      <c r="EG158" s="22"/>
      <c r="EH158" s="22"/>
      <c r="EI158" s="22"/>
      <c r="EJ158" s="22"/>
      <c r="EK158" s="22"/>
      <c r="EL158" s="22"/>
      <c r="EM158" s="22"/>
      <c r="EN158" s="22"/>
      <c r="EO158" s="22"/>
      <c r="EP158" s="22"/>
      <c r="EQ158" s="22"/>
      <c r="ER158" s="22"/>
      <c r="ES158" s="22"/>
      <c r="ET158" s="22"/>
      <c r="EU158" s="22"/>
      <c r="EV158" s="22"/>
      <c r="EW158" s="22"/>
      <c r="EX158" s="22"/>
      <c r="EY158" s="22"/>
      <c r="EZ158" s="22"/>
      <c r="FA158" s="22"/>
      <c r="FB158" s="22"/>
      <c r="FC158" s="22"/>
      <c r="FD158" s="22"/>
      <c r="FE158" s="22"/>
      <c r="FF158" s="22"/>
      <c r="FG158" s="22"/>
      <c r="FH158" s="22"/>
      <c r="FI158" s="22"/>
      <c r="FJ158" s="22"/>
      <c r="FK158" s="22"/>
      <c r="FL158" s="22"/>
      <c r="FM158" s="22"/>
      <c r="FN158" s="22"/>
      <c r="FO158" s="22"/>
      <c r="FP158" s="22"/>
      <c r="FQ158" s="22"/>
      <c r="FR158" s="22"/>
      <c r="FS158" s="22"/>
      <c r="FT158" s="22"/>
      <c r="FU158" s="22"/>
      <c r="FV158" s="22"/>
      <c r="FW158" s="22"/>
      <c r="FX158" s="22"/>
      <c r="FY158" s="22"/>
      <c r="FZ158" s="22"/>
      <c r="GA158" s="22"/>
      <c r="GB158" s="22"/>
      <c r="GC158" s="22"/>
      <c r="GD158" s="22"/>
      <c r="GE158" s="22"/>
      <c r="GF158" s="22"/>
      <c r="GG158" s="22"/>
      <c r="GH158" s="22"/>
      <c r="GI158" s="22"/>
      <c r="GJ158" s="22"/>
      <c r="GK158" s="22"/>
      <c r="GL158" s="22"/>
      <c r="GM158" s="22"/>
      <c r="GN158" s="22"/>
      <c r="GO158" s="22"/>
      <c r="GP158" s="22"/>
      <c r="GQ158" s="22"/>
      <c r="GR158" s="22"/>
      <c r="GS158" s="22"/>
      <c r="GT158" s="22"/>
      <c r="GU158" s="22"/>
      <c r="GV158" s="22"/>
      <c r="GW158" s="22"/>
      <c r="GX158" s="22"/>
      <c r="GY158" s="22"/>
      <c r="GZ158" s="22"/>
      <c r="HA158" s="22"/>
      <c r="HB158" s="22"/>
      <c r="HC158" s="22"/>
      <c r="HD158" s="22"/>
      <c r="HE158" s="22"/>
      <c r="HF158" s="22"/>
      <c r="HG158" s="22"/>
      <c r="HH158" s="22"/>
      <c r="HI158" s="22"/>
      <c r="HJ158" s="22"/>
      <c r="HK158" s="22"/>
      <c r="HL158" s="22"/>
      <c r="HM158" s="22"/>
      <c r="HN158" s="22"/>
      <c r="HO158" s="22"/>
      <c r="HP158" s="22"/>
      <c r="HQ158" s="22"/>
      <c r="HR158" s="22"/>
      <c r="HS158" s="22"/>
      <c r="HT158" s="22"/>
      <c r="HU158" s="22"/>
      <c r="HV158" s="22"/>
      <c r="HW158" s="22"/>
      <c r="HX158" s="22"/>
      <c r="HY158" s="22"/>
      <c r="HZ158" s="22"/>
      <c r="IA158" s="22"/>
      <c r="IB158" s="22"/>
      <c r="IC158" s="22"/>
      <c r="ID158" s="22"/>
      <c r="IE158" s="22"/>
      <c r="IF158" s="22"/>
      <c r="IG158" s="22"/>
      <c r="IH158" s="22"/>
      <c r="II158" s="22"/>
      <c r="IJ158" s="22"/>
      <c r="IK158" s="22"/>
    </row>
    <row r="159" spans="1:245" x14ac:dyDescent="0.25">
      <c r="A159" s="42">
        <v>42850</v>
      </c>
      <c r="B159" s="143" t="s">
        <v>1252</v>
      </c>
      <c r="C159" s="29">
        <v>530</v>
      </c>
      <c r="D159" s="29">
        <v>587</v>
      </c>
      <c r="E159" s="147" t="s">
        <v>1226</v>
      </c>
      <c r="F159" s="21"/>
      <c r="G159" s="27" t="s">
        <v>1268</v>
      </c>
      <c r="H159" s="22"/>
      <c r="I159" s="40">
        <v>16000000</v>
      </c>
      <c r="J159" s="40">
        <v>12133333</v>
      </c>
      <c r="K159" s="40">
        <f t="shared" si="1"/>
        <v>3866667</v>
      </c>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c r="BB159" s="22"/>
      <c r="BC159" s="22"/>
      <c r="BD159" s="22"/>
      <c r="BE159" s="22"/>
      <c r="BF159" s="22"/>
      <c r="BG159" s="22"/>
      <c r="BH159" s="22"/>
      <c r="BI159" s="22"/>
      <c r="BJ159" s="22"/>
      <c r="BK159" s="22"/>
      <c r="BL159" s="22"/>
      <c r="BM159" s="22"/>
      <c r="BN159" s="22"/>
      <c r="BO159" s="22"/>
      <c r="BP159" s="22"/>
      <c r="BQ159" s="22"/>
      <c r="BR159" s="22"/>
      <c r="BS159" s="22"/>
      <c r="BT159" s="22"/>
      <c r="BU159" s="22"/>
      <c r="BV159" s="22"/>
      <c r="BW159" s="22"/>
      <c r="BX159" s="22"/>
      <c r="BY159" s="22"/>
      <c r="BZ159" s="22"/>
      <c r="CA159" s="22"/>
      <c r="CB159" s="22"/>
      <c r="CC159" s="22"/>
      <c r="CD159" s="22"/>
      <c r="CE159" s="22"/>
      <c r="CF159" s="22"/>
      <c r="CG159" s="22"/>
      <c r="CH159" s="22"/>
      <c r="CI159" s="22"/>
      <c r="CJ159" s="22"/>
      <c r="CK159" s="22"/>
      <c r="CL159" s="22"/>
      <c r="CM159" s="22"/>
      <c r="CN159" s="22"/>
      <c r="CO159" s="22"/>
      <c r="CP159" s="22"/>
      <c r="CQ159" s="22"/>
      <c r="CR159" s="22"/>
      <c r="CS159" s="22"/>
      <c r="CT159" s="22"/>
      <c r="CU159" s="22"/>
      <c r="CV159" s="22"/>
      <c r="CW159" s="22"/>
      <c r="CX159" s="22"/>
      <c r="CY159" s="22"/>
      <c r="CZ159" s="22"/>
      <c r="DA159" s="22"/>
      <c r="DB159" s="22"/>
      <c r="DC159" s="22"/>
      <c r="DD159" s="22"/>
      <c r="DE159" s="22"/>
      <c r="DF159" s="22"/>
      <c r="DG159" s="22"/>
      <c r="DH159" s="22"/>
      <c r="DI159" s="22"/>
      <c r="DJ159" s="22"/>
      <c r="DK159" s="22"/>
      <c r="DL159" s="22"/>
      <c r="DM159" s="22"/>
      <c r="DN159" s="22"/>
      <c r="DO159" s="22"/>
      <c r="DP159" s="22"/>
      <c r="DQ159" s="22"/>
      <c r="DR159" s="22"/>
      <c r="DS159" s="22"/>
      <c r="DT159" s="22"/>
      <c r="DU159" s="22"/>
      <c r="DV159" s="22"/>
      <c r="DW159" s="22"/>
      <c r="DX159" s="22"/>
      <c r="DY159" s="22"/>
      <c r="DZ159" s="22"/>
      <c r="EA159" s="22"/>
      <c r="EB159" s="22"/>
      <c r="EC159" s="22"/>
      <c r="ED159" s="22"/>
      <c r="EE159" s="22"/>
      <c r="EF159" s="22"/>
      <c r="EG159" s="22"/>
      <c r="EH159" s="22"/>
      <c r="EI159" s="22"/>
      <c r="EJ159" s="22"/>
      <c r="EK159" s="22"/>
      <c r="EL159" s="22"/>
      <c r="EM159" s="22"/>
      <c r="EN159" s="22"/>
      <c r="EO159" s="22"/>
      <c r="EP159" s="22"/>
      <c r="EQ159" s="22"/>
      <c r="ER159" s="22"/>
      <c r="ES159" s="22"/>
      <c r="ET159" s="22"/>
      <c r="EU159" s="22"/>
      <c r="EV159" s="22"/>
      <c r="EW159" s="22"/>
      <c r="EX159" s="22"/>
      <c r="EY159" s="22"/>
      <c r="EZ159" s="22"/>
      <c r="FA159" s="22"/>
      <c r="FB159" s="22"/>
      <c r="FC159" s="22"/>
      <c r="FD159" s="22"/>
      <c r="FE159" s="22"/>
      <c r="FF159" s="22"/>
      <c r="FG159" s="22"/>
      <c r="FH159" s="22"/>
      <c r="FI159" s="22"/>
      <c r="FJ159" s="22"/>
      <c r="FK159" s="22"/>
      <c r="FL159" s="22"/>
      <c r="FM159" s="22"/>
      <c r="FN159" s="22"/>
      <c r="FO159" s="22"/>
      <c r="FP159" s="22"/>
      <c r="FQ159" s="22"/>
      <c r="FR159" s="22"/>
      <c r="FS159" s="22"/>
      <c r="FT159" s="22"/>
      <c r="FU159" s="22"/>
      <c r="FV159" s="22"/>
      <c r="FW159" s="22"/>
      <c r="FX159" s="22"/>
      <c r="FY159" s="22"/>
      <c r="FZ159" s="22"/>
      <c r="GA159" s="22"/>
      <c r="GB159" s="22"/>
      <c r="GC159" s="22"/>
      <c r="GD159" s="22"/>
      <c r="GE159" s="22"/>
      <c r="GF159" s="22"/>
      <c r="GG159" s="22"/>
      <c r="GH159" s="22"/>
      <c r="GI159" s="22"/>
      <c r="GJ159" s="22"/>
      <c r="GK159" s="22"/>
      <c r="GL159" s="22"/>
      <c r="GM159" s="22"/>
      <c r="GN159" s="22"/>
      <c r="GO159" s="22"/>
      <c r="GP159" s="22"/>
      <c r="GQ159" s="22"/>
      <c r="GR159" s="22"/>
      <c r="GS159" s="22"/>
      <c r="GT159" s="22"/>
      <c r="GU159" s="22"/>
      <c r="GV159" s="22"/>
      <c r="GW159" s="22"/>
      <c r="GX159" s="22"/>
      <c r="GY159" s="22"/>
      <c r="GZ159" s="22"/>
      <c r="HA159" s="22"/>
      <c r="HB159" s="22"/>
      <c r="HC159" s="22"/>
      <c r="HD159" s="22"/>
      <c r="HE159" s="22"/>
      <c r="HF159" s="22"/>
      <c r="HG159" s="22"/>
      <c r="HH159" s="22"/>
      <c r="HI159" s="22"/>
      <c r="HJ159" s="22"/>
      <c r="HK159" s="22"/>
      <c r="HL159" s="22"/>
      <c r="HM159" s="22"/>
      <c r="HN159" s="22"/>
      <c r="HO159" s="22"/>
      <c r="HP159" s="22"/>
      <c r="HQ159" s="22"/>
      <c r="HR159" s="22"/>
      <c r="HS159" s="22"/>
      <c r="HT159" s="22"/>
      <c r="HU159" s="22"/>
      <c r="HV159" s="22"/>
      <c r="HW159" s="22"/>
      <c r="HX159" s="22"/>
      <c r="HY159" s="22"/>
      <c r="HZ159" s="22"/>
      <c r="IA159" s="22"/>
      <c r="IB159" s="22"/>
      <c r="IC159" s="22"/>
      <c r="ID159" s="22"/>
      <c r="IE159" s="22"/>
      <c r="IF159" s="22"/>
      <c r="IG159" s="22"/>
      <c r="IH159" s="22"/>
      <c r="II159" s="22"/>
      <c r="IJ159" s="22"/>
      <c r="IK159" s="22"/>
    </row>
    <row r="160" spans="1:245" x14ac:dyDescent="0.25">
      <c r="A160" s="42">
        <v>42850</v>
      </c>
      <c r="B160" s="143" t="s">
        <v>1253</v>
      </c>
      <c r="C160" s="29">
        <v>529</v>
      </c>
      <c r="D160" s="29">
        <v>588</v>
      </c>
      <c r="E160" s="147" t="s">
        <v>1226</v>
      </c>
      <c r="F160" s="21"/>
      <c r="G160" s="27" t="s">
        <v>1269</v>
      </c>
      <c r="H160" s="22"/>
      <c r="I160" s="40">
        <v>16000000</v>
      </c>
      <c r="J160" s="40">
        <v>12333333</v>
      </c>
      <c r="K160" s="40">
        <f t="shared" si="1"/>
        <v>3666667</v>
      </c>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c r="BG160" s="22"/>
      <c r="BH160" s="22"/>
      <c r="BI160" s="22"/>
      <c r="BJ160" s="22"/>
      <c r="BK160" s="22"/>
      <c r="BL160" s="22"/>
      <c r="BM160" s="22"/>
      <c r="BN160" s="22"/>
      <c r="BO160" s="22"/>
      <c r="BP160" s="22"/>
      <c r="BQ160" s="22"/>
      <c r="BR160" s="22"/>
      <c r="BS160" s="22"/>
      <c r="BT160" s="22"/>
      <c r="BU160" s="22"/>
      <c r="BV160" s="22"/>
      <c r="BW160" s="22"/>
      <c r="BX160" s="22"/>
      <c r="BY160" s="22"/>
      <c r="BZ160" s="22"/>
      <c r="CA160" s="22"/>
      <c r="CB160" s="22"/>
      <c r="CC160" s="22"/>
      <c r="CD160" s="22"/>
      <c r="CE160" s="22"/>
      <c r="CF160" s="22"/>
      <c r="CG160" s="22"/>
      <c r="CH160" s="22"/>
      <c r="CI160" s="22"/>
      <c r="CJ160" s="22"/>
      <c r="CK160" s="22"/>
      <c r="CL160" s="22"/>
      <c r="CM160" s="22"/>
      <c r="CN160" s="22"/>
      <c r="CO160" s="22"/>
      <c r="CP160" s="22"/>
      <c r="CQ160" s="22"/>
      <c r="CR160" s="22"/>
      <c r="CS160" s="22"/>
      <c r="CT160" s="22"/>
      <c r="CU160" s="22"/>
      <c r="CV160" s="22"/>
      <c r="CW160" s="22"/>
      <c r="CX160" s="22"/>
      <c r="CY160" s="22"/>
      <c r="CZ160" s="22"/>
      <c r="DA160" s="22"/>
      <c r="DB160" s="22"/>
      <c r="DC160" s="22"/>
      <c r="DD160" s="22"/>
      <c r="DE160" s="22"/>
      <c r="DF160" s="22"/>
      <c r="DG160" s="22"/>
      <c r="DH160" s="22"/>
      <c r="DI160" s="22"/>
      <c r="DJ160" s="22"/>
      <c r="DK160" s="22"/>
      <c r="DL160" s="22"/>
      <c r="DM160" s="22"/>
      <c r="DN160" s="22"/>
      <c r="DO160" s="22"/>
      <c r="DP160" s="22"/>
      <c r="DQ160" s="22"/>
      <c r="DR160" s="22"/>
      <c r="DS160" s="22"/>
      <c r="DT160" s="22"/>
      <c r="DU160" s="22"/>
      <c r="DV160" s="22"/>
      <c r="DW160" s="22"/>
      <c r="DX160" s="22"/>
      <c r="DY160" s="22"/>
      <c r="DZ160" s="22"/>
      <c r="EA160" s="22"/>
      <c r="EB160" s="22"/>
      <c r="EC160" s="22"/>
      <c r="ED160" s="22"/>
      <c r="EE160" s="22"/>
      <c r="EF160" s="22"/>
      <c r="EG160" s="22"/>
      <c r="EH160" s="22"/>
      <c r="EI160" s="22"/>
      <c r="EJ160" s="22"/>
      <c r="EK160" s="22"/>
      <c r="EL160" s="22"/>
      <c r="EM160" s="22"/>
      <c r="EN160" s="22"/>
      <c r="EO160" s="22"/>
      <c r="EP160" s="22"/>
      <c r="EQ160" s="22"/>
      <c r="ER160" s="22"/>
      <c r="ES160" s="22"/>
      <c r="ET160" s="22"/>
      <c r="EU160" s="22"/>
      <c r="EV160" s="22"/>
      <c r="EW160" s="22"/>
      <c r="EX160" s="22"/>
      <c r="EY160" s="22"/>
      <c r="EZ160" s="22"/>
      <c r="FA160" s="22"/>
      <c r="FB160" s="22"/>
      <c r="FC160" s="22"/>
      <c r="FD160" s="22"/>
      <c r="FE160" s="22"/>
      <c r="FF160" s="22"/>
      <c r="FG160" s="22"/>
      <c r="FH160" s="22"/>
      <c r="FI160" s="22"/>
      <c r="FJ160" s="22"/>
      <c r="FK160" s="22"/>
      <c r="FL160" s="22"/>
      <c r="FM160" s="22"/>
      <c r="FN160" s="22"/>
      <c r="FO160" s="22"/>
      <c r="FP160" s="22"/>
      <c r="FQ160" s="22"/>
      <c r="FR160" s="22"/>
      <c r="FS160" s="22"/>
      <c r="FT160" s="22"/>
      <c r="FU160" s="22"/>
      <c r="FV160" s="22"/>
      <c r="FW160" s="22"/>
      <c r="FX160" s="22"/>
      <c r="FY160" s="22"/>
      <c r="FZ160" s="22"/>
      <c r="GA160" s="22"/>
      <c r="GB160" s="22"/>
      <c r="GC160" s="22"/>
      <c r="GD160" s="22"/>
      <c r="GE160" s="22"/>
      <c r="GF160" s="22"/>
      <c r="GG160" s="22"/>
      <c r="GH160" s="22"/>
      <c r="GI160" s="22"/>
      <c r="GJ160" s="22"/>
      <c r="GK160" s="22"/>
      <c r="GL160" s="22"/>
      <c r="GM160" s="22"/>
      <c r="GN160" s="22"/>
      <c r="GO160" s="22"/>
      <c r="GP160" s="22"/>
      <c r="GQ160" s="22"/>
      <c r="GR160" s="22"/>
      <c r="GS160" s="22"/>
      <c r="GT160" s="22"/>
      <c r="GU160" s="22"/>
      <c r="GV160" s="22"/>
      <c r="GW160" s="22"/>
      <c r="GX160" s="22"/>
      <c r="GY160" s="22"/>
      <c r="GZ160" s="22"/>
      <c r="HA160" s="22"/>
      <c r="HB160" s="22"/>
      <c r="HC160" s="22"/>
      <c r="HD160" s="22"/>
      <c r="HE160" s="22"/>
      <c r="HF160" s="22"/>
      <c r="HG160" s="22"/>
      <c r="HH160" s="22"/>
      <c r="HI160" s="22"/>
      <c r="HJ160" s="22"/>
      <c r="HK160" s="22"/>
      <c r="HL160" s="22"/>
      <c r="HM160" s="22"/>
      <c r="HN160" s="22"/>
      <c r="HO160" s="22"/>
      <c r="HP160" s="22"/>
      <c r="HQ160" s="22"/>
      <c r="HR160" s="22"/>
      <c r="HS160" s="22"/>
      <c r="HT160" s="22"/>
      <c r="HU160" s="22"/>
      <c r="HV160" s="22"/>
      <c r="HW160" s="22"/>
      <c r="HX160" s="22"/>
      <c r="HY160" s="22"/>
      <c r="HZ160" s="22"/>
      <c r="IA160" s="22"/>
      <c r="IB160" s="22"/>
      <c r="IC160" s="22"/>
      <c r="ID160" s="22"/>
      <c r="IE160" s="22"/>
      <c r="IF160" s="22"/>
      <c r="IG160" s="22"/>
      <c r="IH160" s="22"/>
      <c r="II160" s="22"/>
      <c r="IJ160" s="22"/>
      <c r="IK160" s="22"/>
    </row>
    <row r="161" spans="1:245" x14ac:dyDescent="0.25">
      <c r="A161" s="42">
        <v>42850</v>
      </c>
      <c r="B161" s="143" t="s">
        <v>1254</v>
      </c>
      <c r="C161" s="29">
        <v>522</v>
      </c>
      <c r="D161" s="29">
        <v>589</v>
      </c>
      <c r="E161" s="147" t="s">
        <v>971</v>
      </c>
      <c r="F161" s="21"/>
      <c r="G161" s="27" t="s">
        <v>1270</v>
      </c>
      <c r="H161" s="22"/>
      <c r="I161" s="40">
        <v>34240000</v>
      </c>
      <c r="J161" s="40">
        <v>24966666</v>
      </c>
      <c r="K161" s="40">
        <f t="shared" si="1"/>
        <v>9273334</v>
      </c>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c r="BG161" s="22"/>
      <c r="BH161" s="22"/>
      <c r="BI161" s="22"/>
      <c r="BJ161" s="22"/>
      <c r="BK161" s="22"/>
      <c r="BL161" s="22"/>
      <c r="BM161" s="22"/>
      <c r="BN161" s="22"/>
      <c r="BO161" s="22"/>
      <c r="BP161" s="22"/>
      <c r="BQ161" s="22"/>
      <c r="BR161" s="22"/>
      <c r="BS161" s="22"/>
      <c r="BT161" s="22"/>
      <c r="BU161" s="22"/>
      <c r="BV161" s="22"/>
      <c r="BW161" s="22"/>
      <c r="BX161" s="22"/>
      <c r="BY161" s="22"/>
      <c r="BZ161" s="22"/>
      <c r="CA161" s="22"/>
      <c r="CB161" s="22"/>
      <c r="CC161" s="22"/>
      <c r="CD161" s="22"/>
      <c r="CE161" s="22"/>
      <c r="CF161" s="22"/>
      <c r="CG161" s="22"/>
      <c r="CH161" s="22"/>
      <c r="CI161" s="22"/>
      <c r="CJ161" s="22"/>
      <c r="CK161" s="22"/>
      <c r="CL161" s="22"/>
      <c r="CM161" s="22"/>
      <c r="CN161" s="22"/>
      <c r="CO161" s="22"/>
      <c r="CP161" s="22"/>
      <c r="CQ161" s="22"/>
      <c r="CR161" s="22"/>
      <c r="CS161" s="22"/>
      <c r="CT161" s="22"/>
      <c r="CU161" s="22"/>
      <c r="CV161" s="22"/>
      <c r="CW161" s="22"/>
      <c r="CX161" s="22"/>
      <c r="CY161" s="22"/>
      <c r="CZ161" s="22"/>
      <c r="DA161" s="22"/>
      <c r="DB161" s="22"/>
      <c r="DC161" s="22"/>
      <c r="DD161" s="22"/>
      <c r="DE161" s="22"/>
      <c r="DF161" s="22"/>
      <c r="DG161" s="22"/>
      <c r="DH161" s="22"/>
      <c r="DI161" s="22"/>
      <c r="DJ161" s="22"/>
      <c r="DK161" s="22"/>
      <c r="DL161" s="22"/>
      <c r="DM161" s="22"/>
      <c r="DN161" s="22"/>
      <c r="DO161" s="22"/>
      <c r="DP161" s="22"/>
      <c r="DQ161" s="22"/>
      <c r="DR161" s="22"/>
      <c r="DS161" s="22"/>
      <c r="DT161" s="22"/>
      <c r="DU161" s="22"/>
      <c r="DV161" s="22"/>
      <c r="DW161" s="22"/>
      <c r="DX161" s="22"/>
      <c r="DY161" s="22"/>
      <c r="DZ161" s="22"/>
      <c r="EA161" s="22"/>
      <c r="EB161" s="22"/>
      <c r="EC161" s="22"/>
      <c r="ED161" s="22"/>
      <c r="EE161" s="22"/>
      <c r="EF161" s="22"/>
      <c r="EG161" s="22"/>
      <c r="EH161" s="22"/>
      <c r="EI161" s="22"/>
      <c r="EJ161" s="22"/>
      <c r="EK161" s="22"/>
      <c r="EL161" s="22"/>
      <c r="EM161" s="22"/>
      <c r="EN161" s="22"/>
      <c r="EO161" s="22"/>
      <c r="EP161" s="22"/>
      <c r="EQ161" s="22"/>
      <c r="ER161" s="22"/>
      <c r="ES161" s="22"/>
      <c r="ET161" s="22"/>
      <c r="EU161" s="22"/>
      <c r="EV161" s="22"/>
      <c r="EW161" s="22"/>
      <c r="EX161" s="22"/>
      <c r="EY161" s="22"/>
      <c r="EZ161" s="22"/>
      <c r="FA161" s="22"/>
      <c r="FB161" s="22"/>
      <c r="FC161" s="22"/>
      <c r="FD161" s="22"/>
      <c r="FE161" s="22"/>
      <c r="FF161" s="22"/>
      <c r="FG161" s="22"/>
      <c r="FH161" s="22"/>
      <c r="FI161" s="22"/>
      <c r="FJ161" s="22"/>
      <c r="FK161" s="22"/>
      <c r="FL161" s="22"/>
      <c r="FM161" s="22"/>
      <c r="FN161" s="22"/>
      <c r="FO161" s="22"/>
      <c r="FP161" s="22"/>
      <c r="FQ161" s="22"/>
      <c r="FR161" s="22"/>
      <c r="FS161" s="22"/>
      <c r="FT161" s="22"/>
      <c r="FU161" s="22"/>
      <c r="FV161" s="22"/>
      <c r="FW161" s="22"/>
      <c r="FX161" s="22"/>
      <c r="FY161" s="22"/>
      <c r="FZ161" s="22"/>
      <c r="GA161" s="22"/>
      <c r="GB161" s="22"/>
      <c r="GC161" s="22"/>
      <c r="GD161" s="22"/>
      <c r="GE161" s="22"/>
      <c r="GF161" s="22"/>
      <c r="GG161" s="22"/>
      <c r="GH161" s="22"/>
      <c r="GI161" s="22"/>
      <c r="GJ161" s="22"/>
      <c r="GK161" s="22"/>
      <c r="GL161" s="22"/>
      <c r="GM161" s="22"/>
      <c r="GN161" s="22"/>
      <c r="GO161" s="22"/>
      <c r="GP161" s="22"/>
      <c r="GQ161" s="22"/>
      <c r="GR161" s="22"/>
      <c r="GS161" s="22"/>
      <c r="GT161" s="22"/>
      <c r="GU161" s="22"/>
      <c r="GV161" s="22"/>
      <c r="GW161" s="22"/>
      <c r="GX161" s="22"/>
      <c r="GY161" s="22"/>
      <c r="GZ161" s="22"/>
      <c r="HA161" s="22"/>
      <c r="HB161" s="22"/>
      <c r="HC161" s="22"/>
      <c r="HD161" s="22"/>
      <c r="HE161" s="22"/>
      <c r="HF161" s="22"/>
      <c r="HG161" s="22"/>
      <c r="HH161" s="22"/>
      <c r="HI161" s="22"/>
      <c r="HJ161" s="22"/>
      <c r="HK161" s="22"/>
      <c r="HL161" s="22"/>
      <c r="HM161" s="22"/>
      <c r="HN161" s="22"/>
      <c r="HO161" s="22"/>
      <c r="HP161" s="22"/>
      <c r="HQ161" s="22"/>
      <c r="HR161" s="22"/>
      <c r="HS161" s="22"/>
      <c r="HT161" s="22"/>
      <c r="HU161" s="22"/>
      <c r="HV161" s="22"/>
      <c r="HW161" s="22"/>
      <c r="HX161" s="22"/>
      <c r="HY161" s="22"/>
      <c r="HZ161" s="22"/>
      <c r="IA161" s="22"/>
      <c r="IB161" s="22"/>
      <c r="IC161" s="22"/>
      <c r="ID161" s="22"/>
      <c r="IE161" s="22"/>
      <c r="IF161" s="22"/>
      <c r="IG161" s="22"/>
      <c r="IH161" s="22"/>
      <c r="II161" s="22"/>
      <c r="IJ161" s="22"/>
      <c r="IK161" s="22"/>
    </row>
    <row r="162" spans="1:245" x14ac:dyDescent="0.25">
      <c r="A162" s="42">
        <v>42851</v>
      </c>
      <c r="B162" s="143" t="s">
        <v>1265</v>
      </c>
      <c r="C162" s="29">
        <v>528</v>
      </c>
      <c r="D162" s="29">
        <v>591</v>
      </c>
      <c r="E162" s="147" t="s">
        <v>970</v>
      </c>
      <c r="F162" s="21"/>
      <c r="G162" s="27" t="s">
        <v>1271</v>
      </c>
      <c r="H162" s="22"/>
      <c r="I162" s="40">
        <v>16000000</v>
      </c>
      <c r="J162" s="40">
        <v>11933333</v>
      </c>
      <c r="K162" s="40">
        <f t="shared" si="1"/>
        <v>4066667</v>
      </c>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c r="BG162" s="22"/>
      <c r="BH162" s="22"/>
      <c r="BI162" s="22"/>
      <c r="BJ162" s="22"/>
      <c r="BK162" s="22"/>
      <c r="BL162" s="22"/>
      <c r="BM162" s="22"/>
      <c r="BN162" s="22"/>
      <c r="BO162" s="22"/>
      <c r="BP162" s="22"/>
      <c r="BQ162" s="22"/>
      <c r="BR162" s="22"/>
      <c r="BS162" s="22"/>
      <c r="BT162" s="22"/>
      <c r="BU162" s="22"/>
      <c r="BV162" s="22"/>
      <c r="BW162" s="22"/>
      <c r="BX162" s="22"/>
      <c r="BY162" s="22"/>
      <c r="BZ162" s="22"/>
      <c r="CA162" s="22"/>
      <c r="CB162" s="22"/>
      <c r="CC162" s="22"/>
      <c r="CD162" s="22"/>
      <c r="CE162" s="22"/>
      <c r="CF162" s="22"/>
      <c r="CG162" s="22"/>
      <c r="CH162" s="22"/>
      <c r="CI162" s="22"/>
      <c r="CJ162" s="22"/>
      <c r="CK162" s="22"/>
      <c r="CL162" s="22"/>
      <c r="CM162" s="22"/>
      <c r="CN162" s="22"/>
      <c r="CO162" s="22"/>
      <c r="CP162" s="22"/>
      <c r="CQ162" s="22"/>
      <c r="CR162" s="22"/>
      <c r="CS162" s="22"/>
      <c r="CT162" s="22"/>
      <c r="CU162" s="22"/>
      <c r="CV162" s="22"/>
      <c r="CW162" s="22"/>
      <c r="CX162" s="22"/>
      <c r="CY162" s="22"/>
      <c r="CZ162" s="22"/>
      <c r="DA162" s="22"/>
      <c r="DB162" s="22"/>
      <c r="DC162" s="22"/>
      <c r="DD162" s="22"/>
      <c r="DE162" s="22"/>
      <c r="DF162" s="22"/>
      <c r="DG162" s="22"/>
      <c r="DH162" s="22"/>
      <c r="DI162" s="22"/>
      <c r="DJ162" s="22"/>
      <c r="DK162" s="22"/>
      <c r="DL162" s="22"/>
      <c r="DM162" s="22"/>
      <c r="DN162" s="22"/>
      <c r="DO162" s="22"/>
      <c r="DP162" s="22"/>
      <c r="DQ162" s="22"/>
      <c r="DR162" s="22"/>
      <c r="DS162" s="22"/>
      <c r="DT162" s="22"/>
      <c r="DU162" s="22"/>
      <c r="DV162" s="22"/>
      <c r="DW162" s="22"/>
      <c r="DX162" s="22"/>
      <c r="DY162" s="22"/>
      <c r="DZ162" s="22"/>
      <c r="EA162" s="22"/>
      <c r="EB162" s="22"/>
      <c r="EC162" s="22"/>
      <c r="ED162" s="22"/>
      <c r="EE162" s="22"/>
      <c r="EF162" s="22"/>
      <c r="EG162" s="22"/>
      <c r="EH162" s="22"/>
      <c r="EI162" s="22"/>
      <c r="EJ162" s="22"/>
      <c r="EK162" s="22"/>
      <c r="EL162" s="22"/>
      <c r="EM162" s="22"/>
      <c r="EN162" s="22"/>
      <c r="EO162" s="22"/>
      <c r="EP162" s="22"/>
      <c r="EQ162" s="22"/>
      <c r="ER162" s="22"/>
      <c r="ES162" s="22"/>
      <c r="ET162" s="22"/>
      <c r="EU162" s="22"/>
      <c r="EV162" s="22"/>
      <c r="EW162" s="22"/>
      <c r="EX162" s="22"/>
      <c r="EY162" s="22"/>
      <c r="EZ162" s="22"/>
      <c r="FA162" s="22"/>
      <c r="FB162" s="22"/>
      <c r="FC162" s="22"/>
      <c r="FD162" s="22"/>
      <c r="FE162" s="22"/>
      <c r="FF162" s="22"/>
      <c r="FG162" s="22"/>
      <c r="FH162" s="22"/>
      <c r="FI162" s="22"/>
      <c r="FJ162" s="22"/>
      <c r="FK162" s="22"/>
      <c r="FL162" s="22"/>
      <c r="FM162" s="22"/>
      <c r="FN162" s="22"/>
      <c r="FO162" s="22"/>
      <c r="FP162" s="22"/>
      <c r="FQ162" s="22"/>
      <c r="FR162" s="22"/>
      <c r="FS162" s="22"/>
      <c r="FT162" s="22"/>
      <c r="FU162" s="22"/>
      <c r="FV162" s="22"/>
      <c r="FW162" s="22"/>
      <c r="FX162" s="22"/>
      <c r="FY162" s="22"/>
      <c r="FZ162" s="22"/>
      <c r="GA162" s="22"/>
      <c r="GB162" s="22"/>
      <c r="GC162" s="22"/>
      <c r="GD162" s="22"/>
      <c r="GE162" s="22"/>
      <c r="GF162" s="22"/>
      <c r="GG162" s="22"/>
      <c r="GH162" s="22"/>
      <c r="GI162" s="22"/>
      <c r="GJ162" s="22"/>
      <c r="GK162" s="22"/>
      <c r="GL162" s="22"/>
      <c r="GM162" s="22"/>
      <c r="GN162" s="22"/>
      <c r="GO162" s="22"/>
      <c r="GP162" s="22"/>
      <c r="GQ162" s="22"/>
      <c r="GR162" s="22"/>
      <c r="GS162" s="22"/>
      <c r="GT162" s="22"/>
      <c r="GU162" s="22"/>
      <c r="GV162" s="22"/>
      <c r="GW162" s="22"/>
      <c r="GX162" s="22"/>
      <c r="GY162" s="22"/>
      <c r="GZ162" s="22"/>
      <c r="HA162" s="22"/>
      <c r="HB162" s="22"/>
      <c r="HC162" s="22"/>
      <c r="HD162" s="22"/>
      <c r="HE162" s="22"/>
      <c r="HF162" s="22"/>
      <c r="HG162" s="22"/>
      <c r="HH162" s="22"/>
      <c r="HI162" s="22"/>
      <c r="HJ162" s="22"/>
      <c r="HK162" s="22"/>
      <c r="HL162" s="22"/>
      <c r="HM162" s="22"/>
      <c r="HN162" s="22"/>
      <c r="HO162" s="22"/>
      <c r="HP162" s="22"/>
      <c r="HQ162" s="22"/>
      <c r="HR162" s="22"/>
      <c r="HS162" s="22"/>
      <c r="HT162" s="22"/>
      <c r="HU162" s="22"/>
      <c r="HV162" s="22"/>
      <c r="HW162" s="22"/>
      <c r="HX162" s="22"/>
      <c r="HY162" s="22"/>
      <c r="HZ162" s="22"/>
      <c r="IA162" s="22"/>
      <c r="IB162" s="22"/>
      <c r="IC162" s="22"/>
      <c r="ID162" s="22"/>
      <c r="IE162" s="22"/>
      <c r="IF162" s="22"/>
      <c r="IG162" s="22"/>
      <c r="IH162" s="22"/>
      <c r="II162" s="22"/>
      <c r="IJ162" s="22"/>
      <c r="IK162" s="22"/>
    </row>
    <row r="163" spans="1:245" x14ac:dyDescent="0.25">
      <c r="A163" s="42">
        <v>42858</v>
      </c>
      <c r="B163" s="143" t="s">
        <v>1300</v>
      </c>
      <c r="C163" s="29">
        <v>563</v>
      </c>
      <c r="D163" s="29">
        <v>606</v>
      </c>
      <c r="E163" s="147" t="s">
        <v>1313</v>
      </c>
      <c r="F163" s="21"/>
      <c r="G163" s="27" t="s">
        <v>1307</v>
      </c>
      <c r="H163" s="22"/>
      <c r="I163" s="40">
        <v>72000000</v>
      </c>
      <c r="J163" s="40">
        <v>53400000</v>
      </c>
      <c r="K163" s="40">
        <f t="shared" si="1"/>
        <v>18600000</v>
      </c>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c r="BG163" s="22"/>
      <c r="BH163" s="22"/>
      <c r="BI163" s="22"/>
      <c r="BJ163" s="22"/>
      <c r="BK163" s="22"/>
      <c r="BL163" s="22"/>
      <c r="BM163" s="22"/>
      <c r="BN163" s="22"/>
      <c r="BO163" s="22"/>
      <c r="BP163" s="22"/>
      <c r="BQ163" s="22"/>
      <c r="BR163" s="22"/>
      <c r="BS163" s="22"/>
      <c r="BT163" s="22"/>
      <c r="BU163" s="22"/>
      <c r="BV163" s="22"/>
      <c r="BW163" s="22"/>
      <c r="BX163" s="22"/>
      <c r="BY163" s="22"/>
      <c r="BZ163" s="22"/>
      <c r="CA163" s="22"/>
      <c r="CB163" s="22"/>
      <c r="CC163" s="22"/>
      <c r="CD163" s="22"/>
      <c r="CE163" s="22"/>
      <c r="CF163" s="22"/>
      <c r="CG163" s="22"/>
      <c r="CH163" s="22"/>
      <c r="CI163" s="22"/>
      <c r="CJ163" s="22"/>
      <c r="CK163" s="22"/>
      <c r="CL163" s="22"/>
      <c r="CM163" s="22"/>
      <c r="CN163" s="22"/>
      <c r="CO163" s="22"/>
      <c r="CP163" s="22"/>
      <c r="CQ163" s="22"/>
      <c r="CR163" s="22"/>
      <c r="CS163" s="22"/>
      <c r="CT163" s="22"/>
      <c r="CU163" s="22"/>
      <c r="CV163" s="22"/>
      <c r="CW163" s="22"/>
      <c r="CX163" s="22"/>
      <c r="CY163" s="22"/>
      <c r="CZ163" s="22"/>
      <c r="DA163" s="22"/>
      <c r="DB163" s="22"/>
      <c r="DC163" s="22"/>
      <c r="DD163" s="22"/>
      <c r="DE163" s="22"/>
      <c r="DF163" s="22"/>
      <c r="DG163" s="22"/>
      <c r="DH163" s="22"/>
      <c r="DI163" s="22"/>
      <c r="DJ163" s="22"/>
      <c r="DK163" s="22"/>
      <c r="DL163" s="22"/>
      <c r="DM163" s="22"/>
      <c r="DN163" s="22"/>
      <c r="DO163" s="22"/>
      <c r="DP163" s="22"/>
      <c r="DQ163" s="22"/>
      <c r="DR163" s="22"/>
      <c r="DS163" s="22"/>
      <c r="DT163" s="22"/>
      <c r="DU163" s="22"/>
      <c r="DV163" s="22"/>
      <c r="DW163" s="22"/>
      <c r="DX163" s="22"/>
      <c r="DY163" s="22"/>
      <c r="DZ163" s="22"/>
      <c r="EA163" s="22"/>
      <c r="EB163" s="22"/>
      <c r="EC163" s="22"/>
      <c r="ED163" s="22"/>
      <c r="EE163" s="22"/>
      <c r="EF163" s="22"/>
      <c r="EG163" s="22"/>
      <c r="EH163" s="22"/>
      <c r="EI163" s="22"/>
      <c r="EJ163" s="22"/>
      <c r="EK163" s="22"/>
      <c r="EL163" s="22"/>
      <c r="EM163" s="22"/>
      <c r="EN163" s="22"/>
      <c r="EO163" s="22"/>
      <c r="EP163" s="22"/>
      <c r="EQ163" s="22"/>
      <c r="ER163" s="22"/>
      <c r="ES163" s="22"/>
      <c r="ET163" s="22"/>
      <c r="EU163" s="22"/>
      <c r="EV163" s="22"/>
      <c r="EW163" s="22"/>
      <c r="EX163" s="22"/>
      <c r="EY163" s="22"/>
      <c r="EZ163" s="22"/>
      <c r="FA163" s="22"/>
      <c r="FB163" s="22"/>
      <c r="FC163" s="22"/>
      <c r="FD163" s="22"/>
      <c r="FE163" s="22"/>
      <c r="FF163" s="22"/>
      <c r="FG163" s="22"/>
      <c r="FH163" s="22"/>
      <c r="FI163" s="22"/>
      <c r="FJ163" s="22"/>
      <c r="FK163" s="22"/>
      <c r="FL163" s="22"/>
      <c r="FM163" s="22"/>
      <c r="FN163" s="22"/>
      <c r="FO163" s="22"/>
      <c r="FP163" s="22"/>
      <c r="FQ163" s="22"/>
      <c r="FR163" s="22"/>
      <c r="FS163" s="22"/>
      <c r="FT163" s="22"/>
      <c r="FU163" s="22"/>
      <c r="FV163" s="22"/>
      <c r="FW163" s="22"/>
      <c r="FX163" s="22"/>
      <c r="FY163" s="22"/>
      <c r="FZ163" s="22"/>
      <c r="GA163" s="22"/>
      <c r="GB163" s="22"/>
      <c r="GC163" s="22"/>
      <c r="GD163" s="22"/>
      <c r="GE163" s="22"/>
      <c r="GF163" s="22"/>
      <c r="GG163" s="22"/>
      <c r="GH163" s="22"/>
      <c r="GI163" s="22"/>
      <c r="GJ163" s="22"/>
      <c r="GK163" s="22"/>
      <c r="GL163" s="22"/>
      <c r="GM163" s="22"/>
      <c r="GN163" s="22"/>
      <c r="GO163" s="22"/>
      <c r="GP163" s="22"/>
      <c r="GQ163" s="22"/>
      <c r="GR163" s="22"/>
      <c r="GS163" s="22"/>
      <c r="GT163" s="22"/>
      <c r="GU163" s="22"/>
      <c r="GV163" s="22"/>
      <c r="GW163" s="22"/>
      <c r="GX163" s="22"/>
      <c r="GY163" s="22"/>
      <c r="GZ163" s="22"/>
      <c r="HA163" s="22"/>
      <c r="HB163" s="22"/>
      <c r="HC163" s="22"/>
      <c r="HD163" s="22"/>
      <c r="HE163" s="22"/>
      <c r="HF163" s="22"/>
      <c r="HG163" s="22"/>
      <c r="HH163" s="22"/>
      <c r="HI163" s="22"/>
      <c r="HJ163" s="22"/>
      <c r="HK163" s="22"/>
      <c r="HL163" s="22"/>
      <c r="HM163" s="22"/>
      <c r="HN163" s="22"/>
      <c r="HO163" s="22"/>
      <c r="HP163" s="22"/>
      <c r="HQ163" s="22"/>
      <c r="HR163" s="22"/>
      <c r="HS163" s="22"/>
      <c r="HT163" s="22"/>
      <c r="HU163" s="22"/>
      <c r="HV163" s="22"/>
      <c r="HW163" s="22"/>
      <c r="HX163" s="22"/>
      <c r="HY163" s="22"/>
      <c r="HZ163" s="22"/>
      <c r="IA163" s="22"/>
      <c r="IB163" s="22"/>
      <c r="IC163" s="22"/>
      <c r="ID163" s="22"/>
      <c r="IE163" s="22"/>
      <c r="IF163" s="22"/>
      <c r="IG163" s="22"/>
      <c r="IH163" s="22"/>
      <c r="II163" s="22"/>
      <c r="IJ163" s="22"/>
      <c r="IK163" s="22"/>
    </row>
    <row r="164" spans="1:245" x14ac:dyDescent="0.25">
      <c r="A164" s="42">
        <v>42859</v>
      </c>
      <c r="B164" s="143" t="s">
        <v>1301</v>
      </c>
      <c r="C164" s="29">
        <v>514</v>
      </c>
      <c r="D164" s="29">
        <v>609</v>
      </c>
      <c r="E164" s="147" t="s">
        <v>1207</v>
      </c>
      <c r="F164" s="21"/>
      <c r="G164" s="27" t="s">
        <v>1308</v>
      </c>
      <c r="H164" s="22"/>
      <c r="I164" s="40">
        <v>68000000</v>
      </c>
      <c r="J164" s="40">
        <v>40516667</v>
      </c>
      <c r="K164" s="40">
        <f t="shared" si="1"/>
        <v>27483333</v>
      </c>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c r="BG164" s="22"/>
      <c r="BH164" s="22"/>
      <c r="BI164" s="22"/>
      <c r="BJ164" s="22"/>
      <c r="BK164" s="22"/>
      <c r="BL164" s="22"/>
      <c r="BM164" s="22"/>
      <c r="BN164" s="22"/>
      <c r="BO164" s="22"/>
      <c r="BP164" s="22"/>
      <c r="BQ164" s="22"/>
      <c r="BR164" s="22"/>
      <c r="BS164" s="22"/>
      <c r="BT164" s="22"/>
      <c r="BU164" s="22"/>
      <c r="BV164" s="22"/>
      <c r="BW164" s="22"/>
      <c r="BX164" s="22"/>
      <c r="BY164" s="22"/>
      <c r="BZ164" s="22"/>
      <c r="CA164" s="22"/>
      <c r="CB164" s="22"/>
      <c r="CC164" s="22"/>
      <c r="CD164" s="22"/>
      <c r="CE164" s="22"/>
      <c r="CF164" s="22"/>
      <c r="CG164" s="22"/>
      <c r="CH164" s="22"/>
      <c r="CI164" s="22"/>
      <c r="CJ164" s="22"/>
      <c r="CK164" s="22"/>
      <c r="CL164" s="22"/>
      <c r="CM164" s="22"/>
      <c r="CN164" s="22"/>
      <c r="CO164" s="22"/>
      <c r="CP164" s="22"/>
      <c r="CQ164" s="22"/>
      <c r="CR164" s="22"/>
      <c r="CS164" s="22"/>
      <c r="CT164" s="22"/>
      <c r="CU164" s="22"/>
      <c r="CV164" s="22"/>
      <c r="CW164" s="22"/>
      <c r="CX164" s="22"/>
      <c r="CY164" s="22"/>
      <c r="CZ164" s="22"/>
      <c r="DA164" s="22"/>
      <c r="DB164" s="22"/>
      <c r="DC164" s="22"/>
      <c r="DD164" s="22"/>
      <c r="DE164" s="22"/>
      <c r="DF164" s="22"/>
      <c r="DG164" s="22"/>
      <c r="DH164" s="22"/>
      <c r="DI164" s="22"/>
      <c r="DJ164" s="22"/>
      <c r="DK164" s="22"/>
      <c r="DL164" s="22"/>
      <c r="DM164" s="22"/>
      <c r="DN164" s="22"/>
      <c r="DO164" s="22"/>
      <c r="DP164" s="22"/>
      <c r="DQ164" s="22"/>
      <c r="DR164" s="22"/>
      <c r="DS164" s="22"/>
      <c r="DT164" s="22"/>
      <c r="DU164" s="22"/>
      <c r="DV164" s="22"/>
      <c r="DW164" s="22"/>
      <c r="DX164" s="22"/>
      <c r="DY164" s="22"/>
      <c r="DZ164" s="22"/>
      <c r="EA164" s="22"/>
      <c r="EB164" s="22"/>
      <c r="EC164" s="22"/>
      <c r="ED164" s="22"/>
      <c r="EE164" s="22"/>
      <c r="EF164" s="22"/>
      <c r="EG164" s="22"/>
      <c r="EH164" s="22"/>
      <c r="EI164" s="22"/>
      <c r="EJ164" s="22"/>
      <c r="EK164" s="22"/>
      <c r="EL164" s="22"/>
      <c r="EM164" s="22"/>
      <c r="EN164" s="22"/>
      <c r="EO164" s="22"/>
      <c r="EP164" s="22"/>
      <c r="EQ164" s="22"/>
      <c r="ER164" s="22"/>
      <c r="ES164" s="22"/>
      <c r="ET164" s="22"/>
      <c r="EU164" s="22"/>
      <c r="EV164" s="22"/>
      <c r="EW164" s="22"/>
      <c r="EX164" s="22"/>
      <c r="EY164" s="22"/>
      <c r="EZ164" s="22"/>
      <c r="FA164" s="22"/>
      <c r="FB164" s="22"/>
      <c r="FC164" s="22"/>
      <c r="FD164" s="22"/>
      <c r="FE164" s="22"/>
      <c r="FF164" s="22"/>
      <c r="FG164" s="22"/>
      <c r="FH164" s="22"/>
      <c r="FI164" s="22"/>
      <c r="FJ164" s="22"/>
      <c r="FK164" s="22"/>
      <c r="FL164" s="22"/>
      <c r="FM164" s="22"/>
      <c r="FN164" s="22"/>
      <c r="FO164" s="22"/>
      <c r="FP164" s="22"/>
      <c r="FQ164" s="22"/>
      <c r="FR164" s="22"/>
      <c r="FS164" s="22"/>
      <c r="FT164" s="22"/>
      <c r="FU164" s="22"/>
      <c r="FV164" s="22"/>
      <c r="FW164" s="22"/>
      <c r="FX164" s="22"/>
      <c r="FY164" s="22"/>
      <c r="FZ164" s="22"/>
      <c r="GA164" s="22"/>
      <c r="GB164" s="22"/>
      <c r="GC164" s="22"/>
      <c r="GD164" s="22"/>
      <c r="GE164" s="22"/>
      <c r="GF164" s="22"/>
      <c r="GG164" s="22"/>
      <c r="GH164" s="22"/>
      <c r="GI164" s="22"/>
      <c r="GJ164" s="22"/>
      <c r="GK164" s="22"/>
      <c r="GL164" s="22"/>
      <c r="GM164" s="22"/>
      <c r="GN164" s="22"/>
      <c r="GO164" s="22"/>
      <c r="GP164" s="22"/>
      <c r="GQ164" s="22"/>
      <c r="GR164" s="22"/>
      <c r="GS164" s="22"/>
      <c r="GT164" s="22"/>
      <c r="GU164" s="22"/>
      <c r="GV164" s="22"/>
      <c r="GW164" s="22"/>
      <c r="GX164" s="22"/>
      <c r="GY164" s="22"/>
      <c r="GZ164" s="22"/>
      <c r="HA164" s="22"/>
      <c r="HB164" s="22"/>
      <c r="HC164" s="22"/>
      <c r="HD164" s="22"/>
      <c r="HE164" s="22"/>
      <c r="HF164" s="22"/>
      <c r="HG164" s="22"/>
      <c r="HH164" s="22"/>
      <c r="HI164" s="22"/>
      <c r="HJ164" s="22"/>
      <c r="HK164" s="22"/>
      <c r="HL164" s="22"/>
      <c r="HM164" s="22"/>
      <c r="HN164" s="22"/>
      <c r="HO164" s="22"/>
      <c r="HP164" s="22"/>
      <c r="HQ164" s="22"/>
      <c r="HR164" s="22"/>
      <c r="HS164" s="22"/>
      <c r="HT164" s="22"/>
      <c r="HU164" s="22"/>
      <c r="HV164" s="22"/>
      <c r="HW164" s="22"/>
      <c r="HX164" s="22"/>
      <c r="HY164" s="22"/>
      <c r="HZ164" s="22"/>
      <c r="IA164" s="22"/>
      <c r="IB164" s="22"/>
      <c r="IC164" s="22"/>
      <c r="ID164" s="22"/>
      <c r="IE164" s="22"/>
      <c r="IF164" s="22"/>
      <c r="IG164" s="22"/>
      <c r="IH164" s="22"/>
      <c r="II164" s="22"/>
      <c r="IJ164" s="22"/>
      <c r="IK164" s="22"/>
    </row>
    <row r="165" spans="1:245" x14ac:dyDescent="0.25">
      <c r="A165" s="42">
        <v>42859</v>
      </c>
      <c r="B165" s="143" t="s">
        <v>1302</v>
      </c>
      <c r="C165" s="29">
        <v>533</v>
      </c>
      <c r="D165" s="29">
        <v>612</v>
      </c>
      <c r="E165" s="147" t="s">
        <v>970</v>
      </c>
      <c r="F165" s="21"/>
      <c r="G165" s="27" t="s">
        <v>1309</v>
      </c>
      <c r="H165" s="22"/>
      <c r="I165" s="40">
        <v>15000000</v>
      </c>
      <c r="J165" s="40">
        <v>11933333</v>
      </c>
      <c r="K165" s="40">
        <f t="shared" si="1"/>
        <v>3066667</v>
      </c>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c r="BH165" s="22"/>
      <c r="BI165" s="22"/>
      <c r="BJ165" s="22"/>
      <c r="BK165" s="22"/>
      <c r="BL165" s="22"/>
      <c r="BM165" s="22"/>
      <c r="BN165" s="22"/>
      <c r="BO165" s="22"/>
      <c r="BP165" s="22"/>
      <c r="BQ165" s="22"/>
      <c r="BR165" s="22"/>
      <c r="BS165" s="22"/>
      <c r="BT165" s="22"/>
      <c r="BU165" s="22"/>
      <c r="BV165" s="22"/>
      <c r="BW165" s="22"/>
      <c r="BX165" s="22"/>
      <c r="BY165" s="22"/>
      <c r="BZ165" s="22"/>
      <c r="CA165" s="22"/>
      <c r="CB165" s="22"/>
      <c r="CC165" s="22"/>
      <c r="CD165" s="22"/>
      <c r="CE165" s="22"/>
      <c r="CF165" s="22"/>
      <c r="CG165" s="22"/>
      <c r="CH165" s="22"/>
      <c r="CI165" s="22"/>
      <c r="CJ165" s="22"/>
      <c r="CK165" s="22"/>
      <c r="CL165" s="22"/>
      <c r="CM165" s="22"/>
      <c r="CN165" s="22"/>
      <c r="CO165" s="22"/>
      <c r="CP165" s="22"/>
      <c r="CQ165" s="22"/>
      <c r="CR165" s="22"/>
      <c r="CS165" s="22"/>
      <c r="CT165" s="22"/>
      <c r="CU165" s="22"/>
      <c r="CV165" s="22"/>
      <c r="CW165" s="22"/>
      <c r="CX165" s="22"/>
      <c r="CY165" s="22"/>
      <c r="CZ165" s="22"/>
      <c r="DA165" s="22"/>
      <c r="DB165" s="22"/>
      <c r="DC165" s="22"/>
      <c r="DD165" s="22"/>
      <c r="DE165" s="22"/>
      <c r="DF165" s="22"/>
      <c r="DG165" s="22"/>
      <c r="DH165" s="22"/>
      <c r="DI165" s="22"/>
      <c r="DJ165" s="22"/>
      <c r="DK165" s="22"/>
      <c r="DL165" s="22"/>
      <c r="DM165" s="22"/>
      <c r="DN165" s="22"/>
      <c r="DO165" s="22"/>
      <c r="DP165" s="22"/>
      <c r="DQ165" s="22"/>
      <c r="DR165" s="22"/>
      <c r="DS165" s="22"/>
      <c r="DT165" s="22"/>
      <c r="DU165" s="22"/>
      <c r="DV165" s="22"/>
      <c r="DW165" s="22"/>
      <c r="DX165" s="22"/>
      <c r="DY165" s="22"/>
      <c r="DZ165" s="22"/>
      <c r="EA165" s="22"/>
      <c r="EB165" s="22"/>
      <c r="EC165" s="22"/>
      <c r="ED165" s="22"/>
      <c r="EE165" s="22"/>
      <c r="EF165" s="22"/>
      <c r="EG165" s="22"/>
      <c r="EH165" s="22"/>
      <c r="EI165" s="22"/>
      <c r="EJ165" s="22"/>
      <c r="EK165" s="22"/>
      <c r="EL165" s="22"/>
      <c r="EM165" s="22"/>
      <c r="EN165" s="22"/>
      <c r="EO165" s="22"/>
      <c r="EP165" s="22"/>
      <c r="EQ165" s="22"/>
      <c r="ER165" s="22"/>
      <c r="ES165" s="22"/>
      <c r="ET165" s="22"/>
      <c r="EU165" s="22"/>
      <c r="EV165" s="22"/>
      <c r="EW165" s="22"/>
      <c r="EX165" s="22"/>
      <c r="EY165" s="22"/>
      <c r="EZ165" s="22"/>
      <c r="FA165" s="22"/>
      <c r="FB165" s="22"/>
      <c r="FC165" s="22"/>
      <c r="FD165" s="22"/>
      <c r="FE165" s="22"/>
      <c r="FF165" s="22"/>
      <c r="FG165" s="22"/>
      <c r="FH165" s="22"/>
      <c r="FI165" s="22"/>
      <c r="FJ165" s="22"/>
      <c r="FK165" s="22"/>
      <c r="FL165" s="22"/>
      <c r="FM165" s="22"/>
      <c r="FN165" s="22"/>
      <c r="FO165" s="22"/>
      <c r="FP165" s="22"/>
      <c r="FQ165" s="22"/>
      <c r="FR165" s="22"/>
      <c r="FS165" s="22"/>
      <c r="FT165" s="22"/>
      <c r="FU165" s="22"/>
      <c r="FV165" s="22"/>
      <c r="FW165" s="22"/>
      <c r="FX165" s="22"/>
      <c r="FY165" s="22"/>
      <c r="FZ165" s="22"/>
      <c r="GA165" s="22"/>
      <c r="GB165" s="22"/>
      <c r="GC165" s="22"/>
      <c r="GD165" s="22"/>
      <c r="GE165" s="22"/>
      <c r="GF165" s="22"/>
      <c r="GG165" s="22"/>
      <c r="GH165" s="22"/>
      <c r="GI165" s="22"/>
      <c r="GJ165" s="22"/>
      <c r="GK165" s="22"/>
      <c r="GL165" s="22"/>
      <c r="GM165" s="22"/>
      <c r="GN165" s="22"/>
      <c r="GO165" s="22"/>
      <c r="GP165" s="22"/>
      <c r="GQ165" s="22"/>
      <c r="GR165" s="22"/>
      <c r="GS165" s="22"/>
      <c r="GT165" s="22"/>
      <c r="GU165" s="22"/>
      <c r="GV165" s="22"/>
      <c r="GW165" s="22"/>
      <c r="GX165" s="22"/>
      <c r="GY165" s="22"/>
      <c r="GZ165" s="22"/>
      <c r="HA165" s="22"/>
      <c r="HB165" s="22"/>
      <c r="HC165" s="22"/>
      <c r="HD165" s="22"/>
      <c r="HE165" s="22"/>
      <c r="HF165" s="22"/>
      <c r="HG165" s="22"/>
      <c r="HH165" s="22"/>
      <c r="HI165" s="22"/>
      <c r="HJ165" s="22"/>
      <c r="HK165" s="22"/>
      <c r="HL165" s="22"/>
      <c r="HM165" s="22"/>
      <c r="HN165" s="22"/>
      <c r="HO165" s="22"/>
      <c r="HP165" s="22"/>
      <c r="HQ165" s="22"/>
      <c r="HR165" s="22"/>
      <c r="HS165" s="22"/>
      <c r="HT165" s="22"/>
      <c r="HU165" s="22"/>
      <c r="HV165" s="22"/>
      <c r="HW165" s="22"/>
      <c r="HX165" s="22"/>
      <c r="HY165" s="22"/>
      <c r="HZ165" s="22"/>
      <c r="IA165" s="22"/>
      <c r="IB165" s="22"/>
      <c r="IC165" s="22"/>
      <c r="ID165" s="22"/>
      <c r="IE165" s="22"/>
      <c r="IF165" s="22"/>
      <c r="IG165" s="22"/>
      <c r="IH165" s="22"/>
      <c r="II165" s="22"/>
      <c r="IJ165" s="22"/>
      <c r="IK165" s="22"/>
    </row>
    <row r="166" spans="1:245" x14ac:dyDescent="0.25">
      <c r="A166" s="42">
        <v>42860</v>
      </c>
      <c r="B166" s="143" t="s">
        <v>1303</v>
      </c>
      <c r="C166" s="29">
        <v>515</v>
      </c>
      <c r="D166" s="29">
        <v>614</v>
      </c>
      <c r="E166" s="147" t="s">
        <v>1314</v>
      </c>
      <c r="F166" s="21"/>
      <c r="G166" s="27" t="s">
        <v>1310</v>
      </c>
      <c r="H166" s="22"/>
      <c r="I166" s="40">
        <v>29520000</v>
      </c>
      <c r="J166" s="40">
        <v>21648000</v>
      </c>
      <c r="K166" s="40">
        <f t="shared" si="1"/>
        <v>7872000</v>
      </c>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c r="CE166" s="22"/>
      <c r="CF166" s="22"/>
      <c r="CG166" s="22"/>
      <c r="CH166" s="22"/>
      <c r="CI166" s="22"/>
      <c r="CJ166" s="22"/>
      <c r="CK166" s="22"/>
      <c r="CL166" s="22"/>
      <c r="CM166" s="22"/>
      <c r="CN166" s="22"/>
      <c r="CO166" s="22"/>
      <c r="CP166" s="22"/>
      <c r="CQ166" s="22"/>
      <c r="CR166" s="22"/>
      <c r="CS166" s="22"/>
      <c r="CT166" s="22"/>
      <c r="CU166" s="22"/>
      <c r="CV166" s="22"/>
      <c r="CW166" s="22"/>
      <c r="CX166" s="22"/>
      <c r="CY166" s="22"/>
      <c r="CZ166" s="22"/>
      <c r="DA166" s="22"/>
      <c r="DB166" s="22"/>
      <c r="DC166" s="22"/>
      <c r="DD166" s="22"/>
      <c r="DE166" s="22"/>
      <c r="DF166" s="22"/>
      <c r="DG166" s="22"/>
      <c r="DH166" s="22"/>
      <c r="DI166" s="22"/>
      <c r="DJ166" s="22"/>
      <c r="DK166" s="22"/>
      <c r="DL166" s="22"/>
      <c r="DM166" s="22"/>
      <c r="DN166" s="22"/>
      <c r="DO166" s="22"/>
      <c r="DP166" s="22"/>
      <c r="DQ166" s="22"/>
      <c r="DR166" s="22"/>
      <c r="DS166" s="22"/>
      <c r="DT166" s="22"/>
      <c r="DU166" s="22"/>
      <c r="DV166" s="22"/>
      <c r="DW166" s="22"/>
      <c r="DX166" s="22"/>
      <c r="DY166" s="22"/>
      <c r="DZ166" s="22"/>
      <c r="EA166" s="22"/>
      <c r="EB166" s="22"/>
      <c r="EC166" s="22"/>
      <c r="ED166" s="22"/>
      <c r="EE166" s="22"/>
      <c r="EF166" s="22"/>
      <c r="EG166" s="22"/>
      <c r="EH166" s="22"/>
      <c r="EI166" s="22"/>
      <c r="EJ166" s="22"/>
      <c r="EK166" s="22"/>
      <c r="EL166" s="22"/>
      <c r="EM166" s="22"/>
      <c r="EN166" s="22"/>
      <c r="EO166" s="22"/>
      <c r="EP166" s="22"/>
      <c r="EQ166" s="22"/>
      <c r="ER166" s="22"/>
      <c r="ES166" s="22"/>
      <c r="ET166" s="22"/>
      <c r="EU166" s="22"/>
      <c r="EV166" s="22"/>
      <c r="EW166" s="22"/>
      <c r="EX166" s="22"/>
      <c r="EY166" s="22"/>
      <c r="EZ166" s="22"/>
      <c r="FA166" s="22"/>
      <c r="FB166" s="22"/>
      <c r="FC166" s="22"/>
      <c r="FD166" s="22"/>
      <c r="FE166" s="22"/>
      <c r="FF166" s="22"/>
      <c r="FG166" s="22"/>
      <c r="FH166" s="22"/>
      <c r="FI166" s="22"/>
      <c r="FJ166" s="22"/>
      <c r="FK166" s="22"/>
      <c r="FL166" s="22"/>
      <c r="FM166" s="22"/>
      <c r="FN166" s="22"/>
      <c r="FO166" s="22"/>
      <c r="FP166" s="22"/>
      <c r="FQ166" s="22"/>
      <c r="FR166" s="22"/>
      <c r="FS166" s="22"/>
      <c r="FT166" s="22"/>
      <c r="FU166" s="22"/>
      <c r="FV166" s="22"/>
      <c r="FW166" s="22"/>
      <c r="FX166" s="22"/>
      <c r="FY166" s="22"/>
      <c r="FZ166" s="22"/>
      <c r="GA166" s="22"/>
      <c r="GB166" s="22"/>
      <c r="GC166" s="22"/>
      <c r="GD166" s="22"/>
      <c r="GE166" s="22"/>
      <c r="GF166" s="22"/>
      <c r="GG166" s="22"/>
      <c r="GH166" s="22"/>
      <c r="GI166" s="22"/>
      <c r="GJ166" s="22"/>
      <c r="GK166" s="22"/>
      <c r="GL166" s="22"/>
      <c r="GM166" s="22"/>
      <c r="GN166" s="22"/>
      <c r="GO166" s="22"/>
      <c r="GP166" s="22"/>
      <c r="GQ166" s="22"/>
      <c r="GR166" s="22"/>
      <c r="GS166" s="22"/>
      <c r="GT166" s="22"/>
      <c r="GU166" s="22"/>
      <c r="GV166" s="22"/>
      <c r="GW166" s="22"/>
      <c r="GX166" s="22"/>
      <c r="GY166" s="22"/>
      <c r="GZ166" s="22"/>
      <c r="HA166" s="22"/>
      <c r="HB166" s="22"/>
      <c r="HC166" s="22"/>
      <c r="HD166" s="22"/>
      <c r="HE166" s="22"/>
      <c r="HF166" s="22"/>
      <c r="HG166" s="22"/>
      <c r="HH166" s="22"/>
      <c r="HI166" s="22"/>
      <c r="HJ166" s="22"/>
      <c r="HK166" s="22"/>
      <c r="HL166" s="22"/>
      <c r="HM166" s="22"/>
      <c r="HN166" s="22"/>
      <c r="HO166" s="22"/>
      <c r="HP166" s="22"/>
      <c r="HQ166" s="22"/>
      <c r="HR166" s="22"/>
      <c r="HS166" s="22"/>
      <c r="HT166" s="22"/>
      <c r="HU166" s="22"/>
      <c r="HV166" s="22"/>
      <c r="HW166" s="22"/>
      <c r="HX166" s="22"/>
      <c r="HY166" s="22"/>
      <c r="HZ166" s="22"/>
      <c r="IA166" s="22"/>
      <c r="IB166" s="22"/>
      <c r="IC166" s="22"/>
      <c r="ID166" s="22"/>
      <c r="IE166" s="22"/>
      <c r="IF166" s="22"/>
      <c r="IG166" s="22"/>
      <c r="IH166" s="22"/>
      <c r="II166" s="22"/>
      <c r="IJ166" s="22"/>
      <c r="IK166" s="22"/>
    </row>
    <row r="167" spans="1:245" x14ac:dyDescent="0.25">
      <c r="A167" s="42">
        <v>42863</v>
      </c>
      <c r="B167" s="143" t="s">
        <v>1304</v>
      </c>
      <c r="C167" s="29">
        <v>566</v>
      </c>
      <c r="D167" s="29">
        <v>633</v>
      </c>
      <c r="E167" s="147" t="s">
        <v>1306</v>
      </c>
      <c r="F167" s="21"/>
      <c r="G167" s="27" t="s">
        <v>1311</v>
      </c>
      <c r="H167" s="22"/>
      <c r="I167" s="40">
        <v>22500000</v>
      </c>
      <c r="J167" s="40">
        <v>17300000</v>
      </c>
      <c r="K167" s="40">
        <f t="shared" si="1"/>
        <v>5200000</v>
      </c>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c r="BG167" s="22"/>
      <c r="BH167" s="22"/>
      <c r="BI167" s="22"/>
      <c r="BJ167" s="22"/>
      <c r="BK167" s="22"/>
      <c r="BL167" s="22"/>
      <c r="BM167" s="22"/>
      <c r="BN167" s="22"/>
      <c r="BO167" s="22"/>
      <c r="BP167" s="22"/>
      <c r="BQ167" s="22"/>
      <c r="BR167" s="22"/>
      <c r="BS167" s="22"/>
      <c r="BT167" s="22"/>
      <c r="BU167" s="22"/>
      <c r="BV167" s="22"/>
      <c r="BW167" s="22"/>
      <c r="BX167" s="22"/>
      <c r="BY167" s="22"/>
      <c r="BZ167" s="22"/>
      <c r="CA167" s="22"/>
      <c r="CB167" s="22"/>
      <c r="CC167" s="22"/>
      <c r="CD167" s="22"/>
      <c r="CE167" s="22"/>
      <c r="CF167" s="22"/>
      <c r="CG167" s="22"/>
      <c r="CH167" s="22"/>
      <c r="CI167" s="22"/>
      <c r="CJ167" s="22"/>
      <c r="CK167" s="22"/>
      <c r="CL167" s="22"/>
      <c r="CM167" s="22"/>
      <c r="CN167" s="22"/>
      <c r="CO167" s="22"/>
      <c r="CP167" s="22"/>
      <c r="CQ167" s="22"/>
      <c r="CR167" s="22"/>
      <c r="CS167" s="22"/>
      <c r="CT167" s="22"/>
      <c r="CU167" s="22"/>
      <c r="CV167" s="22"/>
      <c r="CW167" s="22"/>
      <c r="CX167" s="22"/>
      <c r="CY167" s="22"/>
      <c r="CZ167" s="22"/>
      <c r="DA167" s="22"/>
      <c r="DB167" s="22"/>
      <c r="DC167" s="22"/>
      <c r="DD167" s="22"/>
      <c r="DE167" s="22"/>
      <c r="DF167" s="22"/>
      <c r="DG167" s="22"/>
      <c r="DH167" s="22"/>
      <c r="DI167" s="22"/>
      <c r="DJ167" s="22"/>
      <c r="DK167" s="22"/>
      <c r="DL167" s="22"/>
      <c r="DM167" s="22"/>
      <c r="DN167" s="22"/>
      <c r="DO167" s="22"/>
      <c r="DP167" s="22"/>
      <c r="DQ167" s="22"/>
      <c r="DR167" s="22"/>
      <c r="DS167" s="22"/>
      <c r="DT167" s="22"/>
      <c r="DU167" s="22"/>
      <c r="DV167" s="22"/>
      <c r="DW167" s="22"/>
      <c r="DX167" s="22"/>
      <c r="DY167" s="22"/>
      <c r="DZ167" s="22"/>
      <c r="EA167" s="22"/>
      <c r="EB167" s="22"/>
      <c r="EC167" s="22"/>
      <c r="ED167" s="22"/>
      <c r="EE167" s="22"/>
      <c r="EF167" s="22"/>
      <c r="EG167" s="22"/>
      <c r="EH167" s="22"/>
      <c r="EI167" s="22"/>
      <c r="EJ167" s="22"/>
      <c r="EK167" s="22"/>
      <c r="EL167" s="22"/>
      <c r="EM167" s="22"/>
      <c r="EN167" s="22"/>
      <c r="EO167" s="22"/>
      <c r="EP167" s="22"/>
      <c r="EQ167" s="22"/>
      <c r="ER167" s="22"/>
      <c r="ES167" s="22"/>
      <c r="ET167" s="22"/>
      <c r="EU167" s="22"/>
      <c r="EV167" s="22"/>
      <c r="EW167" s="22"/>
      <c r="EX167" s="22"/>
      <c r="EY167" s="22"/>
      <c r="EZ167" s="22"/>
      <c r="FA167" s="22"/>
      <c r="FB167" s="22"/>
      <c r="FC167" s="22"/>
      <c r="FD167" s="22"/>
      <c r="FE167" s="22"/>
      <c r="FF167" s="22"/>
      <c r="FG167" s="22"/>
      <c r="FH167" s="22"/>
      <c r="FI167" s="22"/>
      <c r="FJ167" s="22"/>
      <c r="FK167" s="22"/>
      <c r="FL167" s="22"/>
      <c r="FM167" s="22"/>
      <c r="FN167" s="22"/>
      <c r="FO167" s="22"/>
      <c r="FP167" s="22"/>
      <c r="FQ167" s="22"/>
      <c r="FR167" s="22"/>
      <c r="FS167" s="22"/>
      <c r="FT167" s="22"/>
      <c r="FU167" s="22"/>
      <c r="FV167" s="22"/>
      <c r="FW167" s="22"/>
      <c r="FX167" s="22"/>
      <c r="FY167" s="22"/>
      <c r="FZ167" s="22"/>
      <c r="GA167" s="22"/>
      <c r="GB167" s="22"/>
      <c r="GC167" s="22"/>
      <c r="GD167" s="22"/>
      <c r="GE167" s="22"/>
      <c r="GF167" s="22"/>
      <c r="GG167" s="22"/>
      <c r="GH167" s="22"/>
      <c r="GI167" s="22"/>
      <c r="GJ167" s="22"/>
      <c r="GK167" s="22"/>
      <c r="GL167" s="22"/>
      <c r="GM167" s="22"/>
      <c r="GN167" s="22"/>
      <c r="GO167" s="22"/>
      <c r="GP167" s="22"/>
      <c r="GQ167" s="22"/>
      <c r="GR167" s="22"/>
      <c r="GS167" s="22"/>
      <c r="GT167" s="22"/>
      <c r="GU167" s="22"/>
      <c r="GV167" s="22"/>
      <c r="GW167" s="22"/>
      <c r="GX167" s="22"/>
      <c r="GY167" s="22"/>
      <c r="GZ167" s="22"/>
      <c r="HA167" s="22"/>
      <c r="HB167" s="22"/>
      <c r="HC167" s="22"/>
      <c r="HD167" s="22"/>
      <c r="HE167" s="22"/>
      <c r="HF167" s="22"/>
      <c r="HG167" s="22"/>
      <c r="HH167" s="22"/>
      <c r="HI167" s="22"/>
      <c r="HJ167" s="22"/>
      <c r="HK167" s="22"/>
      <c r="HL167" s="22"/>
      <c r="HM167" s="22"/>
      <c r="HN167" s="22"/>
      <c r="HO167" s="22"/>
      <c r="HP167" s="22"/>
      <c r="HQ167" s="22"/>
      <c r="HR167" s="22"/>
      <c r="HS167" s="22"/>
      <c r="HT167" s="22"/>
      <c r="HU167" s="22"/>
      <c r="HV167" s="22"/>
      <c r="HW167" s="22"/>
      <c r="HX167" s="22"/>
      <c r="HY167" s="22"/>
      <c r="HZ167" s="22"/>
      <c r="IA167" s="22"/>
      <c r="IB167" s="22"/>
      <c r="IC167" s="22"/>
      <c r="ID167" s="22"/>
      <c r="IE167" s="22"/>
      <c r="IF167" s="22"/>
      <c r="IG167" s="22"/>
      <c r="IH167" s="22"/>
      <c r="II167" s="22"/>
      <c r="IJ167" s="22"/>
      <c r="IK167" s="22"/>
    </row>
    <row r="168" spans="1:245" x14ac:dyDescent="0.25">
      <c r="A168" s="42">
        <v>42863</v>
      </c>
      <c r="B168" s="143" t="s">
        <v>1305</v>
      </c>
      <c r="C168" s="29">
        <v>568</v>
      </c>
      <c r="D168" s="29">
        <v>634</v>
      </c>
      <c r="E168" s="147" t="s">
        <v>1275</v>
      </c>
      <c r="F168" s="21"/>
      <c r="G168" s="27" t="s">
        <v>1312</v>
      </c>
      <c r="H168" s="22"/>
      <c r="I168" s="40">
        <v>36112500</v>
      </c>
      <c r="J168" s="40">
        <v>27766500</v>
      </c>
      <c r="K168" s="40">
        <f t="shared" si="1"/>
        <v>8346000</v>
      </c>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2"/>
      <c r="CD168" s="22"/>
      <c r="CE168" s="22"/>
      <c r="CF168" s="22"/>
      <c r="CG168" s="22"/>
      <c r="CH168" s="22"/>
      <c r="CI168" s="22"/>
      <c r="CJ168" s="22"/>
      <c r="CK168" s="22"/>
      <c r="CL168" s="22"/>
      <c r="CM168" s="22"/>
      <c r="CN168" s="22"/>
      <c r="CO168" s="22"/>
      <c r="CP168" s="22"/>
      <c r="CQ168" s="22"/>
      <c r="CR168" s="22"/>
      <c r="CS168" s="22"/>
      <c r="CT168" s="22"/>
      <c r="CU168" s="22"/>
      <c r="CV168" s="22"/>
      <c r="CW168" s="22"/>
      <c r="CX168" s="22"/>
      <c r="CY168" s="22"/>
      <c r="CZ168" s="22"/>
      <c r="DA168" s="22"/>
      <c r="DB168" s="22"/>
      <c r="DC168" s="22"/>
      <c r="DD168" s="22"/>
      <c r="DE168" s="22"/>
      <c r="DF168" s="22"/>
      <c r="DG168" s="22"/>
      <c r="DH168" s="22"/>
      <c r="DI168" s="22"/>
      <c r="DJ168" s="22"/>
      <c r="DK168" s="22"/>
      <c r="DL168" s="22"/>
      <c r="DM168" s="22"/>
      <c r="DN168" s="22"/>
      <c r="DO168" s="22"/>
      <c r="DP168" s="22"/>
      <c r="DQ168" s="22"/>
      <c r="DR168" s="22"/>
      <c r="DS168" s="22"/>
      <c r="DT168" s="22"/>
      <c r="DU168" s="22"/>
      <c r="DV168" s="22"/>
      <c r="DW168" s="22"/>
      <c r="DX168" s="22"/>
      <c r="DY168" s="22"/>
      <c r="DZ168" s="22"/>
      <c r="EA168" s="22"/>
      <c r="EB168" s="22"/>
      <c r="EC168" s="22"/>
      <c r="ED168" s="22"/>
      <c r="EE168" s="22"/>
      <c r="EF168" s="22"/>
      <c r="EG168" s="22"/>
      <c r="EH168" s="22"/>
      <c r="EI168" s="22"/>
      <c r="EJ168" s="22"/>
      <c r="EK168" s="22"/>
      <c r="EL168" s="22"/>
      <c r="EM168" s="22"/>
      <c r="EN168" s="22"/>
      <c r="EO168" s="22"/>
      <c r="EP168" s="22"/>
      <c r="EQ168" s="22"/>
      <c r="ER168" s="22"/>
      <c r="ES168" s="22"/>
      <c r="ET168" s="22"/>
      <c r="EU168" s="22"/>
      <c r="EV168" s="22"/>
      <c r="EW168" s="22"/>
      <c r="EX168" s="22"/>
      <c r="EY168" s="22"/>
      <c r="EZ168" s="22"/>
      <c r="FA168" s="22"/>
      <c r="FB168" s="22"/>
      <c r="FC168" s="22"/>
      <c r="FD168" s="22"/>
      <c r="FE168" s="22"/>
      <c r="FF168" s="22"/>
      <c r="FG168" s="22"/>
      <c r="FH168" s="22"/>
      <c r="FI168" s="22"/>
      <c r="FJ168" s="22"/>
      <c r="FK168" s="22"/>
      <c r="FL168" s="22"/>
      <c r="FM168" s="22"/>
      <c r="FN168" s="22"/>
      <c r="FO168" s="22"/>
      <c r="FP168" s="22"/>
      <c r="FQ168" s="22"/>
      <c r="FR168" s="22"/>
      <c r="FS168" s="22"/>
      <c r="FT168" s="22"/>
      <c r="FU168" s="22"/>
      <c r="FV168" s="22"/>
      <c r="FW168" s="22"/>
      <c r="FX168" s="22"/>
      <c r="FY168" s="22"/>
      <c r="FZ168" s="22"/>
      <c r="GA168" s="22"/>
      <c r="GB168" s="22"/>
      <c r="GC168" s="22"/>
      <c r="GD168" s="22"/>
      <c r="GE168" s="22"/>
      <c r="GF168" s="22"/>
      <c r="GG168" s="22"/>
      <c r="GH168" s="22"/>
      <c r="GI168" s="22"/>
      <c r="GJ168" s="22"/>
      <c r="GK168" s="22"/>
      <c r="GL168" s="22"/>
      <c r="GM168" s="22"/>
      <c r="GN168" s="22"/>
      <c r="GO168" s="22"/>
      <c r="GP168" s="22"/>
      <c r="GQ168" s="22"/>
      <c r="GR168" s="22"/>
      <c r="GS168" s="22"/>
      <c r="GT168" s="22"/>
      <c r="GU168" s="22"/>
      <c r="GV168" s="22"/>
      <c r="GW168" s="22"/>
      <c r="GX168" s="22"/>
      <c r="GY168" s="22"/>
      <c r="GZ168" s="22"/>
      <c r="HA168" s="22"/>
      <c r="HB168" s="22"/>
      <c r="HC168" s="22"/>
      <c r="HD168" s="22"/>
      <c r="HE168" s="22"/>
      <c r="HF168" s="22"/>
      <c r="HG168" s="22"/>
      <c r="HH168" s="22"/>
      <c r="HI168" s="22"/>
      <c r="HJ168" s="22"/>
      <c r="HK168" s="22"/>
      <c r="HL168" s="22"/>
      <c r="HM168" s="22"/>
      <c r="HN168" s="22"/>
      <c r="HO168" s="22"/>
      <c r="HP168" s="22"/>
      <c r="HQ168" s="22"/>
      <c r="HR168" s="22"/>
      <c r="HS168" s="22"/>
      <c r="HT168" s="22"/>
      <c r="HU168" s="22"/>
      <c r="HV168" s="22"/>
      <c r="HW168" s="22"/>
      <c r="HX168" s="22"/>
      <c r="HY168" s="22"/>
      <c r="HZ168" s="22"/>
      <c r="IA168" s="22"/>
      <c r="IB168" s="22"/>
      <c r="IC168" s="22"/>
      <c r="ID168" s="22"/>
      <c r="IE168" s="22"/>
      <c r="IF168" s="22"/>
      <c r="IG168" s="22"/>
      <c r="IH168" s="22"/>
      <c r="II168" s="22"/>
      <c r="IJ168" s="22"/>
      <c r="IK168" s="22"/>
    </row>
    <row r="169" spans="1:245" x14ac:dyDescent="0.25">
      <c r="A169" s="42">
        <v>42864</v>
      </c>
      <c r="B169" s="143" t="s">
        <v>1317</v>
      </c>
      <c r="C169" s="29">
        <v>565</v>
      </c>
      <c r="D169" s="29">
        <v>645</v>
      </c>
      <c r="E169" s="147" t="s">
        <v>971</v>
      </c>
      <c r="F169" s="21"/>
      <c r="G169" s="27" t="s">
        <v>1318</v>
      </c>
      <c r="H169" s="22"/>
      <c r="I169" s="40">
        <v>32100000</v>
      </c>
      <c r="J169" s="40">
        <v>24538667</v>
      </c>
      <c r="K169" s="40">
        <f t="shared" si="1"/>
        <v>7561333</v>
      </c>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c r="BH169" s="22"/>
      <c r="BI169" s="22"/>
      <c r="BJ169" s="22"/>
      <c r="BK169" s="22"/>
      <c r="BL169" s="22"/>
      <c r="BM169" s="22"/>
      <c r="BN169" s="22"/>
      <c r="BO169" s="22"/>
      <c r="BP169" s="22"/>
      <c r="BQ169" s="22"/>
      <c r="BR169" s="22"/>
      <c r="BS169" s="22"/>
      <c r="BT169" s="22"/>
      <c r="BU169" s="22"/>
      <c r="BV169" s="22"/>
      <c r="BW169" s="22"/>
      <c r="BX169" s="22"/>
      <c r="BY169" s="22"/>
      <c r="BZ169" s="22"/>
      <c r="CA169" s="22"/>
      <c r="CB169" s="22"/>
      <c r="CC169" s="22"/>
      <c r="CD169" s="22"/>
      <c r="CE169" s="22"/>
      <c r="CF169" s="22"/>
      <c r="CG169" s="22"/>
      <c r="CH169" s="22"/>
      <c r="CI169" s="22"/>
      <c r="CJ169" s="22"/>
      <c r="CK169" s="22"/>
      <c r="CL169" s="22"/>
      <c r="CM169" s="22"/>
      <c r="CN169" s="22"/>
      <c r="CO169" s="22"/>
      <c r="CP169" s="22"/>
      <c r="CQ169" s="22"/>
      <c r="CR169" s="22"/>
      <c r="CS169" s="22"/>
      <c r="CT169" s="22"/>
      <c r="CU169" s="22"/>
      <c r="CV169" s="22"/>
      <c r="CW169" s="22"/>
      <c r="CX169" s="22"/>
      <c r="CY169" s="22"/>
      <c r="CZ169" s="22"/>
      <c r="DA169" s="22"/>
      <c r="DB169" s="22"/>
      <c r="DC169" s="22"/>
      <c r="DD169" s="22"/>
      <c r="DE169" s="22"/>
      <c r="DF169" s="22"/>
      <c r="DG169" s="22"/>
      <c r="DH169" s="22"/>
      <c r="DI169" s="22"/>
      <c r="DJ169" s="22"/>
      <c r="DK169" s="22"/>
      <c r="DL169" s="22"/>
      <c r="DM169" s="22"/>
      <c r="DN169" s="22"/>
      <c r="DO169" s="22"/>
      <c r="DP169" s="22"/>
      <c r="DQ169" s="22"/>
      <c r="DR169" s="22"/>
      <c r="DS169" s="22"/>
      <c r="DT169" s="22"/>
      <c r="DU169" s="22"/>
      <c r="DV169" s="22"/>
      <c r="DW169" s="22"/>
      <c r="DX169" s="22"/>
      <c r="DY169" s="22"/>
      <c r="DZ169" s="22"/>
      <c r="EA169" s="22"/>
      <c r="EB169" s="22"/>
      <c r="EC169" s="22"/>
      <c r="ED169" s="22"/>
      <c r="EE169" s="22"/>
      <c r="EF169" s="22"/>
      <c r="EG169" s="22"/>
      <c r="EH169" s="22"/>
      <c r="EI169" s="22"/>
      <c r="EJ169" s="22"/>
      <c r="EK169" s="22"/>
      <c r="EL169" s="22"/>
      <c r="EM169" s="22"/>
      <c r="EN169" s="22"/>
      <c r="EO169" s="22"/>
      <c r="EP169" s="22"/>
      <c r="EQ169" s="22"/>
      <c r="ER169" s="22"/>
      <c r="ES169" s="22"/>
      <c r="ET169" s="22"/>
      <c r="EU169" s="22"/>
      <c r="EV169" s="22"/>
      <c r="EW169" s="22"/>
      <c r="EX169" s="22"/>
      <c r="EY169" s="22"/>
      <c r="EZ169" s="22"/>
      <c r="FA169" s="22"/>
      <c r="FB169" s="22"/>
      <c r="FC169" s="22"/>
      <c r="FD169" s="22"/>
      <c r="FE169" s="22"/>
      <c r="FF169" s="22"/>
      <c r="FG169" s="22"/>
      <c r="FH169" s="22"/>
      <c r="FI169" s="22"/>
      <c r="FJ169" s="22"/>
      <c r="FK169" s="22"/>
      <c r="FL169" s="22"/>
      <c r="FM169" s="22"/>
      <c r="FN169" s="22"/>
      <c r="FO169" s="22"/>
      <c r="FP169" s="22"/>
      <c r="FQ169" s="22"/>
      <c r="FR169" s="22"/>
      <c r="FS169" s="22"/>
      <c r="FT169" s="22"/>
      <c r="FU169" s="22"/>
      <c r="FV169" s="22"/>
      <c r="FW169" s="22"/>
      <c r="FX169" s="22"/>
      <c r="FY169" s="22"/>
      <c r="FZ169" s="22"/>
      <c r="GA169" s="22"/>
      <c r="GB169" s="22"/>
      <c r="GC169" s="22"/>
      <c r="GD169" s="22"/>
      <c r="GE169" s="22"/>
      <c r="GF169" s="22"/>
      <c r="GG169" s="22"/>
      <c r="GH169" s="22"/>
      <c r="GI169" s="22"/>
      <c r="GJ169" s="22"/>
      <c r="GK169" s="22"/>
      <c r="GL169" s="22"/>
      <c r="GM169" s="22"/>
      <c r="GN169" s="22"/>
      <c r="GO169" s="22"/>
      <c r="GP169" s="22"/>
      <c r="GQ169" s="22"/>
      <c r="GR169" s="22"/>
      <c r="GS169" s="22"/>
      <c r="GT169" s="22"/>
      <c r="GU169" s="22"/>
      <c r="GV169" s="22"/>
      <c r="GW169" s="22"/>
      <c r="GX169" s="22"/>
      <c r="GY169" s="22"/>
      <c r="GZ169" s="22"/>
      <c r="HA169" s="22"/>
      <c r="HB169" s="22"/>
      <c r="HC169" s="22"/>
      <c r="HD169" s="22"/>
      <c r="HE169" s="22"/>
      <c r="HF169" s="22"/>
      <c r="HG169" s="22"/>
      <c r="HH169" s="22"/>
      <c r="HI169" s="22"/>
      <c r="HJ169" s="22"/>
      <c r="HK169" s="22"/>
      <c r="HL169" s="22"/>
      <c r="HM169" s="22"/>
      <c r="HN169" s="22"/>
      <c r="HO169" s="22"/>
      <c r="HP169" s="22"/>
      <c r="HQ169" s="22"/>
      <c r="HR169" s="22"/>
      <c r="HS169" s="22"/>
      <c r="HT169" s="22"/>
      <c r="HU169" s="22"/>
      <c r="HV169" s="22"/>
      <c r="HW169" s="22"/>
      <c r="HX169" s="22"/>
      <c r="HY169" s="22"/>
      <c r="HZ169" s="22"/>
      <c r="IA169" s="22"/>
      <c r="IB169" s="22"/>
      <c r="IC169" s="22"/>
      <c r="ID169" s="22"/>
      <c r="IE169" s="22"/>
      <c r="IF169" s="22"/>
      <c r="IG169" s="22"/>
      <c r="IH169" s="22"/>
      <c r="II169" s="22"/>
      <c r="IJ169" s="22"/>
      <c r="IK169" s="22"/>
    </row>
    <row r="170" spans="1:245" x14ac:dyDescent="0.25">
      <c r="A170" s="42">
        <v>42865</v>
      </c>
      <c r="B170" s="143" t="s">
        <v>1343</v>
      </c>
      <c r="C170" s="29">
        <v>583</v>
      </c>
      <c r="D170" s="29">
        <v>647</v>
      </c>
      <c r="E170" s="147" t="s">
        <v>970</v>
      </c>
      <c r="F170" s="21"/>
      <c r="G170" s="27" t="s">
        <v>1355</v>
      </c>
      <c r="H170" s="22"/>
      <c r="I170" s="40">
        <v>15000000</v>
      </c>
      <c r="J170" s="40">
        <v>11400000</v>
      </c>
      <c r="K170" s="40">
        <f t="shared" si="1"/>
        <v>3600000</v>
      </c>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c r="BH170" s="22"/>
      <c r="BI170" s="22"/>
      <c r="BJ170" s="22"/>
      <c r="BK170" s="22"/>
      <c r="BL170" s="22"/>
      <c r="BM170" s="22"/>
      <c r="BN170" s="22"/>
      <c r="BO170" s="22"/>
      <c r="BP170" s="22"/>
      <c r="BQ170" s="22"/>
      <c r="BR170" s="22"/>
      <c r="BS170" s="22"/>
      <c r="BT170" s="22"/>
      <c r="BU170" s="22"/>
      <c r="BV170" s="22"/>
      <c r="BW170" s="22"/>
      <c r="BX170" s="22"/>
      <c r="BY170" s="22"/>
      <c r="BZ170" s="22"/>
      <c r="CA170" s="22"/>
      <c r="CB170" s="22"/>
      <c r="CC170" s="22"/>
      <c r="CD170" s="22"/>
      <c r="CE170" s="22"/>
      <c r="CF170" s="22"/>
      <c r="CG170" s="22"/>
      <c r="CH170" s="22"/>
      <c r="CI170" s="22"/>
      <c r="CJ170" s="22"/>
      <c r="CK170" s="22"/>
      <c r="CL170" s="22"/>
      <c r="CM170" s="22"/>
      <c r="CN170" s="22"/>
      <c r="CO170" s="22"/>
      <c r="CP170" s="22"/>
      <c r="CQ170" s="22"/>
      <c r="CR170" s="22"/>
      <c r="CS170" s="22"/>
      <c r="CT170" s="22"/>
      <c r="CU170" s="22"/>
      <c r="CV170" s="22"/>
      <c r="CW170" s="22"/>
      <c r="CX170" s="22"/>
      <c r="CY170" s="22"/>
      <c r="CZ170" s="22"/>
      <c r="DA170" s="22"/>
      <c r="DB170" s="22"/>
      <c r="DC170" s="22"/>
      <c r="DD170" s="22"/>
      <c r="DE170" s="22"/>
      <c r="DF170" s="22"/>
      <c r="DG170" s="22"/>
      <c r="DH170" s="22"/>
      <c r="DI170" s="22"/>
      <c r="DJ170" s="22"/>
      <c r="DK170" s="22"/>
      <c r="DL170" s="22"/>
      <c r="DM170" s="22"/>
      <c r="DN170" s="22"/>
      <c r="DO170" s="22"/>
      <c r="DP170" s="22"/>
      <c r="DQ170" s="22"/>
      <c r="DR170" s="22"/>
      <c r="DS170" s="22"/>
      <c r="DT170" s="22"/>
      <c r="DU170" s="22"/>
      <c r="DV170" s="22"/>
      <c r="DW170" s="22"/>
      <c r="DX170" s="22"/>
      <c r="DY170" s="22"/>
      <c r="DZ170" s="22"/>
      <c r="EA170" s="22"/>
      <c r="EB170" s="22"/>
      <c r="EC170" s="22"/>
      <c r="ED170" s="22"/>
      <c r="EE170" s="22"/>
      <c r="EF170" s="22"/>
      <c r="EG170" s="22"/>
      <c r="EH170" s="22"/>
      <c r="EI170" s="22"/>
      <c r="EJ170" s="22"/>
      <c r="EK170" s="22"/>
      <c r="EL170" s="22"/>
      <c r="EM170" s="22"/>
      <c r="EN170" s="22"/>
      <c r="EO170" s="22"/>
      <c r="EP170" s="22"/>
      <c r="EQ170" s="22"/>
      <c r="ER170" s="22"/>
      <c r="ES170" s="22"/>
      <c r="ET170" s="22"/>
      <c r="EU170" s="22"/>
      <c r="EV170" s="22"/>
      <c r="EW170" s="22"/>
      <c r="EX170" s="22"/>
      <c r="EY170" s="22"/>
      <c r="EZ170" s="22"/>
      <c r="FA170" s="22"/>
      <c r="FB170" s="22"/>
      <c r="FC170" s="22"/>
      <c r="FD170" s="22"/>
      <c r="FE170" s="22"/>
      <c r="FF170" s="22"/>
      <c r="FG170" s="22"/>
      <c r="FH170" s="22"/>
      <c r="FI170" s="22"/>
      <c r="FJ170" s="22"/>
      <c r="FK170" s="22"/>
      <c r="FL170" s="22"/>
      <c r="FM170" s="22"/>
      <c r="FN170" s="22"/>
      <c r="FO170" s="22"/>
      <c r="FP170" s="22"/>
      <c r="FQ170" s="22"/>
      <c r="FR170" s="22"/>
      <c r="FS170" s="22"/>
      <c r="FT170" s="22"/>
      <c r="FU170" s="22"/>
      <c r="FV170" s="22"/>
      <c r="FW170" s="22"/>
      <c r="FX170" s="22"/>
      <c r="FY170" s="22"/>
      <c r="FZ170" s="22"/>
      <c r="GA170" s="22"/>
      <c r="GB170" s="22"/>
      <c r="GC170" s="22"/>
      <c r="GD170" s="22"/>
      <c r="GE170" s="22"/>
      <c r="GF170" s="22"/>
      <c r="GG170" s="22"/>
      <c r="GH170" s="22"/>
      <c r="GI170" s="22"/>
      <c r="GJ170" s="22"/>
      <c r="GK170" s="22"/>
      <c r="GL170" s="22"/>
      <c r="GM170" s="22"/>
      <c r="GN170" s="22"/>
      <c r="GO170" s="22"/>
      <c r="GP170" s="22"/>
      <c r="GQ170" s="22"/>
      <c r="GR170" s="22"/>
      <c r="GS170" s="22"/>
      <c r="GT170" s="22"/>
      <c r="GU170" s="22"/>
      <c r="GV170" s="22"/>
      <c r="GW170" s="22"/>
      <c r="GX170" s="22"/>
      <c r="GY170" s="22"/>
      <c r="GZ170" s="22"/>
      <c r="HA170" s="22"/>
      <c r="HB170" s="22"/>
      <c r="HC170" s="22"/>
      <c r="HD170" s="22"/>
      <c r="HE170" s="22"/>
      <c r="HF170" s="22"/>
      <c r="HG170" s="22"/>
      <c r="HH170" s="22"/>
      <c r="HI170" s="22"/>
      <c r="HJ170" s="22"/>
      <c r="HK170" s="22"/>
      <c r="HL170" s="22"/>
      <c r="HM170" s="22"/>
      <c r="HN170" s="22"/>
      <c r="HO170" s="22"/>
      <c r="HP170" s="22"/>
      <c r="HQ170" s="22"/>
      <c r="HR170" s="22"/>
      <c r="HS170" s="22"/>
      <c r="HT170" s="22"/>
      <c r="HU170" s="22"/>
      <c r="HV170" s="22"/>
      <c r="HW170" s="22"/>
      <c r="HX170" s="22"/>
      <c r="HY170" s="22"/>
      <c r="HZ170" s="22"/>
      <c r="IA170" s="22"/>
      <c r="IB170" s="22"/>
      <c r="IC170" s="22"/>
      <c r="ID170" s="22"/>
      <c r="IE170" s="22"/>
      <c r="IF170" s="22"/>
      <c r="IG170" s="22"/>
      <c r="IH170" s="22"/>
      <c r="II170" s="22"/>
      <c r="IJ170" s="22"/>
      <c r="IK170" s="22"/>
    </row>
    <row r="171" spans="1:245" x14ac:dyDescent="0.25">
      <c r="A171" s="42">
        <v>42865</v>
      </c>
      <c r="B171" s="143" t="s">
        <v>1344</v>
      </c>
      <c r="C171" s="29">
        <v>582</v>
      </c>
      <c r="D171" s="29">
        <v>648</v>
      </c>
      <c r="E171" s="147" t="s">
        <v>970</v>
      </c>
      <c r="F171" s="21"/>
      <c r="G171" s="27" t="s">
        <v>1356</v>
      </c>
      <c r="H171" s="22"/>
      <c r="I171" s="40">
        <v>15000000</v>
      </c>
      <c r="J171" s="40">
        <v>11400000</v>
      </c>
      <c r="K171" s="40">
        <f t="shared" ref="K171:K235" si="2">+I171-J171</f>
        <v>3600000</v>
      </c>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c r="BG171" s="22"/>
      <c r="BH171" s="22"/>
      <c r="BI171" s="22"/>
      <c r="BJ171" s="22"/>
      <c r="BK171" s="22"/>
      <c r="BL171" s="22"/>
      <c r="BM171" s="22"/>
      <c r="BN171" s="22"/>
      <c r="BO171" s="22"/>
      <c r="BP171" s="22"/>
      <c r="BQ171" s="22"/>
      <c r="BR171" s="22"/>
      <c r="BS171" s="22"/>
      <c r="BT171" s="22"/>
      <c r="BU171" s="22"/>
      <c r="BV171" s="22"/>
      <c r="BW171" s="22"/>
      <c r="BX171" s="22"/>
      <c r="BY171" s="22"/>
      <c r="BZ171" s="22"/>
      <c r="CA171" s="22"/>
      <c r="CB171" s="22"/>
      <c r="CC171" s="22"/>
      <c r="CD171" s="22"/>
      <c r="CE171" s="22"/>
      <c r="CF171" s="22"/>
      <c r="CG171" s="22"/>
      <c r="CH171" s="22"/>
      <c r="CI171" s="22"/>
      <c r="CJ171" s="22"/>
      <c r="CK171" s="22"/>
      <c r="CL171" s="22"/>
      <c r="CM171" s="22"/>
      <c r="CN171" s="22"/>
      <c r="CO171" s="22"/>
      <c r="CP171" s="22"/>
      <c r="CQ171" s="22"/>
      <c r="CR171" s="22"/>
      <c r="CS171" s="22"/>
      <c r="CT171" s="22"/>
      <c r="CU171" s="22"/>
      <c r="CV171" s="22"/>
      <c r="CW171" s="22"/>
      <c r="CX171" s="22"/>
      <c r="CY171" s="22"/>
      <c r="CZ171" s="22"/>
      <c r="DA171" s="22"/>
      <c r="DB171" s="22"/>
      <c r="DC171" s="22"/>
      <c r="DD171" s="22"/>
      <c r="DE171" s="22"/>
      <c r="DF171" s="22"/>
      <c r="DG171" s="22"/>
      <c r="DH171" s="22"/>
      <c r="DI171" s="22"/>
      <c r="DJ171" s="22"/>
      <c r="DK171" s="22"/>
      <c r="DL171" s="22"/>
      <c r="DM171" s="22"/>
      <c r="DN171" s="22"/>
      <c r="DO171" s="22"/>
      <c r="DP171" s="22"/>
      <c r="DQ171" s="22"/>
      <c r="DR171" s="22"/>
      <c r="DS171" s="22"/>
      <c r="DT171" s="22"/>
      <c r="DU171" s="22"/>
      <c r="DV171" s="22"/>
      <c r="DW171" s="22"/>
      <c r="DX171" s="22"/>
      <c r="DY171" s="22"/>
      <c r="DZ171" s="22"/>
      <c r="EA171" s="22"/>
      <c r="EB171" s="22"/>
      <c r="EC171" s="22"/>
      <c r="ED171" s="22"/>
      <c r="EE171" s="22"/>
      <c r="EF171" s="22"/>
      <c r="EG171" s="22"/>
      <c r="EH171" s="22"/>
      <c r="EI171" s="22"/>
      <c r="EJ171" s="22"/>
      <c r="EK171" s="22"/>
      <c r="EL171" s="22"/>
      <c r="EM171" s="22"/>
      <c r="EN171" s="22"/>
      <c r="EO171" s="22"/>
      <c r="EP171" s="22"/>
      <c r="EQ171" s="22"/>
      <c r="ER171" s="22"/>
      <c r="ES171" s="22"/>
      <c r="ET171" s="22"/>
      <c r="EU171" s="22"/>
      <c r="EV171" s="22"/>
      <c r="EW171" s="22"/>
      <c r="EX171" s="22"/>
      <c r="EY171" s="22"/>
      <c r="EZ171" s="22"/>
      <c r="FA171" s="22"/>
      <c r="FB171" s="22"/>
      <c r="FC171" s="22"/>
      <c r="FD171" s="22"/>
      <c r="FE171" s="22"/>
      <c r="FF171" s="22"/>
      <c r="FG171" s="22"/>
      <c r="FH171" s="22"/>
      <c r="FI171" s="22"/>
      <c r="FJ171" s="22"/>
      <c r="FK171" s="22"/>
      <c r="FL171" s="22"/>
      <c r="FM171" s="22"/>
      <c r="FN171" s="22"/>
      <c r="FO171" s="22"/>
      <c r="FP171" s="22"/>
      <c r="FQ171" s="22"/>
      <c r="FR171" s="22"/>
      <c r="FS171" s="22"/>
      <c r="FT171" s="22"/>
      <c r="FU171" s="22"/>
      <c r="FV171" s="22"/>
      <c r="FW171" s="22"/>
      <c r="FX171" s="22"/>
      <c r="FY171" s="22"/>
      <c r="FZ171" s="22"/>
      <c r="GA171" s="22"/>
      <c r="GB171" s="22"/>
      <c r="GC171" s="22"/>
      <c r="GD171" s="22"/>
      <c r="GE171" s="22"/>
      <c r="GF171" s="22"/>
      <c r="GG171" s="22"/>
      <c r="GH171" s="22"/>
      <c r="GI171" s="22"/>
      <c r="GJ171" s="22"/>
      <c r="GK171" s="22"/>
      <c r="GL171" s="22"/>
      <c r="GM171" s="22"/>
      <c r="GN171" s="22"/>
      <c r="GO171" s="22"/>
      <c r="GP171" s="22"/>
      <c r="GQ171" s="22"/>
      <c r="GR171" s="22"/>
      <c r="GS171" s="22"/>
      <c r="GT171" s="22"/>
      <c r="GU171" s="22"/>
      <c r="GV171" s="22"/>
      <c r="GW171" s="22"/>
      <c r="GX171" s="22"/>
      <c r="GY171" s="22"/>
      <c r="GZ171" s="22"/>
      <c r="HA171" s="22"/>
      <c r="HB171" s="22"/>
      <c r="HC171" s="22"/>
      <c r="HD171" s="22"/>
      <c r="HE171" s="22"/>
      <c r="HF171" s="22"/>
      <c r="HG171" s="22"/>
      <c r="HH171" s="22"/>
      <c r="HI171" s="22"/>
      <c r="HJ171" s="22"/>
      <c r="HK171" s="22"/>
      <c r="HL171" s="22"/>
      <c r="HM171" s="22"/>
      <c r="HN171" s="22"/>
      <c r="HO171" s="22"/>
      <c r="HP171" s="22"/>
      <c r="HQ171" s="22"/>
      <c r="HR171" s="22"/>
      <c r="HS171" s="22"/>
      <c r="HT171" s="22"/>
      <c r="HU171" s="22"/>
      <c r="HV171" s="22"/>
      <c r="HW171" s="22"/>
      <c r="HX171" s="22"/>
      <c r="HY171" s="22"/>
      <c r="HZ171" s="22"/>
      <c r="IA171" s="22"/>
      <c r="IB171" s="22"/>
      <c r="IC171" s="22"/>
      <c r="ID171" s="22"/>
      <c r="IE171" s="22"/>
      <c r="IF171" s="22"/>
      <c r="IG171" s="22"/>
      <c r="IH171" s="22"/>
      <c r="II171" s="22"/>
      <c r="IJ171" s="22"/>
      <c r="IK171" s="22"/>
    </row>
    <row r="172" spans="1:245" x14ac:dyDescent="0.25">
      <c r="A172" s="42">
        <v>42865</v>
      </c>
      <c r="B172" s="143" t="s">
        <v>1345</v>
      </c>
      <c r="C172" s="29">
        <v>581</v>
      </c>
      <c r="D172" s="29">
        <v>649</v>
      </c>
      <c r="E172" s="147" t="s">
        <v>970</v>
      </c>
      <c r="F172" s="21"/>
      <c r="G172" s="27" t="s">
        <v>1357</v>
      </c>
      <c r="H172" s="22"/>
      <c r="I172" s="40">
        <v>15000000</v>
      </c>
      <c r="J172" s="40">
        <v>11266667</v>
      </c>
      <c r="K172" s="40">
        <f t="shared" si="2"/>
        <v>3733333</v>
      </c>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2"/>
      <c r="CD172" s="22"/>
      <c r="CE172" s="22"/>
      <c r="CF172" s="22"/>
      <c r="CG172" s="22"/>
      <c r="CH172" s="22"/>
      <c r="CI172" s="22"/>
      <c r="CJ172" s="22"/>
      <c r="CK172" s="22"/>
      <c r="CL172" s="22"/>
      <c r="CM172" s="22"/>
      <c r="CN172" s="22"/>
      <c r="CO172" s="22"/>
      <c r="CP172" s="22"/>
      <c r="CQ172" s="22"/>
      <c r="CR172" s="22"/>
      <c r="CS172" s="22"/>
      <c r="CT172" s="22"/>
      <c r="CU172" s="22"/>
      <c r="CV172" s="22"/>
      <c r="CW172" s="22"/>
      <c r="CX172" s="22"/>
      <c r="CY172" s="22"/>
      <c r="CZ172" s="22"/>
      <c r="DA172" s="22"/>
      <c r="DB172" s="22"/>
      <c r="DC172" s="22"/>
      <c r="DD172" s="22"/>
      <c r="DE172" s="22"/>
      <c r="DF172" s="22"/>
      <c r="DG172" s="22"/>
      <c r="DH172" s="22"/>
      <c r="DI172" s="22"/>
      <c r="DJ172" s="22"/>
      <c r="DK172" s="22"/>
      <c r="DL172" s="22"/>
      <c r="DM172" s="22"/>
      <c r="DN172" s="22"/>
      <c r="DO172" s="22"/>
      <c r="DP172" s="22"/>
      <c r="DQ172" s="22"/>
      <c r="DR172" s="22"/>
      <c r="DS172" s="22"/>
      <c r="DT172" s="22"/>
      <c r="DU172" s="22"/>
      <c r="DV172" s="22"/>
      <c r="DW172" s="22"/>
      <c r="DX172" s="22"/>
      <c r="DY172" s="22"/>
      <c r="DZ172" s="22"/>
      <c r="EA172" s="22"/>
      <c r="EB172" s="22"/>
      <c r="EC172" s="22"/>
      <c r="ED172" s="22"/>
      <c r="EE172" s="22"/>
      <c r="EF172" s="22"/>
      <c r="EG172" s="22"/>
      <c r="EH172" s="22"/>
      <c r="EI172" s="22"/>
      <c r="EJ172" s="22"/>
      <c r="EK172" s="22"/>
      <c r="EL172" s="22"/>
      <c r="EM172" s="22"/>
      <c r="EN172" s="22"/>
      <c r="EO172" s="22"/>
      <c r="EP172" s="22"/>
      <c r="EQ172" s="22"/>
      <c r="ER172" s="22"/>
      <c r="ES172" s="22"/>
      <c r="ET172" s="22"/>
      <c r="EU172" s="22"/>
      <c r="EV172" s="22"/>
      <c r="EW172" s="22"/>
      <c r="EX172" s="22"/>
      <c r="EY172" s="22"/>
      <c r="EZ172" s="22"/>
      <c r="FA172" s="22"/>
      <c r="FB172" s="22"/>
      <c r="FC172" s="22"/>
      <c r="FD172" s="22"/>
      <c r="FE172" s="22"/>
      <c r="FF172" s="22"/>
      <c r="FG172" s="22"/>
      <c r="FH172" s="22"/>
      <c r="FI172" s="22"/>
      <c r="FJ172" s="22"/>
      <c r="FK172" s="22"/>
      <c r="FL172" s="22"/>
      <c r="FM172" s="22"/>
      <c r="FN172" s="22"/>
      <c r="FO172" s="22"/>
      <c r="FP172" s="22"/>
      <c r="FQ172" s="22"/>
      <c r="FR172" s="22"/>
      <c r="FS172" s="22"/>
      <c r="FT172" s="22"/>
      <c r="FU172" s="22"/>
      <c r="FV172" s="22"/>
      <c r="FW172" s="22"/>
      <c r="FX172" s="22"/>
      <c r="FY172" s="22"/>
      <c r="FZ172" s="22"/>
      <c r="GA172" s="22"/>
      <c r="GB172" s="22"/>
      <c r="GC172" s="22"/>
      <c r="GD172" s="22"/>
      <c r="GE172" s="22"/>
      <c r="GF172" s="22"/>
      <c r="GG172" s="22"/>
      <c r="GH172" s="22"/>
      <c r="GI172" s="22"/>
      <c r="GJ172" s="22"/>
      <c r="GK172" s="22"/>
      <c r="GL172" s="22"/>
      <c r="GM172" s="22"/>
      <c r="GN172" s="22"/>
      <c r="GO172" s="22"/>
      <c r="GP172" s="22"/>
      <c r="GQ172" s="22"/>
      <c r="GR172" s="22"/>
      <c r="GS172" s="22"/>
      <c r="GT172" s="22"/>
      <c r="GU172" s="22"/>
      <c r="GV172" s="22"/>
      <c r="GW172" s="22"/>
      <c r="GX172" s="22"/>
      <c r="GY172" s="22"/>
      <c r="GZ172" s="22"/>
      <c r="HA172" s="22"/>
      <c r="HB172" s="22"/>
      <c r="HC172" s="22"/>
      <c r="HD172" s="22"/>
      <c r="HE172" s="22"/>
      <c r="HF172" s="22"/>
      <c r="HG172" s="22"/>
      <c r="HH172" s="22"/>
      <c r="HI172" s="22"/>
      <c r="HJ172" s="22"/>
      <c r="HK172" s="22"/>
      <c r="HL172" s="22"/>
      <c r="HM172" s="22"/>
      <c r="HN172" s="22"/>
      <c r="HO172" s="22"/>
      <c r="HP172" s="22"/>
      <c r="HQ172" s="22"/>
      <c r="HR172" s="22"/>
      <c r="HS172" s="22"/>
      <c r="HT172" s="22"/>
      <c r="HU172" s="22"/>
      <c r="HV172" s="22"/>
      <c r="HW172" s="22"/>
      <c r="HX172" s="22"/>
      <c r="HY172" s="22"/>
      <c r="HZ172" s="22"/>
      <c r="IA172" s="22"/>
      <c r="IB172" s="22"/>
      <c r="IC172" s="22"/>
      <c r="ID172" s="22"/>
      <c r="IE172" s="22"/>
      <c r="IF172" s="22"/>
      <c r="IG172" s="22"/>
      <c r="IH172" s="22"/>
      <c r="II172" s="22"/>
      <c r="IJ172" s="22"/>
      <c r="IK172" s="22"/>
    </row>
    <row r="173" spans="1:245" x14ac:dyDescent="0.25">
      <c r="A173" s="42">
        <v>42866</v>
      </c>
      <c r="B173" s="143" t="s">
        <v>1346</v>
      </c>
      <c r="C173" s="29">
        <v>580</v>
      </c>
      <c r="D173" s="29">
        <v>650</v>
      </c>
      <c r="E173" s="147" t="s">
        <v>970</v>
      </c>
      <c r="F173" s="21"/>
      <c r="G173" s="27" t="s">
        <v>1358</v>
      </c>
      <c r="H173" s="22"/>
      <c r="I173" s="40">
        <v>15000000</v>
      </c>
      <c r="J173" s="40">
        <v>11333333</v>
      </c>
      <c r="K173" s="40">
        <f t="shared" si="2"/>
        <v>3666667</v>
      </c>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22"/>
      <c r="CD173" s="22"/>
      <c r="CE173" s="22"/>
      <c r="CF173" s="22"/>
      <c r="CG173" s="22"/>
      <c r="CH173" s="22"/>
      <c r="CI173" s="22"/>
      <c r="CJ173" s="22"/>
      <c r="CK173" s="22"/>
      <c r="CL173" s="22"/>
      <c r="CM173" s="22"/>
      <c r="CN173" s="22"/>
      <c r="CO173" s="22"/>
      <c r="CP173" s="22"/>
      <c r="CQ173" s="22"/>
      <c r="CR173" s="22"/>
      <c r="CS173" s="22"/>
      <c r="CT173" s="22"/>
      <c r="CU173" s="22"/>
      <c r="CV173" s="22"/>
      <c r="CW173" s="22"/>
      <c r="CX173" s="22"/>
      <c r="CY173" s="22"/>
      <c r="CZ173" s="22"/>
      <c r="DA173" s="22"/>
      <c r="DB173" s="22"/>
      <c r="DC173" s="22"/>
      <c r="DD173" s="22"/>
      <c r="DE173" s="22"/>
      <c r="DF173" s="22"/>
      <c r="DG173" s="22"/>
      <c r="DH173" s="22"/>
      <c r="DI173" s="22"/>
      <c r="DJ173" s="22"/>
      <c r="DK173" s="22"/>
      <c r="DL173" s="22"/>
      <c r="DM173" s="22"/>
      <c r="DN173" s="22"/>
      <c r="DO173" s="22"/>
      <c r="DP173" s="22"/>
      <c r="DQ173" s="22"/>
      <c r="DR173" s="22"/>
      <c r="DS173" s="22"/>
      <c r="DT173" s="22"/>
      <c r="DU173" s="22"/>
      <c r="DV173" s="22"/>
      <c r="DW173" s="22"/>
      <c r="DX173" s="22"/>
      <c r="DY173" s="22"/>
      <c r="DZ173" s="22"/>
      <c r="EA173" s="22"/>
      <c r="EB173" s="22"/>
      <c r="EC173" s="22"/>
      <c r="ED173" s="22"/>
      <c r="EE173" s="22"/>
      <c r="EF173" s="22"/>
      <c r="EG173" s="22"/>
      <c r="EH173" s="22"/>
      <c r="EI173" s="22"/>
      <c r="EJ173" s="22"/>
      <c r="EK173" s="22"/>
      <c r="EL173" s="22"/>
      <c r="EM173" s="22"/>
      <c r="EN173" s="22"/>
      <c r="EO173" s="22"/>
      <c r="EP173" s="22"/>
      <c r="EQ173" s="22"/>
      <c r="ER173" s="22"/>
      <c r="ES173" s="22"/>
      <c r="ET173" s="22"/>
      <c r="EU173" s="22"/>
      <c r="EV173" s="22"/>
      <c r="EW173" s="22"/>
      <c r="EX173" s="22"/>
      <c r="EY173" s="22"/>
      <c r="EZ173" s="22"/>
      <c r="FA173" s="22"/>
      <c r="FB173" s="22"/>
      <c r="FC173" s="22"/>
      <c r="FD173" s="22"/>
      <c r="FE173" s="22"/>
      <c r="FF173" s="22"/>
      <c r="FG173" s="22"/>
      <c r="FH173" s="22"/>
      <c r="FI173" s="22"/>
      <c r="FJ173" s="22"/>
      <c r="FK173" s="22"/>
      <c r="FL173" s="22"/>
      <c r="FM173" s="22"/>
      <c r="FN173" s="22"/>
      <c r="FO173" s="22"/>
      <c r="FP173" s="22"/>
      <c r="FQ173" s="22"/>
      <c r="FR173" s="22"/>
      <c r="FS173" s="22"/>
      <c r="FT173" s="22"/>
      <c r="FU173" s="22"/>
      <c r="FV173" s="22"/>
      <c r="FW173" s="22"/>
      <c r="FX173" s="22"/>
      <c r="FY173" s="22"/>
      <c r="FZ173" s="22"/>
      <c r="GA173" s="22"/>
      <c r="GB173" s="22"/>
      <c r="GC173" s="22"/>
      <c r="GD173" s="22"/>
      <c r="GE173" s="22"/>
      <c r="GF173" s="22"/>
      <c r="GG173" s="22"/>
      <c r="GH173" s="22"/>
      <c r="GI173" s="22"/>
      <c r="GJ173" s="22"/>
      <c r="GK173" s="22"/>
      <c r="GL173" s="22"/>
      <c r="GM173" s="22"/>
      <c r="GN173" s="22"/>
      <c r="GO173" s="22"/>
      <c r="GP173" s="22"/>
      <c r="GQ173" s="22"/>
      <c r="GR173" s="22"/>
      <c r="GS173" s="22"/>
      <c r="GT173" s="22"/>
      <c r="GU173" s="22"/>
      <c r="GV173" s="22"/>
      <c r="GW173" s="22"/>
      <c r="GX173" s="22"/>
      <c r="GY173" s="22"/>
      <c r="GZ173" s="22"/>
      <c r="HA173" s="22"/>
      <c r="HB173" s="22"/>
      <c r="HC173" s="22"/>
      <c r="HD173" s="22"/>
      <c r="HE173" s="22"/>
      <c r="HF173" s="22"/>
      <c r="HG173" s="22"/>
      <c r="HH173" s="22"/>
      <c r="HI173" s="22"/>
      <c r="HJ173" s="22"/>
      <c r="HK173" s="22"/>
      <c r="HL173" s="22"/>
      <c r="HM173" s="22"/>
      <c r="HN173" s="22"/>
      <c r="HO173" s="22"/>
      <c r="HP173" s="22"/>
      <c r="HQ173" s="22"/>
      <c r="HR173" s="22"/>
      <c r="HS173" s="22"/>
      <c r="HT173" s="22"/>
      <c r="HU173" s="22"/>
      <c r="HV173" s="22"/>
      <c r="HW173" s="22"/>
      <c r="HX173" s="22"/>
      <c r="HY173" s="22"/>
      <c r="HZ173" s="22"/>
      <c r="IA173" s="22"/>
      <c r="IB173" s="22"/>
      <c r="IC173" s="22"/>
      <c r="ID173" s="22"/>
      <c r="IE173" s="22"/>
      <c r="IF173" s="22"/>
      <c r="IG173" s="22"/>
      <c r="IH173" s="22"/>
      <c r="II173" s="22"/>
      <c r="IJ173" s="22"/>
      <c r="IK173" s="22"/>
    </row>
    <row r="174" spans="1:245" x14ac:dyDescent="0.25">
      <c r="A174" s="42">
        <v>42867</v>
      </c>
      <c r="B174" s="143" t="s">
        <v>1347</v>
      </c>
      <c r="C174" s="29">
        <v>598</v>
      </c>
      <c r="D174" s="29">
        <v>654</v>
      </c>
      <c r="E174" s="147" t="s">
        <v>965</v>
      </c>
      <c r="F174" s="21"/>
      <c r="G174" s="27" t="s">
        <v>1359</v>
      </c>
      <c r="H174" s="22"/>
      <c r="I174" s="40">
        <v>33750000</v>
      </c>
      <c r="J174" s="40">
        <v>25350000</v>
      </c>
      <c r="K174" s="40">
        <f t="shared" si="2"/>
        <v>8400000</v>
      </c>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c r="CE174" s="22"/>
      <c r="CF174" s="22"/>
      <c r="CG174" s="22"/>
      <c r="CH174" s="22"/>
      <c r="CI174" s="22"/>
      <c r="CJ174" s="22"/>
      <c r="CK174" s="22"/>
      <c r="CL174" s="22"/>
      <c r="CM174" s="22"/>
      <c r="CN174" s="22"/>
      <c r="CO174" s="22"/>
      <c r="CP174" s="22"/>
      <c r="CQ174" s="22"/>
      <c r="CR174" s="22"/>
      <c r="CS174" s="22"/>
      <c r="CT174" s="22"/>
      <c r="CU174" s="22"/>
      <c r="CV174" s="22"/>
      <c r="CW174" s="22"/>
      <c r="CX174" s="22"/>
      <c r="CY174" s="22"/>
      <c r="CZ174" s="22"/>
      <c r="DA174" s="22"/>
      <c r="DB174" s="22"/>
      <c r="DC174" s="22"/>
      <c r="DD174" s="22"/>
      <c r="DE174" s="22"/>
      <c r="DF174" s="22"/>
      <c r="DG174" s="22"/>
      <c r="DH174" s="22"/>
      <c r="DI174" s="22"/>
      <c r="DJ174" s="22"/>
      <c r="DK174" s="22"/>
      <c r="DL174" s="22"/>
      <c r="DM174" s="22"/>
      <c r="DN174" s="22"/>
      <c r="DO174" s="22"/>
      <c r="DP174" s="22"/>
      <c r="DQ174" s="22"/>
      <c r="DR174" s="22"/>
      <c r="DS174" s="22"/>
      <c r="DT174" s="22"/>
      <c r="DU174" s="22"/>
      <c r="DV174" s="22"/>
      <c r="DW174" s="22"/>
      <c r="DX174" s="22"/>
      <c r="DY174" s="22"/>
      <c r="DZ174" s="22"/>
      <c r="EA174" s="22"/>
      <c r="EB174" s="22"/>
      <c r="EC174" s="22"/>
      <c r="ED174" s="22"/>
      <c r="EE174" s="22"/>
      <c r="EF174" s="22"/>
      <c r="EG174" s="22"/>
      <c r="EH174" s="22"/>
      <c r="EI174" s="22"/>
      <c r="EJ174" s="22"/>
      <c r="EK174" s="22"/>
      <c r="EL174" s="22"/>
      <c r="EM174" s="22"/>
      <c r="EN174" s="22"/>
      <c r="EO174" s="22"/>
      <c r="EP174" s="22"/>
      <c r="EQ174" s="22"/>
      <c r="ER174" s="22"/>
      <c r="ES174" s="22"/>
      <c r="ET174" s="22"/>
      <c r="EU174" s="22"/>
      <c r="EV174" s="22"/>
      <c r="EW174" s="22"/>
      <c r="EX174" s="22"/>
      <c r="EY174" s="22"/>
      <c r="EZ174" s="22"/>
      <c r="FA174" s="22"/>
      <c r="FB174" s="22"/>
      <c r="FC174" s="22"/>
      <c r="FD174" s="22"/>
      <c r="FE174" s="22"/>
      <c r="FF174" s="22"/>
      <c r="FG174" s="22"/>
      <c r="FH174" s="22"/>
      <c r="FI174" s="22"/>
      <c r="FJ174" s="22"/>
      <c r="FK174" s="22"/>
      <c r="FL174" s="22"/>
      <c r="FM174" s="22"/>
      <c r="FN174" s="22"/>
      <c r="FO174" s="22"/>
      <c r="FP174" s="22"/>
      <c r="FQ174" s="22"/>
      <c r="FR174" s="22"/>
      <c r="FS174" s="22"/>
      <c r="FT174" s="22"/>
      <c r="FU174" s="22"/>
      <c r="FV174" s="22"/>
      <c r="FW174" s="22"/>
      <c r="FX174" s="22"/>
      <c r="FY174" s="22"/>
      <c r="FZ174" s="22"/>
      <c r="GA174" s="22"/>
      <c r="GB174" s="22"/>
      <c r="GC174" s="22"/>
      <c r="GD174" s="22"/>
      <c r="GE174" s="22"/>
      <c r="GF174" s="22"/>
      <c r="GG174" s="22"/>
      <c r="GH174" s="22"/>
      <c r="GI174" s="22"/>
      <c r="GJ174" s="22"/>
      <c r="GK174" s="22"/>
      <c r="GL174" s="22"/>
      <c r="GM174" s="22"/>
      <c r="GN174" s="22"/>
      <c r="GO174" s="22"/>
      <c r="GP174" s="22"/>
      <c r="GQ174" s="22"/>
      <c r="GR174" s="22"/>
      <c r="GS174" s="22"/>
      <c r="GT174" s="22"/>
      <c r="GU174" s="22"/>
      <c r="GV174" s="22"/>
      <c r="GW174" s="22"/>
      <c r="GX174" s="22"/>
      <c r="GY174" s="22"/>
      <c r="GZ174" s="22"/>
      <c r="HA174" s="22"/>
      <c r="HB174" s="22"/>
      <c r="HC174" s="22"/>
      <c r="HD174" s="22"/>
      <c r="HE174" s="22"/>
      <c r="HF174" s="22"/>
      <c r="HG174" s="22"/>
      <c r="HH174" s="22"/>
      <c r="HI174" s="22"/>
      <c r="HJ174" s="22"/>
      <c r="HK174" s="22"/>
      <c r="HL174" s="22"/>
      <c r="HM174" s="22"/>
      <c r="HN174" s="22"/>
      <c r="HO174" s="22"/>
      <c r="HP174" s="22"/>
      <c r="HQ174" s="22"/>
      <c r="HR174" s="22"/>
      <c r="HS174" s="22"/>
      <c r="HT174" s="22"/>
      <c r="HU174" s="22"/>
      <c r="HV174" s="22"/>
      <c r="HW174" s="22"/>
      <c r="HX174" s="22"/>
      <c r="HY174" s="22"/>
      <c r="HZ174" s="22"/>
      <c r="IA174" s="22"/>
      <c r="IB174" s="22"/>
      <c r="IC174" s="22"/>
      <c r="ID174" s="22"/>
      <c r="IE174" s="22"/>
      <c r="IF174" s="22"/>
      <c r="IG174" s="22"/>
      <c r="IH174" s="22"/>
      <c r="II174" s="22"/>
      <c r="IJ174" s="22"/>
      <c r="IK174" s="22"/>
    </row>
    <row r="175" spans="1:245" x14ac:dyDescent="0.25">
      <c r="A175" s="42">
        <v>42867</v>
      </c>
      <c r="B175" s="143" t="s">
        <v>1348</v>
      </c>
      <c r="C175" s="29">
        <v>590</v>
      </c>
      <c r="D175" s="29">
        <v>657</v>
      </c>
      <c r="E175" s="147" t="s">
        <v>970</v>
      </c>
      <c r="F175" s="21"/>
      <c r="G175" s="27" t="s">
        <v>1360</v>
      </c>
      <c r="H175" s="22"/>
      <c r="I175" s="40">
        <v>15000000</v>
      </c>
      <c r="J175" s="40">
        <v>11000000</v>
      </c>
      <c r="K175" s="40">
        <f t="shared" si="2"/>
        <v>4000000</v>
      </c>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c r="CE175" s="22"/>
      <c r="CF175" s="22"/>
      <c r="CG175" s="22"/>
      <c r="CH175" s="22"/>
      <c r="CI175" s="22"/>
      <c r="CJ175" s="22"/>
      <c r="CK175" s="22"/>
      <c r="CL175" s="22"/>
      <c r="CM175" s="22"/>
      <c r="CN175" s="22"/>
      <c r="CO175" s="22"/>
      <c r="CP175" s="22"/>
      <c r="CQ175" s="22"/>
      <c r="CR175" s="22"/>
      <c r="CS175" s="22"/>
      <c r="CT175" s="22"/>
      <c r="CU175" s="22"/>
      <c r="CV175" s="22"/>
      <c r="CW175" s="22"/>
      <c r="CX175" s="22"/>
      <c r="CY175" s="22"/>
      <c r="CZ175" s="22"/>
      <c r="DA175" s="22"/>
      <c r="DB175" s="22"/>
      <c r="DC175" s="22"/>
      <c r="DD175" s="22"/>
      <c r="DE175" s="22"/>
      <c r="DF175" s="22"/>
      <c r="DG175" s="22"/>
      <c r="DH175" s="22"/>
      <c r="DI175" s="22"/>
      <c r="DJ175" s="22"/>
      <c r="DK175" s="22"/>
      <c r="DL175" s="22"/>
      <c r="DM175" s="22"/>
      <c r="DN175" s="22"/>
      <c r="DO175" s="22"/>
      <c r="DP175" s="22"/>
      <c r="DQ175" s="22"/>
      <c r="DR175" s="22"/>
      <c r="DS175" s="22"/>
      <c r="DT175" s="22"/>
      <c r="DU175" s="22"/>
      <c r="DV175" s="22"/>
      <c r="DW175" s="22"/>
      <c r="DX175" s="22"/>
      <c r="DY175" s="22"/>
      <c r="DZ175" s="22"/>
      <c r="EA175" s="22"/>
      <c r="EB175" s="22"/>
      <c r="EC175" s="22"/>
      <c r="ED175" s="22"/>
      <c r="EE175" s="22"/>
      <c r="EF175" s="22"/>
      <c r="EG175" s="22"/>
      <c r="EH175" s="22"/>
      <c r="EI175" s="22"/>
      <c r="EJ175" s="22"/>
      <c r="EK175" s="22"/>
      <c r="EL175" s="22"/>
      <c r="EM175" s="22"/>
      <c r="EN175" s="22"/>
      <c r="EO175" s="22"/>
      <c r="EP175" s="22"/>
      <c r="EQ175" s="22"/>
      <c r="ER175" s="22"/>
      <c r="ES175" s="22"/>
      <c r="ET175" s="22"/>
      <c r="EU175" s="22"/>
      <c r="EV175" s="22"/>
      <c r="EW175" s="22"/>
      <c r="EX175" s="22"/>
      <c r="EY175" s="22"/>
      <c r="EZ175" s="22"/>
      <c r="FA175" s="22"/>
      <c r="FB175" s="22"/>
      <c r="FC175" s="22"/>
      <c r="FD175" s="22"/>
      <c r="FE175" s="22"/>
      <c r="FF175" s="22"/>
      <c r="FG175" s="22"/>
      <c r="FH175" s="22"/>
      <c r="FI175" s="22"/>
      <c r="FJ175" s="22"/>
      <c r="FK175" s="22"/>
      <c r="FL175" s="22"/>
      <c r="FM175" s="22"/>
      <c r="FN175" s="22"/>
      <c r="FO175" s="22"/>
      <c r="FP175" s="22"/>
      <c r="FQ175" s="22"/>
      <c r="FR175" s="22"/>
      <c r="FS175" s="22"/>
      <c r="FT175" s="22"/>
      <c r="FU175" s="22"/>
      <c r="FV175" s="22"/>
      <c r="FW175" s="22"/>
      <c r="FX175" s="22"/>
      <c r="FY175" s="22"/>
      <c r="FZ175" s="22"/>
      <c r="GA175" s="22"/>
      <c r="GB175" s="22"/>
      <c r="GC175" s="22"/>
      <c r="GD175" s="22"/>
      <c r="GE175" s="22"/>
      <c r="GF175" s="22"/>
      <c r="GG175" s="22"/>
      <c r="GH175" s="22"/>
      <c r="GI175" s="22"/>
      <c r="GJ175" s="22"/>
      <c r="GK175" s="22"/>
      <c r="GL175" s="22"/>
      <c r="GM175" s="22"/>
      <c r="GN175" s="22"/>
      <c r="GO175" s="22"/>
      <c r="GP175" s="22"/>
      <c r="GQ175" s="22"/>
      <c r="GR175" s="22"/>
      <c r="GS175" s="22"/>
      <c r="GT175" s="22"/>
      <c r="GU175" s="22"/>
      <c r="GV175" s="22"/>
      <c r="GW175" s="22"/>
      <c r="GX175" s="22"/>
      <c r="GY175" s="22"/>
      <c r="GZ175" s="22"/>
      <c r="HA175" s="22"/>
      <c r="HB175" s="22"/>
      <c r="HC175" s="22"/>
      <c r="HD175" s="22"/>
      <c r="HE175" s="22"/>
      <c r="HF175" s="22"/>
      <c r="HG175" s="22"/>
      <c r="HH175" s="22"/>
      <c r="HI175" s="22"/>
      <c r="HJ175" s="22"/>
      <c r="HK175" s="22"/>
      <c r="HL175" s="22"/>
      <c r="HM175" s="22"/>
      <c r="HN175" s="22"/>
      <c r="HO175" s="22"/>
      <c r="HP175" s="22"/>
      <c r="HQ175" s="22"/>
      <c r="HR175" s="22"/>
      <c r="HS175" s="22"/>
      <c r="HT175" s="22"/>
      <c r="HU175" s="22"/>
      <c r="HV175" s="22"/>
      <c r="HW175" s="22"/>
      <c r="HX175" s="22"/>
      <c r="HY175" s="22"/>
      <c r="HZ175" s="22"/>
      <c r="IA175" s="22"/>
      <c r="IB175" s="22"/>
      <c r="IC175" s="22"/>
      <c r="ID175" s="22"/>
      <c r="IE175" s="22"/>
      <c r="IF175" s="22"/>
      <c r="IG175" s="22"/>
      <c r="IH175" s="22"/>
      <c r="II175" s="22"/>
      <c r="IJ175" s="22"/>
      <c r="IK175" s="22"/>
    </row>
    <row r="176" spans="1:245" x14ac:dyDescent="0.25">
      <c r="A176" s="42">
        <v>42867</v>
      </c>
      <c r="B176" s="143" t="s">
        <v>1349</v>
      </c>
      <c r="C176" s="29">
        <v>597</v>
      </c>
      <c r="D176" s="29">
        <v>660</v>
      </c>
      <c r="E176" s="147" t="s">
        <v>1425</v>
      </c>
      <c r="F176" s="21"/>
      <c r="G176" s="27" t="s">
        <v>1361</v>
      </c>
      <c r="H176" s="22"/>
      <c r="I176" s="40">
        <v>30435000</v>
      </c>
      <c r="J176" s="40">
        <v>22454267</v>
      </c>
      <c r="K176" s="40">
        <f t="shared" si="2"/>
        <v>7980733</v>
      </c>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c r="CE176" s="22"/>
      <c r="CF176" s="22"/>
      <c r="CG176" s="22"/>
      <c r="CH176" s="22"/>
      <c r="CI176" s="22"/>
      <c r="CJ176" s="22"/>
      <c r="CK176" s="22"/>
      <c r="CL176" s="22"/>
      <c r="CM176" s="22"/>
      <c r="CN176" s="22"/>
      <c r="CO176" s="22"/>
      <c r="CP176" s="22"/>
      <c r="CQ176" s="22"/>
      <c r="CR176" s="22"/>
      <c r="CS176" s="22"/>
      <c r="CT176" s="22"/>
      <c r="CU176" s="22"/>
      <c r="CV176" s="22"/>
      <c r="CW176" s="22"/>
      <c r="CX176" s="22"/>
      <c r="CY176" s="22"/>
      <c r="CZ176" s="22"/>
      <c r="DA176" s="22"/>
      <c r="DB176" s="22"/>
      <c r="DC176" s="22"/>
      <c r="DD176" s="22"/>
      <c r="DE176" s="22"/>
      <c r="DF176" s="22"/>
      <c r="DG176" s="22"/>
      <c r="DH176" s="22"/>
      <c r="DI176" s="22"/>
      <c r="DJ176" s="22"/>
      <c r="DK176" s="22"/>
      <c r="DL176" s="22"/>
      <c r="DM176" s="22"/>
      <c r="DN176" s="22"/>
      <c r="DO176" s="22"/>
      <c r="DP176" s="22"/>
      <c r="DQ176" s="22"/>
      <c r="DR176" s="22"/>
      <c r="DS176" s="22"/>
      <c r="DT176" s="22"/>
      <c r="DU176" s="22"/>
      <c r="DV176" s="22"/>
      <c r="DW176" s="22"/>
      <c r="DX176" s="22"/>
      <c r="DY176" s="22"/>
      <c r="DZ176" s="22"/>
      <c r="EA176" s="22"/>
      <c r="EB176" s="22"/>
      <c r="EC176" s="22"/>
      <c r="ED176" s="22"/>
      <c r="EE176" s="22"/>
      <c r="EF176" s="22"/>
      <c r="EG176" s="22"/>
      <c r="EH176" s="22"/>
      <c r="EI176" s="22"/>
      <c r="EJ176" s="22"/>
      <c r="EK176" s="22"/>
      <c r="EL176" s="22"/>
      <c r="EM176" s="22"/>
      <c r="EN176" s="22"/>
      <c r="EO176" s="22"/>
      <c r="EP176" s="22"/>
      <c r="EQ176" s="22"/>
      <c r="ER176" s="22"/>
      <c r="ES176" s="22"/>
      <c r="ET176" s="22"/>
      <c r="EU176" s="22"/>
      <c r="EV176" s="22"/>
      <c r="EW176" s="22"/>
      <c r="EX176" s="22"/>
      <c r="EY176" s="22"/>
      <c r="EZ176" s="22"/>
      <c r="FA176" s="22"/>
      <c r="FB176" s="22"/>
      <c r="FC176" s="22"/>
      <c r="FD176" s="22"/>
      <c r="FE176" s="22"/>
      <c r="FF176" s="22"/>
      <c r="FG176" s="22"/>
      <c r="FH176" s="22"/>
      <c r="FI176" s="22"/>
      <c r="FJ176" s="22"/>
      <c r="FK176" s="22"/>
      <c r="FL176" s="22"/>
      <c r="FM176" s="22"/>
      <c r="FN176" s="22"/>
      <c r="FO176" s="22"/>
      <c r="FP176" s="22"/>
      <c r="FQ176" s="22"/>
      <c r="FR176" s="22"/>
      <c r="FS176" s="22"/>
      <c r="FT176" s="22"/>
      <c r="FU176" s="22"/>
      <c r="FV176" s="22"/>
      <c r="FW176" s="22"/>
      <c r="FX176" s="22"/>
      <c r="FY176" s="22"/>
      <c r="FZ176" s="22"/>
      <c r="GA176" s="22"/>
      <c r="GB176" s="22"/>
      <c r="GC176" s="22"/>
      <c r="GD176" s="22"/>
      <c r="GE176" s="22"/>
      <c r="GF176" s="22"/>
      <c r="GG176" s="22"/>
      <c r="GH176" s="22"/>
      <c r="GI176" s="22"/>
      <c r="GJ176" s="22"/>
      <c r="GK176" s="22"/>
      <c r="GL176" s="22"/>
      <c r="GM176" s="22"/>
      <c r="GN176" s="22"/>
      <c r="GO176" s="22"/>
      <c r="GP176" s="22"/>
      <c r="GQ176" s="22"/>
      <c r="GR176" s="22"/>
      <c r="GS176" s="22"/>
      <c r="GT176" s="22"/>
      <c r="GU176" s="22"/>
      <c r="GV176" s="22"/>
      <c r="GW176" s="22"/>
      <c r="GX176" s="22"/>
      <c r="GY176" s="22"/>
      <c r="GZ176" s="22"/>
      <c r="HA176" s="22"/>
      <c r="HB176" s="22"/>
      <c r="HC176" s="22"/>
      <c r="HD176" s="22"/>
      <c r="HE176" s="22"/>
      <c r="HF176" s="22"/>
      <c r="HG176" s="22"/>
      <c r="HH176" s="22"/>
      <c r="HI176" s="22"/>
      <c r="HJ176" s="22"/>
      <c r="HK176" s="22"/>
      <c r="HL176" s="22"/>
      <c r="HM176" s="22"/>
      <c r="HN176" s="22"/>
      <c r="HO176" s="22"/>
      <c r="HP176" s="22"/>
      <c r="HQ176" s="22"/>
      <c r="HR176" s="22"/>
      <c r="HS176" s="22"/>
      <c r="HT176" s="22"/>
      <c r="HU176" s="22"/>
      <c r="HV176" s="22"/>
      <c r="HW176" s="22"/>
      <c r="HX176" s="22"/>
      <c r="HY176" s="22"/>
      <c r="HZ176" s="22"/>
      <c r="IA176" s="22"/>
      <c r="IB176" s="22"/>
      <c r="IC176" s="22"/>
      <c r="ID176" s="22"/>
      <c r="IE176" s="22"/>
      <c r="IF176" s="22"/>
      <c r="IG176" s="22"/>
      <c r="IH176" s="22"/>
      <c r="II176" s="22"/>
      <c r="IJ176" s="22"/>
      <c r="IK176" s="22"/>
    </row>
    <row r="177" spans="1:245" x14ac:dyDescent="0.25">
      <c r="A177" s="42">
        <v>42870</v>
      </c>
      <c r="B177" s="143" t="s">
        <v>1350</v>
      </c>
      <c r="C177" s="29">
        <v>594</v>
      </c>
      <c r="D177" s="29">
        <v>664</v>
      </c>
      <c r="E177" s="147" t="s">
        <v>958</v>
      </c>
      <c r="F177" s="21"/>
      <c r="G177" s="27" t="s">
        <v>1362</v>
      </c>
      <c r="H177" s="22"/>
      <c r="I177" s="40">
        <v>15000000</v>
      </c>
      <c r="J177" s="40">
        <v>4450000</v>
      </c>
      <c r="K177" s="40">
        <f t="shared" si="2"/>
        <v>10550000</v>
      </c>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2"/>
      <c r="CD177" s="22"/>
      <c r="CE177" s="22"/>
      <c r="CF177" s="22"/>
      <c r="CG177" s="22"/>
      <c r="CH177" s="22"/>
      <c r="CI177" s="22"/>
      <c r="CJ177" s="22"/>
      <c r="CK177" s="22"/>
      <c r="CL177" s="22"/>
      <c r="CM177" s="22"/>
      <c r="CN177" s="22"/>
      <c r="CO177" s="22"/>
      <c r="CP177" s="22"/>
      <c r="CQ177" s="22"/>
      <c r="CR177" s="22"/>
      <c r="CS177" s="22"/>
      <c r="CT177" s="22"/>
      <c r="CU177" s="22"/>
      <c r="CV177" s="22"/>
      <c r="CW177" s="22"/>
      <c r="CX177" s="22"/>
      <c r="CY177" s="22"/>
      <c r="CZ177" s="22"/>
      <c r="DA177" s="22"/>
      <c r="DB177" s="22"/>
      <c r="DC177" s="22"/>
      <c r="DD177" s="22"/>
      <c r="DE177" s="22"/>
      <c r="DF177" s="22"/>
      <c r="DG177" s="22"/>
      <c r="DH177" s="22"/>
      <c r="DI177" s="22"/>
      <c r="DJ177" s="22"/>
      <c r="DK177" s="22"/>
      <c r="DL177" s="22"/>
      <c r="DM177" s="22"/>
      <c r="DN177" s="22"/>
      <c r="DO177" s="22"/>
      <c r="DP177" s="22"/>
      <c r="DQ177" s="22"/>
      <c r="DR177" s="22"/>
      <c r="DS177" s="22"/>
      <c r="DT177" s="22"/>
      <c r="DU177" s="22"/>
      <c r="DV177" s="22"/>
      <c r="DW177" s="22"/>
      <c r="DX177" s="22"/>
      <c r="DY177" s="22"/>
      <c r="DZ177" s="22"/>
      <c r="EA177" s="22"/>
      <c r="EB177" s="22"/>
      <c r="EC177" s="22"/>
      <c r="ED177" s="22"/>
      <c r="EE177" s="22"/>
      <c r="EF177" s="22"/>
      <c r="EG177" s="22"/>
      <c r="EH177" s="22"/>
      <c r="EI177" s="22"/>
      <c r="EJ177" s="22"/>
      <c r="EK177" s="22"/>
      <c r="EL177" s="22"/>
      <c r="EM177" s="22"/>
      <c r="EN177" s="22"/>
      <c r="EO177" s="22"/>
      <c r="EP177" s="22"/>
      <c r="EQ177" s="22"/>
      <c r="ER177" s="22"/>
      <c r="ES177" s="22"/>
      <c r="ET177" s="22"/>
      <c r="EU177" s="22"/>
      <c r="EV177" s="22"/>
      <c r="EW177" s="22"/>
      <c r="EX177" s="22"/>
      <c r="EY177" s="22"/>
      <c r="EZ177" s="22"/>
      <c r="FA177" s="22"/>
      <c r="FB177" s="22"/>
      <c r="FC177" s="22"/>
      <c r="FD177" s="22"/>
      <c r="FE177" s="22"/>
      <c r="FF177" s="22"/>
      <c r="FG177" s="22"/>
      <c r="FH177" s="22"/>
      <c r="FI177" s="22"/>
      <c r="FJ177" s="22"/>
      <c r="FK177" s="22"/>
      <c r="FL177" s="22"/>
      <c r="FM177" s="22"/>
      <c r="FN177" s="22"/>
      <c r="FO177" s="22"/>
      <c r="FP177" s="22"/>
      <c r="FQ177" s="22"/>
      <c r="FR177" s="22"/>
      <c r="FS177" s="22"/>
      <c r="FT177" s="22"/>
      <c r="FU177" s="22"/>
      <c r="FV177" s="22"/>
      <c r="FW177" s="22"/>
      <c r="FX177" s="22"/>
      <c r="FY177" s="22"/>
      <c r="FZ177" s="22"/>
      <c r="GA177" s="22"/>
      <c r="GB177" s="22"/>
      <c r="GC177" s="22"/>
      <c r="GD177" s="22"/>
      <c r="GE177" s="22"/>
      <c r="GF177" s="22"/>
      <c r="GG177" s="22"/>
      <c r="GH177" s="22"/>
      <c r="GI177" s="22"/>
      <c r="GJ177" s="22"/>
      <c r="GK177" s="22"/>
      <c r="GL177" s="22"/>
      <c r="GM177" s="22"/>
      <c r="GN177" s="22"/>
      <c r="GO177" s="22"/>
      <c r="GP177" s="22"/>
      <c r="GQ177" s="22"/>
      <c r="GR177" s="22"/>
      <c r="GS177" s="22"/>
      <c r="GT177" s="22"/>
      <c r="GU177" s="22"/>
      <c r="GV177" s="22"/>
      <c r="GW177" s="22"/>
      <c r="GX177" s="22"/>
      <c r="GY177" s="22"/>
      <c r="GZ177" s="22"/>
      <c r="HA177" s="22"/>
      <c r="HB177" s="22"/>
      <c r="HC177" s="22"/>
      <c r="HD177" s="22"/>
      <c r="HE177" s="22"/>
      <c r="HF177" s="22"/>
      <c r="HG177" s="22"/>
      <c r="HH177" s="22"/>
      <c r="HI177" s="22"/>
      <c r="HJ177" s="22"/>
      <c r="HK177" s="22"/>
      <c r="HL177" s="22"/>
      <c r="HM177" s="22"/>
      <c r="HN177" s="22"/>
      <c r="HO177" s="22"/>
      <c r="HP177" s="22"/>
      <c r="HQ177" s="22"/>
      <c r="HR177" s="22"/>
      <c r="HS177" s="22"/>
      <c r="HT177" s="22"/>
      <c r="HU177" s="22"/>
      <c r="HV177" s="22"/>
      <c r="HW177" s="22"/>
      <c r="HX177" s="22"/>
      <c r="HY177" s="22"/>
      <c r="HZ177" s="22"/>
      <c r="IA177" s="22"/>
      <c r="IB177" s="22"/>
      <c r="IC177" s="22"/>
      <c r="ID177" s="22"/>
      <c r="IE177" s="22"/>
      <c r="IF177" s="22"/>
      <c r="IG177" s="22"/>
      <c r="IH177" s="22"/>
      <c r="II177" s="22"/>
      <c r="IJ177" s="22"/>
      <c r="IK177" s="22"/>
    </row>
    <row r="178" spans="1:245" x14ac:dyDescent="0.25">
      <c r="A178" s="42">
        <v>42870</v>
      </c>
      <c r="B178" s="143" t="s">
        <v>1351</v>
      </c>
      <c r="C178" s="29">
        <v>595</v>
      </c>
      <c r="D178" s="29">
        <v>665</v>
      </c>
      <c r="E178" s="147" t="s">
        <v>970</v>
      </c>
      <c r="F178" s="21"/>
      <c r="G178" s="27" t="s">
        <v>1363</v>
      </c>
      <c r="H178" s="22"/>
      <c r="I178" s="40">
        <v>15000000</v>
      </c>
      <c r="J178" s="40">
        <v>11066667</v>
      </c>
      <c r="K178" s="40">
        <f t="shared" si="2"/>
        <v>3933333</v>
      </c>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2"/>
      <c r="CD178" s="22"/>
      <c r="CE178" s="22"/>
      <c r="CF178" s="22"/>
      <c r="CG178" s="22"/>
      <c r="CH178" s="22"/>
      <c r="CI178" s="22"/>
      <c r="CJ178" s="22"/>
      <c r="CK178" s="22"/>
      <c r="CL178" s="22"/>
      <c r="CM178" s="22"/>
      <c r="CN178" s="22"/>
      <c r="CO178" s="22"/>
      <c r="CP178" s="22"/>
      <c r="CQ178" s="22"/>
      <c r="CR178" s="22"/>
      <c r="CS178" s="22"/>
      <c r="CT178" s="22"/>
      <c r="CU178" s="22"/>
      <c r="CV178" s="22"/>
      <c r="CW178" s="22"/>
      <c r="CX178" s="22"/>
      <c r="CY178" s="22"/>
      <c r="CZ178" s="22"/>
      <c r="DA178" s="22"/>
      <c r="DB178" s="22"/>
      <c r="DC178" s="22"/>
      <c r="DD178" s="22"/>
      <c r="DE178" s="22"/>
      <c r="DF178" s="22"/>
      <c r="DG178" s="22"/>
      <c r="DH178" s="22"/>
      <c r="DI178" s="22"/>
      <c r="DJ178" s="22"/>
      <c r="DK178" s="22"/>
      <c r="DL178" s="22"/>
      <c r="DM178" s="22"/>
      <c r="DN178" s="22"/>
      <c r="DO178" s="22"/>
      <c r="DP178" s="22"/>
      <c r="DQ178" s="22"/>
      <c r="DR178" s="22"/>
      <c r="DS178" s="22"/>
      <c r="DT178" s="22"/>
      <c r="DU178" s="22"/>
      <c r="DV178" s="22"/>
      <c r="DW178" s="22"/>
      <c r="DX178" s="22"/>
      <c r="DY178" s="22"/>
      <c r="DZ178" s="22"/>
      <c r="EA178" s="22"/>
      <c r="EB178" s="22"/>
      <c r="EC178" s="22"/>
      <c r="ED178" s="22"/>
      <c r="EE178" s="22"/>
      <c r="EF178" s="22"/>
      <c r="EG178" s="22"/>
      <c r="EH178" s="22"/>
      <c r="EI178" s="22"/>
      <c r="EJ178" s="22"/>
      <c r="EK178" s="22"/>
      <c r="EL178" s="22"/>
      <c r="EM178" s="22"/>
      <c r="EN178" s="22"/>
      <c r="EO178" s="22"/>
      <c r="EP178" s="22"/>
      <c r="EQ178" s="22"/>
      <c r="ER178" s="22"/>
      <c r="ES178" s="22"/>
      <c r="ET178" s="22"/>
      <c r="EU178" s="22"/>
      <c r="EV178" s="22"/>
      <c r="EW178" s="22"/>
      <c r="EX178" s="22"/>
      <c r="EY178" s="22"/>
      <c r="EZ178" s="22"/>
      <c r="FA178" s="22"/>
      <c r="FB178" s="22"/>
      <c r="FC178" s="22"/>
      <c r="FD178" s="22"/>
      <c r="FE178" s="22"/>
      <c r="FF178" s="22"/>
      <c r="FG178" s="22"/>
      <c r="FH178" s="22"/>
      <c r="FI178" s="22"/>
      <c r="FJ178" s="22"/>
      <c r="FK178" s="22"/>
      <c r="FL178" s="22"/>
      <c r="FM178" s="22"/>
      <c r="FN178" s="22"/>
      <c r="FO178" s="22"/>
      <c r="FP178" s="22"/>
      <c r="FQ178" s="22"/>
      <c r="FR178" s="22"/>
      <c r="FS178" s="22"/>
      <c r="FT178" s="22"/>
      <c r="FU178" s="22"/>
      <c r="FV178" s="22"/>
      <c r="FW178" s="22"/>
      <c r="FX178" s="22"/>
      <c r="FY178" s="22"/>
      <c r="FZ178" s="22"/>
      <c r="GA178" s="22"/>
      <c r="GB178" s="22"/>
      <c r="GC178" s="22"/>
      <c r="GD178" s="22"/>
      <c r="GE178" s="22"/>
      <c r="GF178" s="22"/>
      <c r="GG178" s="22"/>
      <c r="GH178" s="22"/>
      <c r="GI178" s="22"/>
      <c r="GJ178" s="22"/>
      <c r="GK178" s="22"/>
      <c r="GL178" s="22"/>
      <c r="GM178" s="22"/>
      <c r="GN178" s="22"/>
      <c r="GO178" s="22"/>
      <c r="GP178" s="22"/>
      <c r="GQ178" s="22"/>
      <c r="GR178" s="22"/>
      <c r="GS178" s="22"/>
      <c r="GT178" s="22"/>
      <c r="GU178" s="22"/>
      <c r="GV178" s="22"/>
      <c r="GW178" s="22"/>
      <c r="GX178" s="22"/>
      <c r="GY178" s="22"/>
      <c r="GZ178" s="22"/>
      <c r="HA178" s="22"/>
      <c r="HB178" s="22"/>
      <c r="HC178" s="22"/>
      <c r="HD178" s="22"/>
      <c r="HE178" s="22"/>
      <c r="HF178" s="22"/>
      <c r="HG178" s="22"/>
      <c r="HH178" s="22"/>
      <c r="HI178" s="22"/>
      <c r="HJ178" s="22"/>
      <c r="HK178" s="22"/>
      <c r="HL178" s="22"/>
      <c r="HM178" s="22"/>
      <c r="HN178" s="22"/>
      <c r="HO178" s="22"/>
      <c r="HP178" s="22"/>
      <c r="HQ178" s="22"/>
      <c r="HR178" s="22"/>
      <c r="HS178" s="22"/>
      <c r="HT178" s="22"/>
      <c r="HU178" s="22"/>
      <c r="HV178" s="22"/>
      <c r="HW178" s="22"/>
      <c r="HX178" s="22"/>
      <c r="HY178" s="22"/>
      <c r="HZ178" s="22"/>
      <c r="IA178" s="22"/>
      <c r="IB178" s="22"/>
      <c r="IC178" s="22"/>
      <c r="ID178" s="22"/>
      <c r="IE178" s="22"/>
      <c r="IF178" s="22"/>
      <c r="IG178" s="22"/>
      <c r="IH178" s="22"/>
      <c r="II178" s="22"/>
      <c r="IJ178" s="22"/>
      <c r="IK178" s="22"/>
    </row>
    <row r="179" spans="1:245" x14ac:dyDescent="0.25">
      <c r="A179" s="42">
        <v>42871</v>
      </c>
      <c r="B179" s="143" t="s">
        <v>1352</v>
      </c>
      <c r="C179" s="29">
        <v>592</v>
      </c>
      <c r="D179" s="29">
        <v>667</v>
      </c>
      <c r="E179" s="147" t="s">
        <v>958</v>
      </c>
      <c r="F179" s="21"/>
      <c r="G179" s="27" t="s">
        <v>1364</v>
      </c>
      <c r="H179" s="22"/>
      <c r="I179" s="40">
        <v>33500000</v>
      </c>
      <c r="J179" s="40">
        <v>33500000</v>
      </c>
      <c r="K179" s="40">
        <f t="shared" si="2"/>
        <v>0</v>
      </c>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c r="BG179" s="22"/>
      <c r="BH179" s="22"/>
      <c r="BI179" s="22"/>
      <c r="BJ179" s="22"/>
      <c r="BK179" s="22"/>
      <c r="BL179" s="22"/>
      <c r="BM179" s="22"/>
      <c r="BN179" s="22"/>
      <c r="BO179" s="22"/>
      <c r="BP179" s="22"/>
      <c r="BQ179" s="22"/>
      <c r="BR179" s="22"/>
      <c r="BS179" s="22"/>
      <c r="BT179" s="22"/>
      <c r="BU179" s="22"/>
      <c r="BV179" s="22"/>
      <c r="BW179" s="22"/>
      <c r="BX179" s="22"/>
      <c r="BY179" s="22"/>
      <c r="BZ179" s="22"/>
      <c r="CA179" s="22"/>
      <c r="CB179" s="22"/>
      <c r="CC179" s="22"/>
      <c r="CD179" s="22"/>
      <c r="CE179" s="22"/>
      <c r="CF179" s="22"/>
      <c r="CG179" s="22"/>
      <c r="CH179" s="22"/>
      <c r="CI179" s="22"/>
      <c r="CJ179" s="22"/>
      <c r="CK179" s="22"/>
      <c r="CL179" s="22"/>
      <c r="CM179" s="22"/>
      <c r="CN179" s="22"/>
      <c r="CO179" s="22"/>
      <c r="CP179" s="22"/>
      <c r="CQ179" s="22"/>
      <c r="CR179" s="22"/>
      <c r="CS179" s="22"/>
      <c r="CT179" s="22"/>
      <c r="CU179" s="22"/>
      <c r="CV179" s="22"/>
      <c r="CW179" s="22"/>
      <c r="CX179" s="22"/>
      <c r="CY179" s="22"/>
      <c r="CZ179" s="22"/>
      <c r="DA179" s="22"/>
      <c r="DB179" s="22"/>
      <c r="DC179" s="22"/>
      <c r="DD179" s="22"/>
      <c r="DE179" s="22"/>
      <c r="DF179" s="22"/>
      <c r="DG179" s="22"/>
      <c r="DH179" s="22"/>
      <c r="DI179" s="22"/>
      <c r="DJ179" s="22"/>
      <c r="DK179" s="22"/>
      <c r="DL179" s="22"/>
      <c r="DM179" s="22"/>
      <c r="DN179" s="22"/>
      <c r="DO179" s="22"/>
      <c r="DP179" s="22"/>
      <c r="DQ179" s="22"/>
      <c r="DR179" s="22"/>
      <c r="DS179" s="22"/>
      <c r="DT179" s="22"/>
      <c r="DU179" s="22"/>
      <c r="DV179" s="22"/>
      <c r="DW179" s="22"/>
      <c r="DX179" s="22"/>
      <c r="DY179" s="22"/>
      <c r="DZ179" s="22"/>
      <c r="EA179" s="22"/>
      <c r="EB179" s="22"/>
      <c r="EC179" s="22"/>
      <c r="ED179" s="22"/>
      <c r="EE179" s="22"/>
      <c r="EF179" s="22"/>
      <c r="EG179" s="22"/>
      <c r="EH179" s="22"/>
      <c r="EI179" s="22"/>
      <c r="EJ179" s="22"/>
      <c r="EK179" s="22"/>
      <c r="EL179" s="22"/>
      <c r="EM179" s="22"/>
      <c r="EN179" s="22"/>
      <c r="EO179" s="22"/>
      <c r="EP179" s="22"/>
      <c r="EQ179" s="22"/>
      <c r="ER179" s="22"/>
      <c r="ES179" s="22"/>
      <c r="ET179" s="22"/>
      <c r="EU179" s="22"/>
      <c r="EV179" s="22"/>
      <c r="EW179" s="22"/>
      <c r="EX179" s="22"/>
      <c r="EY179" s="22"/>
      <c r="EZ179" s="22"/>
      <c r="FA179" s="22"/>
      <c r="FB179" s="22"/>
      <c r="FC179" s="22"/>
      <c r="FD179" s="22"/>
      <c r="FE179" s="22"/>
      <c r="FF179" s="22"/>
      <c r="FG179" s="22"/>
      <c r="FH179" s="22"/>
      <c r="FI179" s="22"/>
      <c r="FJ179" s="22"/>
      <c r="FK179" s="22"/>
      <c r="FL179" s="22"/>
      <c r="FM179" s="22"/>
      <c r="FN179" s="22"/>
      <c r="FO179" s="22"/>
      <c r="FP179" s="22"/>
      <c r="FQ179" s="22"/>
      <c r="FR179" s="22"/>
      <c r="FS179" s="22"/>
      <c r="FT179" s="22"/>
      <c r="FU179" s="22"/>
      <c r="FV179" s="22"/>
      <c r="FW179" s="22"/>
      <c r="FX179" s="22"/>
      <c r="FY179" s="22"/>
      <c r="FZ179" s="22"/>
      <c r="GA179" s="22"/>
      <c r="GB179" s="22"/>
      <c r="GC179" s="22"/>
      <c r="GD179" s="22"/>
      <c r="GE179" s="22"/>
      <c r="GF179" s="22"/>
      <c r="GG179" s="22"/>
      <c r="GH179" s="22"/>
      <c r="GI179" s="22"/>
      <c r="GJ179" s="22"/>
      <c r="GK179" s="22"/>
      <c r="GL179" s="22"/>
      <c r="GM179" s="22"/>
      <c r="GN179" s="22"/>
      <c r="GO179" s="22"/>
      <c r="GP179" s="22"/>
      <c r="GQ179" s="22"/>
      <c r="GR179" s="22"/>
      <c r="GS179" s="22"/>
      <c r="GT179" s="22"/>
      <c r="GU179" s="22"/>
      <c r="GV179" s="22"/>
      <c r="GW179" s="22"/>
      <c r="GX179" s="22"/>
      <c r="GY179" s="22"/>
      <c r="GZ179" s="22"/>
      <c r="HA179" s="22"/>
      <c r="HB179" s="22"/>
      <c r="HC179" s="22"/>
      <c r="HD179" s="22"/>
      <c r="HE179" s="22"/>
      <c r="HF179" s="22"/>
      <c r="HG179" s="22"/>
      <c r="HH179" s="22"/>
      <c r="HI179" s="22"/>
      <c r="HJ179" s="22"/>
      <c r="HK179" s="22"/>
      <c r="HL179" s="22"/>
      <c r="HM179" s="22"/>
      <c r="HN179" s="22"/>
      <c r="HO179" s="22"/>
      <c r="HP179" s="22"/>
      <c r="HQ179" s="22"/>
      <c r="HR179" s="22"/>
      <c r="HS179" s="22"/>
      <c r="HT179" s="22"/>
      <c r="HU179" s="22"/>
      <c r="HV179" s="22"/>
      <c r="HW179" s="22"/>
      <c r="HX179" s="22"/>
      <c r="HY179" s="22"/>
      <c r="HZ179" s="22"/>
      <c r="IA179" s="22"/>
      <c r="IB179" s="22"/>
      <c r="IC179" s="22"/>
      <c r="ID179" s="22"/>
      <c r="IE179" s="22"/>
      <c r="IF179" s="22"/>
      <c r="IG179" s="22"/>
      <c r="IH179" s="22"/>
      <c r="II179" s="22"/>
      <c r="IJ179" s="22"/>
      <c r="IK179" s="22"/>
    </row>
    <row r="180" spans="1:245" x14ac:dyDescent="0.25">
      <c r="A180" s="42">
        <v>42871</v>
      </c>
      <c r="B180" s="143" t="s">
        <v>1353</v>
      </c>
      <c r="C180" s="29">
        <v>596</v>
      </c>
      <c r="D180" s="29">
        <v>668</v>
      </c>
      <c r="E180" s="147" t="s">
        <v>970</v>
      </c>
      <c r="F180" s="21"/>
      <c r="G180" s="27" t="s">
        <v>1365</v>
      </c>
      <c r="H180" s="22"/>
      <c r="I180" s="40">
        <v>15000000</v>
      </c>
      <c r="J180" s="40">
        <v>10933333</v>
      </c>
      <c r="K180" s="40">
        <f t="shared" si="2"/>
        <v>4066667</v>
      </c>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c r="BF180" s="22"/>
      <c r="BG180" s="22"/>
      <c r="BH180" s="22"/>
      <c r="BI180" s="22"/>
      <c r="BJ180" s="22"/>
      <c r="BK180" s="22"/>
      <c r="BL180" s="22"/>
      <c r="BM180" s="22"/>
      <c r="BN180" s="22"/>
      <c r="BO180" s="22"/>
      <c r="BP180" s="22"/>
      <c r="BQ180" s="22"/>
      <c r="BR180" s="22"/>
      <c r="BS180" s="22"/>
      <c r="BT180" s="22"/>
      <c r="BU180" s="22"/>
      <c r="BV180" s="22"/>
      <c r="BW180" s="22"/>
      <c r="BX180" s="22"/>
      <c r="BY180" s="22"/>
      <c r="BZ180" s="22"/>
      <c r="CA180" s="22"/>
      <c r="CB180" s="22"/>
      <c r="CC180" s="22"/>
      <c r="CD180" s="22"/>
      <c r="CE180" s="22"/>
      <c r="CF180" s="22"/>
      <c r="CG180" s="22"/>
      <c r="CH180" s="22"/>
      <c r="CI180" s="22"/>
      <c r="CJ180" s="22"/>
      <c r="CK180" s="22"/>
      <c r="CL180" s="22"/>
      <c r="CM180" s="22"/>
      <c r="CN180" s="22"/>
      <c r="CO180" s="22"/>
      <c r="CP180" s="22"/>
      <c r="CQ180" s="22"/>
      <c r="CR180" s="22"/>
      <c r="CS180" s="22"/>
      <c r="CT180" s="22"/>
      <c r="CU180" s="22"/>
      <c r="CV180" s="22"/>
      <c r="CW180" s="22"/>
      <c r="CX180" s="22"/>
      <c r="CY180" s="22"/>
      <c r="CZ180" s="22"/>
      <c r="DA180" s="22"/>
      <c r="DB180" s="22"/>
      <c r="DC180" s="22"/>
      <c r="DD180" s="22"/>
      <c r="DE180" s="22"/>
      <c r="DF180" s="22"/>
      <c r="DG180" s="22"/>
      <c r="DH180" s="22"/>
      <c r="DI180" s="22"/>
      <c r="DJ180" s="22"/>
      <c r="DK180" s="22"/>
      <c r="DL180" s="22"/>
      <c r="DM180" s="22"/>
      <c r="DN180" s="22"/>
      <c r="DO180" s="22"/>
      <c r="DP180" s="22"/>
      <c r="DQ180" s="22"/>
      <c r="DR180" s="22"/>
      <c r="DS180" s="22"/>
      <c r="DT180" s="22"/>
      <c r="DU180" s="22"/>
      <c r="DV180" s="22"/>
      <c r="DW180" s="22"/>
      <c r="DX180" s="22"/>
      <c r="DY180" s="22"/>
      <c r="DZ180" s="22"/>
      <c r="EA180" s="22"/>
      <c r="EB180" s="22"/>
      <c r="EC180" s="22"/>
      <c r="ED180" s="22"/>
      <c r="EE180" s="22"/>
      <c r="EF180" s="22"/>
      <c r="EG180" s="22"/>
      <c r="EH180" s="22"/>
      <c r="EI180" s="22"/>
      <c r="EJ180" s="22"/>
      <c r="EK180" s="22"/>
      <c r="EL180" s="22"/>
      <c r="EM180" s="22"/>
      <c r="EN180" s="22"/>
      <c r="EO180" s="22"/>
      <c r="EP180" s="22"/>
      <c r="EQ180" s="22"/>
      <c r="ER180" s="22"/>
      <c r="ES180" s="22"/>
      <c r="ET180" s="22"/>
      <c r="EU180" s="22"/>
      <c r="EV180" s="22"/>
      <c r="EW180" s="22"/>
      <c r="EX180" s="22"/>
      <c r="EY180" s="22"/>
      <c r="EZ180" s="22"/>
      <c r="FA180" s="22"/>
      <c r="FB180" s="22"/>
      <c r="FC180" s="22"/>
      <c r="FD180" s="22"/>
      <c r="FE180" s="22"/>
      <c r="FF180" s="22"/>
      <c r="FG180" s="22"/>
      <c r="FH180" s="22"/>
      <c r="FI180" s="22"/>
      <c r="FJ180" s="22"/>
      <c r="FK180" s="22"/>
      <c r="FL180" s="22"/>
      <c r="FM180" s="22"/>
      <c r="FN180" s="22"/>
      <c r="FO180" s="22"/>
      <c r="FP180" s="22"/>
      <c r="FQ180" s="22"/>
      <c r="FR180" s="22"/>
      <c r="FS180" s="22"/>
      <c r="FT180" s="22"/>
      <c r="FU180" s="22"/>
      <c r="FV180" s="22"/>
      <c r="FW180" s="22"/>
      <c r="FX180" s="22"/>
      <c r="FY180" s="22"/>
      <c r="FZ180" s="22"/>
      <c r="GA180" s="22"/>
      <c r="GB180" s="22"/>
      <c r="GC180" s="22"/>
      <c r="GD180" s="22"/>
      <c r="GE180" s="22"/>
      <c r="GF180" s="22"/>
      <c r="GG180" s="22"/>
      <c r="GH180" s="22"/>
      <c r="GI180" s="22"/>
      <c r="GJ180" s="22"/>
      <c r="GK180" s="22"/>
      <c r="GL180" s="22"/>
      <c r="GM180" s="22"/>
      <c r="GN180" s="22"/>
      <c r="GO180" s="22"/>
      <c r="GP180" s="22"/>
      <c r="GQ180" s="22"/>
      <c r="GR180" s="22"/>
      <c r="GS180" s="22"/>
      <c r="GT180" s="22"/>
      <c r="GU180" s="22"/>
      <c r="GV180" s="22"/>
      <c r="GW180" s="22"/>
      <c r="GX180" s="22"/>
      <c r="GY180" s="22"/>
      <c r="GZ180" s="22"/>
      <c r="HA180" s="22"/>
      <c r="HB180" s="22"/>
      <c r="HC180" s="22"/>
      <c r="HD180" s="22"/>
      <c r="HE180" s="22"/>
      <c r="HF180" s="22"/>
      <c r="HG180" s="22"/>
      <c r="HH180" s="22"/>
      <c r="HI180" s="22"/>
      <c r="HJ180" s="22"/>
      <c r="HK180" s="22"/>
      <c r="HL180" s="22"/>
      <c r="HM180" s="22"/>
      <c r="HN180" s="22"/>
      <c r="HO180" s="22"/>
      <c r="HP180" s="22"/>
      <c r="HQ180" s="22"/>
      <c r="HR180" s="22"/>
      <c r="HS180" s="22"/>
      <c r="HT180" s="22"/>
      <c r="HU180" s="22"/>
      <c r="HV180" s="22"/>
      <c r="HW180" s="22"/>
      <c r="HX180" s="22"/>
      <c r="HY180" s="22"/>
      <c r="HZ180" s="22"/>
      <c r="IA180" s="22"/>
      <c r="IB180" s="22"/>
      <c r="IC180" s="22"/>
      <c r="ID180" s="22"/>
      <c r="IE180" s="22"/>
      <c r="IF180" s="22"/>
      <c r="IG180" s="22"/>
      <c r="IH180" s="22"/>
      <c r="II180" s="22"/>
      <c r="IJ180" s="22"/>
      <c r="IK180" s="22"/>
    </row>
    <row r="181" spans="1:245" x14ac:dyDescent="0.25">
      <c r="A181" s="42">
        <v>42872</v>
      </c>
      <c r="B181" s="143" t="s">
        <v>1354</v>
      </c>
      <c r="C181" s="29">
        <v>600</v>
      </c>
      <c r="D181" s="29">
        <v>669</v>
      </c>
      <c r="E181" s="27" t="s">
        <v>1426</v>
      </c>
      <c r="F181" s="21"/>
      <c r="G181" s="27" t="s">
        <v>1366</v>
      </c>
      <c r="H181" s="22"/>
      <c r="I181" s="40">
        <v>34200000</v>
      </c>
      <c r="J181" s="40">
        <v>22800000</v>
      </c>
      <c r="K181" s="40">
        <f t="shared" si="2"/>
        <v>11400000</v>
      </c>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2"/>
      <c r="CD181" s="22"/>
      <c r="CE181" s="22"/>
      <c r="CF181" s="22"/>
      <c r="CG181" s="22"/>
      <c r="CH181" s="22"/>
      <c r="CI181" s="22"/>
      <c r="CJ181" s="22"/>
      <c r="CK181" s="22"/>
      <c r="CL181" s="22"/>
      <c r="CM181" s="22"/>
      <c r="CN181" s="22"/>
      <c r="CO181" s="22"/>
      <c r="CP181" s="22"/>
      <c r="CQ181" s="22"/>
      <c r="CR181" s="22"/>
      <c r="CS181" s="22"/>
      <c r="CT181" s="22"/>
      <c r="CU181" s="22"/>
      <c r="CV181" s="22"/>
      <c r="CW181" s="22"/>
      <c r="CX181" s="22"/>
      <c r="CY181" s="22"/>
      <c r="CZ181" s="22"/>
      <c r="DA181" s="22"/>
      <c r="DB181" s="22"/>
      <c r="DC181" s="22"/>
      <c r="DD181" s="22"/>
      <c r="DE181" s="22"/>
      <c r="DF181" s="22"/>
      <c r="DG181" s="22"/>
      <c r="DH181" s="22"/>
      <c r="DI181" s="22"/>
      <c r="DJ181" s="22"/>
      <c r="DK181" s="22"/>
      <c r="DL181" s="22"/>
      <c r="DM181" s="22"/>
      <c r="DN181" s="22"/>
      <c r="DO181" s="22"/>
      <c r="DP181" s="22"/>
      <c r="DQ181" s="22"/>
      <c r="DR181" s="22"/>
      <c r="DS181" s="22"/>
      <c r="DT181" s="22"/>
      <c r="DU181" s="22"/>
      <c r="DV181" s="22"/>
      <c r="DW181" s="22"/>
      <c r="DX181" s="22"/>
      <c r="DY181" s="22"/>
      <c r="DZ181" s="22"/>
      <c r="EA181" s="22"/>
      <c r="EB181" s="22"/>
      <c r="EC181" s="22"/>
      <c r="ED181" s="22"/>
      <c r="EE181" s="22"/>
      <c r="EF181" s="22"/>
      <c r="EG181" s="22"/>
      <c r="EH181" s="22"/>
      <c r="EI181" s="22"/>
      <c r="EJ181" s="22"/>
      <c r="EK181" s="22"/>
      <c r="EL181" s="22"/>
      <c r="EM181" s="22"/>
      <c r="EN181" s="22"/>
      <c r="EO181" s="22"/>
      <c r="EP181" s="22"/>
      <c r="EQ181" s="22"/>
      <c r="ER181" s="22"/>
      <c r="ES181" s="22"/>
      <c r="ET181" s="22"/>
      <c r="EU181" s="22"/>
      <c r="EV181" s="22"/>
      <c r="EW181" s="22"/>
      <c r="EX181" s="22"/>
      <c r="EY181" s="22"/>
      <c r="EZ181" s="22"/>
      <c r="FA181" s="22"/>
      <c r="FB181" s="22"/>
      <c r="FC181" s="22"/>
      <c r="FD181" s="22"/>
      <c r="FE181" s="22"/>
      <c r="FF181" s="22"/>
      <c r="FG181" s="22"/>
      <c r="FH181" s="22"/>
      <c r="FI181" s="22"/>
      <c r="FJ181" s="22"/>
      <c r="FK181" s="22"/>
      <c r="FL181" s="22"/>
      <c r="FM181" s="22"/>
      <c r="FN181" s="22"/>
      <c r="FO181" s="22"/>
      <c r="FP181" s="22"/>
      <c r="FQ181" s="22"/>
      <c r="FR181" s="22"/>
      <c r="FS181" s="22"/>
      <c r="FT181" s="22"/>
      <c r="FU181" s="22"/>
      <c r="FV181" s="22"/>
      <c r="FW181" s="22"/>
      <c r="FX181" s="22"/>
      <c r="FY181" s="22"/>
      <c r="FZ181" s="22"/>
      <c r="GA181" s="22"/>
      <c r="GB181" s="22"/>
      <c r="GC181" s="22"/>
      <c r="GD181" s="22"/>
      <c r="GE181" s="22"/>
      <c r="GF181" s="22"/>
      <c r="GG181" s="22"/>
      <c r="GH181" s="22"/>
      <c r="GI181" s="22"/>
      <c r="GJ181" s="22"/>
      <c r="GK181" s="22"/>
      <c r="GL181" s="22"/>
      <c r="GM181" s="22"/>
      <c r="GN181" s="22"/>
      <c r="GO181" s="22"/>
      <c r="GP181" s="22"/>
      <c r="GQ181" s="22"/>
      <c r="GR181" s="22"/>
      <c r="GS181" s="22"/>
      <c r="GT181" s="22"/>
      <c r="GU181" s="22"/>
      <c r="GV181" s="22"/>
      <c r="GW181" s="22"/>
      <c r="GX181" s="22"/>
      <c r="GY181" s="22"/>
      <c r="GZ181" s="22"/>
      <c r="HA181" s="22"/>
      <c r="HB181" s="22"/>
      <c r="HC181" s="22"/>
      <c r="HD181" s="22"/>
      <c r="HE181" s="22"/>
      <c r="HF181" s="22"/>
      <c r="HG181" s="22"/>
      <c r="HH181" s="22"/>
      <c r="HI181" s="22"/>
      <c r="HJ181" s="22"/>
      <c r="HK181" s="22"/>
      <c r="HL181" s="22"/>
      <c r="HM181" s="22"/>
      <c r="HN181" s="22"/>
      <c r="HO181" s="22"/>
      <c r="HP181" s="22"/>
      <c r="HQ181" s="22"/>
      <c r="HR181" s="22"/>
      <c r="HS181" s="22"/>
      <c r="HT181" s="22"/>
      <c r="HU181" s="22"/>
      <c r="HV181" s="22"/>
      <c r="HW181" s="22"/>
      <c r="HX181" s="22"/>
      <c r="HY181" s="22"/>
      <c r="HZ181" s="22"/>
      <c r="IA181" s="22"/>
      <c r="IB181" s="22"/>
      <c r="IC181" s="22"/>
      <c r="ID181" s="22"/>
      <c r="IE181" s="22"/>
      <c r="IF181" s="22"/>
      <c r="IG181" s="22"/>
      <c r="IH181" s="22"/>
      <c r="II181" s="22"/>
      <c r="IJ181" s="22"/>
      <c r="IK181" s="22"/>
    </row>
    <row r="182" spans="1:245" x14ac:dyDescent="0.25">
      <c r="A182" s="42">
        <v>42872</v>
      </c>
      <c r="B182" s="143" t="s">
        <v>1384</v>
      </c>
      <c r="C182" s="29">
        <v>593</v>
      </c>
      <c r="D182" s="29">
        <v>671</v>
      </c>
      <c r="E182" s="27" t="s">
        <v>958</v>
      </c>
      <c r="F182" s="21"/>
      <c r="G182" s="27" t="s">
        <v>1398</v>
      </c>
      <c r="H182" s="22"/>
      <c r="I182" s="40">
        <v>33500000</v>
      </c>
      <c r="J182" s="40">
        <v>18550000</v>
      </c>
      <c r="K182" s="40">
        <f t="shared" si="2"/>
        <v>14950000</v>
      </c>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c r="BH182" s="22"/>
      <c r="BI182" s="22"/>
      <c r="BJ182" s="22"/>
      <c r="BK182" s="22"/>
      <c r="BL182" s="22"/>
      <c r="BM182" s="22"/>
      <c r="BN182" s="22"/>
      <c r="BO182" s="22"/>
      <c r="BP182" s="22"/>
      <c r="BQ182" s="22"/>
      <c r="BR182" s="22"/>
      <c r="BS182" s="22"/>
      <c r="BT182" s="22"/>
      <c r="BU182" s="22"/>
      <c r="BV182" s="22"/>
      <c r="BW182" s="22"/>
      <c r="BX182" s="22"/>
      <c r="BY182" s="22"/>
      <c r="BZ182" s="22"/>
      <c r="CA182" s="22"/>
      <c r="CB182" s="22"/>
      <c r="CC182" s="22"/>
      <c r="CD182" s="22"/>
      <c r="CE182" s="22"/>
      <c r="CF182" s="22"/>
      <c r="CG182" s="22"/>
      <c r="CH182" s="22"/>
      <c r="CI182" s="22"/>
      <c r="CJ182" s="22"/>
      <c r="CK182" s="22"/>
      <c r="CL182" s="22"/>
      <c r="CM182" s="22"/>
      <c r="CN182" s="22"/>
      <c r="CO182" s="22"/>
      <c r="CP182" s="22"/>
      <c r="CQ182" s="22"/>
      <c r="CR182" s="22"/>
      <c r="CS182" s="22"/>
      <c r="CT182" s="22"/>
      <c r="CU182" s="22"/>
      <c r="CV182" s="22"/>
      <c r="CW182" s="22"/>
      <c r="CX182" s="22"/>
      <c r="CY182" s="22"/>
      <c r="CZ182" s="22"/>
      <c r="DA182" s="22"/>
      <c r="DB182" s="22"/>
      <c r="DC182" s="22"/>
      <c r="DD182" s="22"/>
      <c r="DE182" s="22"/>
      <c r="DF182" s="22"/>
      <c r="DG182" s="22"/>
      <c r="DH182" s="22"/>
      <c r="DI182" s="22"/>
      <c r="DJ182" s="22"/>
      <c r="DK182" s="22"/>
      <c r="DL182" s="22"/>
      <c r="DM182" s="22"/>
      <c r="DN182" s="22"/>
      <c r="DO182" s="22"/>
      <c r="DP182" s="22"/>
      <c r="DQ182" s="22"/>
      <c r="DR182" s="22"/>
      <c r="DS182" s="22"/>
      <c r="DT182" s="22"/>
      <c r="DU182" s="22"/>
      <c r="DV182" s="22"/>
      <c r="DW182" s="22"/>
      <c r="DX182" s="22"/>
      <c r="DY182" s="22"/>
      <c r="DZ182" s="22"/>
      <c r="EA182" s="22"/>
      <c r="EB182" s="22"/>
      <c r="EC182" s="22"/>
      <c r="ED182" s="22"/>
      <c r="EE182" s="22"/>
      <c r="EF182" s="22"/>
      <c r="EG182" s="22"/>
      <c r="EH182" s="22"/>
      <c r="EI182" s="22"/>
      <c r="EJ182" s="22"/>
      <c r="EK182" s="22"/>
      <c r="EL182" s="22"/>
      <c r="EM182" s="22"/>
      <c r="EN182" s="22"/>
      <c r="EO182" s="22"/>
      <c r="EP182" s="22"/>
      <c r="EQ182" s="22"/>
      <c r="ER182" s="22"/>
      <c r="ES182" s="22"/>
      <c r="ET182" s="22"/>
      <c r="EU182" s="22"/>
      <c r="EV182" s="22"/>
      <c r="EW182" s="22"/>
      <c r="EX182" s="22"/>
      <c r="EY182" s="22"/>
      <c r="EZ182" s="22"/>
      <c r="FA182" s="22"/>
      <c r="FB182" s="22"/>
      <c r="FC182" s="22"/>
      <c r="FD182" s="22"/>
      <c r="FE182" s="22"/>
      <c r="FF182" s="22"/>
      <c r="FG182" s="22"/>
      <c r="FH182" s="22"/>
      <c r="FI182" s="22"/>
      <c r="FJ182" s="22"/>
      <c r="FK182" s="22"/>
      <c r="FL182" s="22"/>
      <c r="FM182" s="22"/>
      <c r="FN182" s="22"/>
      <c r="FO182" s="22"/>
      <c r="FP182" s="22"/>
      <c r="FQ182" s="22"/>
      <c r="FR182" s="22"/>
      <c r="FS182" s="22"/>
      <c r="FT182" s="22"/>
      <c r="FU182" s="22"/>
      <c r="FV182" s="22"/>
      <c r="FW182" s="22"/>
      <c r="FX182" s="22"/>
      <c r="FY182" s="22"/>
      <c r="FZ182" s="22"/>
      <c r="GA182" s="22"/>
      <c r="GB182" s="22"/>
      <c r="GC182" s="22"/>
      <c r="GD182" s="22"/>
      <c r="GE182" s="22"/>
      <c r="GF182" s="22"/>
      <c r="GG182" s="22"/>
      <c r="GH182" s="22"/>
      <c r="GI182" s="22"/>
      <c r="GJ182" s="22"/>
      <c r="GK182" s="22"/>
      <c r="GL182" s="22"/>
      <c r="GM182" s="22"/>
      <c r="GN182" s="22"/>
      <c r="GO182" s="22"/>
      <c r="GP182" s="22"/>
      <c r="GQ182" s="22"/>
      <c r="GR182" s="22"/>
      <c r="GS182" s="22"/>
      <c r="GT182" s="22"/>
      <c r="GU182" s="22"/>
      <c r="GV182" s="22"/>
      <c r="GW182" s="22"/>
      <c r="GX182" s="22"/>
      <c r="GY182" s="22"/>
      <c r="GZ182" s="22"/>
      <c r="HA182" s="22"/>
      <c r="HB182" s="22"/>
      <c r="HC182" s="22"/>
      <c r="HD182" s="22"/>
      <c r="HE182" s="22"/>
      <c r="HF182" s="22"/>
      <c r="HG182" s="22"/>
      <c r="HH182" s="22"/>
      <c r="HI182" s="22"/>
      <c r="HJ182" s="22"/>
      <c r="HK182" s="22"/>
      <c r="HL182" s="22"/>
      <c r="HM182" s="22"/>
      <c r="HN182" s="22"/>
      <c r="HO182" s="22"/>
      <c r="HP182" s="22"/>
      <c r="HQ182" s="22"/>
      <c r="HR182" s="22"/>
      <c r="HS182" s="22"/>
      <c r="HT182" s="22"/>
      <c r="HU182" s="22"/>
      <c r="HV182" s="22"/>
      <c r="HW182" s="22"/>
      <c r="HX182" s="22"/>
      <c r="HY182" s="22"/>
      <c r="HZ182" s="22"/>
      <c r="IA182" s="22"/>
      <c r="IB182" s="22"/>
      <c r="IC182" s="22"/>
      <c r="ID182" s="22"/>
      <c r="IE182" s="22"/>
      <c r="IF182" s="22"/>
      <c r="IG182" s="22"/>
      <c r="IH182" s="22"/>
      <c r="II182" s="22"/>
      <c r="IJ182" s="22"/>
      <c r="IK182" s="22"/>
    </row>
    <row r="183" spans="1:245" x14ac:dyDescent="0.25">
      <c r="A183" s="42">
        <v>42872</v>
      </c>
      <c r="B183" s="143" t="s">
        <v>1385</v>
      </c>
      <c r="C183" s="29">
        <v>608</v>
      </c>
      <c r="D183" s="29">
        <v>672</v>
      </c>
      <c r="E183" s="27" t="s">
        <v>1427</v>
      </c>
      <c r="F183" s="21"/>
      <c r="G183" s="27" t="s">
        <v>1399</v>
      </c>
      <c r="H183" s="22"/>
      <c r="I183" s="40">
        <v>33750000</v>
      </c>
      <c r="J183" s="40">
        <v>24600000</v>
      </c>
      <c r="K183" s="40">
        <f t="shared" si="2"/>
        <v>9150000</v>
      </c>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2"/>
      <c r="CD183" s="22"/>
      <c r="CE183" s="22"/>
      <c r="CF183" s="22"/>
      <c r="CG183" s="22"/>
      <c r="CH183" s="22"/>
      <c r="CI183" s="22"/>
      <c r="CJ183" s="22"/>
      <c r="CK183" s="22"/>
      <c r="CL183" s="22"/>
      <c r="CM183" s="22"/>
      <c r="CN183" s="22"/>
      <c r="CO183" s="22"/>
      <c r="CP183" s="22"/>
      <c r="CQ183" s="22"/>
      <c r="CR183" s="22"/>
      <c r="CS183" s="22"/>
      <c r="CT183" s="22"/>
      <c r="CU183" s="22"/>
      <c r="CV183" s="22"/>
      <c r="CW183" s="22"/>
      <c r="CX183" s="22"/>
      <c r="CY183" s="22"/>
      <c r="CZ183" s="22"/>
      <c r="DA183" s="22"/>
      <c r="DB183" s="22"/>
      <c r="DC183" s="22"/>
      <c r="DD183" s="22"/>
      <c r="DE183" s="22"/>
      <c r="DF183" s="22"/>
      <c r="DG183" s="22"/>
      <c r="DH183" s="22"/>
      <c r="DI183" s="22"/>
      <c r="DJ183" s="22"/>
      <c r="DK183" s="22"/>
      <c r="DL183" s="22"/>
      <c r="DM183" s="22"/>
      <c r="DN183" s="22"/>
      <c r="DO183" s="22"/>
      <c r="DP183" s="22"/>
      <c r="DQ183" s="22"/>
      <c r="DR183" s="22"/>
      <c r="DS183" s="22"/>
      <c r="DT183" s="22"/>
      <c r="DU183" s="22"/>
      <c r="DV183" s="22"/>
      <c r="DW183" s="22"/>
      <c r="DX183" s="22"/>
      <c r="DY183" s="22"/>
      <c r="DZ183" s="22"/>
      <c r="EA183" s="22"/>
      <c r="EB183" s="22"/>
      <c r="EC183" s="22"/>
      <c r="ED183" s="22"/>
      <c r="EE183" s="22"/>
      <c r="EF183" s="22"/>
      <c r="EG183" s="22"/>
      <c r="EH183" s="22"/>
      <c r="EI183" s="22"/>
      <c r="EJ183" s="22"/>
      <c r="EK183" s="22"/>
      <c r="EL183" s="22"/>
      <c r="EM183" s="22"/>
      <c r="EN183" s="22"/>
      <c r="EO183" s="22"/>
      <c r="EP183" s="22"/>
      <c r="EQ183" s="22"/>
      <c r="ER183" s="22"/>
      <c r="ES183" s="22"/>
      <c r="ET183" s="22"/>
      <c r="EU183" s="22"/>
      <c r="EV183" s="22"/>
      <c r="EW183" s="22"/>
      <c r="EX183" s="22"/>
      <c r="EY183" s="22"/>
      <c r="EZ183" s="22"/>
      <c r="FA183" s="22"/>
      <c r="FB183" s="22"/>
      <c r="FC183" s="22"/>
      <c r="FD183" s="22"/>
      <c r="FE183" s="22"/>
      <c r="FF183" s="22"/>
      <c r="FG183" s="22"/>
      <c r="FH183" s="22"/>
      <c r="FI183" s="22"/>
      <c r="FJ183" s="22"/>
      <c r="FK183" s="22"/>
      <c r="FL183" s="22"/>
      <c r="FM183" s="22"/>
      <c r="FN183" s="22"/>
      <c r="FO183" s="22"/>
      <c r="FP183" s="22"/>
      <c r="FQ183" s="22"/>
      <c r="FR183" s="22"/>
      <c r="FS183" s="22"/>
      <c r="FT183" s="22"/>
      <c r="FU183" s="22"/>
      <c r="FV183" s="22"/>
      <c r="FW183" s="22"/>
      <c r="FX183" s="22"/>
      <c r="FY183" s="22"/>
      <c r="FZ183" s="22"/>
      <c r="GA183" s="22"/>
      <c r="GB183" s="22"/>
      <c r="GC183" s="22"/>
      <c r="GD183" s="22"/>
      <c r="GE183" s="22"/>
      <c r="GF183" s="22"/>
      <c r="GG183" s="22"/>
      <c r="GH183" s="22"/>
      <c r="GI183" s="22"/>
      <c r="GJ183" s="22"/>
      <c r="GK183" s="22"/>
      <c r="GL183" s="22"/>
      <c r="GM183" s="22"/>
      <c r="GN183" s="22"/>
      <c r="GO183" s="22"/>
      <c r="GP183" s="22"/>
      <c r="GQ183" s="22"/>
      <c r="GR183" s="22"/>
      <c r="GS183" s="22"/>
      <c r="GT183" s="22"/>
      <c r="GU183" s="22"/>
      <c r="GV183" s="22"/>
      <c r="GW183" s="22"/>
      <c r="GX183" s="22"/>
      <c r="GY183" s="22"/>
      <c r="GZ183" s="22"/>
      <c r="HA183" s="22"/>
      <c r="HB183" s="22"/>
      <c r="HC183" s="22"/>
      <c r="HD183" s="22"/>
      <c r="HE183" s="22"/>
      <c r="HF183" s="22"/>
      <c r="HG183" s="22"/>
      <c r="HH183" s="22"/>
      <c r="HI183" s="22"/>
      <c r="HJ183" s="22"/>
      <c r="HK183" s="22"/>
      <c r="HL183" s="22"/>
      <c r="HM183" s="22"/>
      <c r="HN183" s="22"/>
      <c r="HO183" s="22"/>
      <c r="HP183" s="22"/>
      <c r="HQ183" s="22"/>
      <c r="HR183" s="22"/>
      <c r="HS183" s="22"/>
      <c r="HT183" s="22"/>
      <c r="HU183" s="22"/>
      <c r="HV183" s="22"/>
      <c r="HW183" s="22"/>
      <c r="HX183" s="22"/>
      <c r="HY183" s="22"/>
      <c r="HZ183" s="22"/>
      <c r="IA183" s="22"/>
      <c r="IB183" s="22"/>
      <c r="IC183" s="22"/>
      <c r="ID183" s="22"/>
      <c r="IE183" s="22"/>
      <c r="IF183" s="22"/>
      <c r="IG183" s="22"/>
      <c r="IH183" s="22"/>
      <c r="II183" s="22"/>
      <c r="IJ183" s="22"/>
      <c r="IK183" s="22"/>
    </row>
    <row r="184" spans="1:245" x14ac:dyDescent="0.25">
      <c r="A184" s="42">
        <v>42873</v>
      </c>
      <c r="B184" s="143" t="s">
        <v>1386</v>
      </c>
      <c r="C184" s="29">
        <v>613</v>
      </c>
      <c r="D184" s="29">
        <v>678</v>
      </c>
      <c r="E184" s="27" t="s">
        <v>999</v>
      </c>
      <c r="F184" s="21"/>
      <c r="G184" s="27" t="s">
        <v>1400</v>
      </c>
      <c r="H184" s="22"/>
      <c r="I184" s="40">
        <v>14000000</v>
      </c>
      <c r="J184" s="40">
        <v>10866667</v>
      </c>
      <c r="K184" s="40">
        <f t="shared" si="2"/>
        <v>3133333</v>
      </c>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c r="BG184" s="22"/>
      <c r="BH184" s="22"/>
      <c r="BI184" s="22"/>
      <c r="BJ184" s="22"/>
      <c r="BK184" s="22"/>
      <c r="BL184" s="22"/>
      <c r="BM184" s="22"/>
      <c r="BN184" s="22"/>
      <c r="BO184" s="22"/>
      <c r="BP184" s="22"/>
      <c r="BQ184" s="22"/>
      <c r="BR184" s="22"/>
      <c r="BS184" s="22"/>
      <c r="BT184" s="22"/>
      <c r="BU184" s="22"/>
      <c r="BV184" s="22"/>
      <c r="BW184" s="22"/>
      <c r="BX184" s="22"/>
      <c r="BY184" s="22"/>
      <c r="BZ184" s="22"/>
      <c r="CA184" s="22"/>
      <c r="CB184" s="22"/>
      <c r="CC184" s="22"/>
      <c r="CD184" s="22"/>
      <c r="CE184" s="22"/>
      <c r="CF184" s="22"/>
      <c r="CG184" s="22"/>
      <c r="CH184" s="22"/>
      <c r="CI184" s="22"/>
      <c r="CJ184" s="22"/>
      <c r="CK184" s="22"/>
      <c r="CL184" s="22"/>
      <c r="CM184" s="22"/>
      <c r="CN184" s="22"/>
      <c r="CO184" s="22"/>
      <c r="CP184" s="22"/>
      <c r="CQ184" s="22"/>
      <c r="CR184" s="22"/>
      <c r="CS184" s="22"/>
      <c r="CT184" s="22"/>
      <c r="CU184" s="22"/>
      <c r="CV184" s="22"/>
      <c r="CW184" s="22"/>
      <c r="CX184" s="22"/>
      <c r="CY184" s="22"/>
      <c r="CZ184" s="22"/>
      <c r="DA184" s="22"/>
      <c r="DB184" s="22"/>
      <c r="DC184" s="22"/>
      <c r="DD184" s="22"/>
      <c r="DE184" s="22"/>
      <c r="DF184" s="22"/>
      <c r="DG184" s="22"/>
      <c r="DH184" s="22"/>
      <c r="DI184" s="22"/>
      <c r="DJ184" s="22"/>
      <c r="DK184" s="22"/>
      <c r="DL184" s="22"/>
      <c r="DM184" s="22"/>
      <c r="DN184" s="22"/>
      <c r="DO184" s="22"/>
      <c r="DP184" s="22"/>
      <c r="DQ184" s="22"/>
      <c r="DR184" s="22"/>
      <c r="DS184" s="22"/>
      <c r="DT184" s="22"/>
      <c r="DU184" s="22"/>
      <c r="DV184" s="22"/>
      <c r="DW184" s="22"/>
      <c r="DX184" s="22"/>
      <c r="DY184" s="22"/>
      <c r="DZ184" s="22"/>
      <c r="EA184" s="22"/>
      <c r="EB184" s="22"/>
      <c r="EC184" s="22"/>
      <c r="ED184" s="22"/>
      <c r="EE184" s="22"/>
      <c r="EF184" s="22"/>
      <c r="EG184" s="22"/>
      <c r="EH184" s="22"/>
      <c r="EI184" s="22"/>
      <c r="EJ184" s="22"/>
      <c r="EK184" s="22"/>
      <c r="EL184" s="22"/>
      <c r="EM184" s="22"/>
      <c r="EN184" s="22"/>
      <c r="EO184" s="22"/>
      <c r="EP184" s="22"/>
      <c r="EQ184" s="22"/>
      <c r="ER184" s="22"/>
      <c r="ES184" s="22"/>
      <c r="ET184" s="22"/>
      <c r="EU184" s="22"/>
      <c r="EV184" s="22"/>
      <c r="EW184" s="22"/>
      <c r="EX184" s="22"/>
      <c r="EY184" s="22"/>
      <c r="EZ184" s="22"/>
      <c r="FA184" s="22"/>
      <c r="FB184" s="22"/>
      <c r="FC184" s="22"/>
      <c r="FD184" s="22"/>
      <c r="FE184" s="22"/>
      <c r="FF184" s="22"/>
      <c r="FG184" s="22"/>
      <c r="FH184" s="22"/>
      <c r="FI184" s="22"/>
      <c r="FJ184" s="22"/>
      <c r="FK184" s="22"/>
      <c r="FL184" s="22"/>
      <c r="FM184" s="22"/>
      <c r="FN184" s="22"/>
      <c r="FO184" s="22"/>
      <c r="FP184" s="22"/>
      <c r="FQ184" s="22"/>
      <c r="FR184" s="22"/>
      <c r="FS184" s="22"/>
      <c r="FT184" s="22"/>
      <c r="FU184" s="22"/>
      <c r="FV184" s="22"/>
      <c r="FW184" s="22"/>
      <c r="FX184" s="22"/>
      <c r="FY184" s="22"/>
      <c r="FZ184" s="22"/>
      <c r="GA184" s="22"/>
      <c r="GB184" s="22"/>
      <c r="GC184" s="22"/>
      <c r="GD184" s="22"/>
      <c r="GE184" s="22"/>
      <c r="GF184" s="22"/>
      <c r="GG184" s="22"/>
      <c r="GH184" s="22"/>
      <c r="GI184" s="22"/>
      <c r="GJ184" s="22"/>
      <c r="GK184" s="22"/>
      <c r="GL184" s="22"/>
      <c r="GM184" s="22"/>
      <c r="GN184" s="22"/>
      <c r="GO184" s="22"/>
      <c r="GP184" s="22"/>
      <c r="GQ184" s="22"/>
      <c r="GR184" s="22"/>
      <c r="GS184" s="22"/>
      <c r="GT184" s="22"/>
      <c r="GU184" s="22"/>
      <c r="GV184" s="22"/>
      <c r="GW184" s="22"/>
      <c r="GX184" s="22"/>
      <c r="GY184" s="22"/>
      <c r="GZ184" s="22"/>
      <c r="HA184" s="22"/>
      <c r="HB184" s="22"/>
      <c r="HC184" s="22"/>
      <c r="HD184" s="22"/>
      <c r="HE184" s="22"/>
      <c r="HF184" s="22"/>
      <c r="HG184" s="22"/>
      <c r="HH184" s="22"/>
      <c r="HI184" s="22"/>
      <c r="HJ184" s="22"/>
      <c r="HK184" s="22"/>
      <c r="HL184" s="22"/>
      <c r="HM184" s="22"/>
      <c r="HN184" s="22"/>
      <c r="HO184" s="22"/>
      <c r="HP184" s="22"/>
      <c r="HQ184" s="22"/>
      <c r="HR184" s="22"/>
      <c r="HS184" s="22"/>
      <c r="HT184" s="22"/>
      <c r="HU184" s="22"/>
      <c r="HV184" s="22"/>
      <c r="HW184" s="22"/>
      <c r="HX184" s="22"/>
      <c r="HY184" s="22"/>
      <c r="HZ184" s="22"/>
      <c r="IA184" s="22"/>
      <c r="IB184" s="22"/>
      <c r="IC184" s="22"/>
      <c r="ID184" s="22"/>
      <c r="IE184" s="22"/>
      <c r="IF184" s="22"/>
      <c r="IG184" s="22"/>
      <c r="IH184" s="22"/>
      <c r="II184" s="22"/>
      <c r="IJ184" s="22"/>
      <c r="IK184" s="22"/>
    </row>
    <row r="185" spans="1:245" x14ac:dyDescent="0.25">
      <c r="A185" s="42">
        <v>42873</v>
      </c>
      <c r="B185" s="143" t="s">
        <v>1387</v>
      </c>
      <c r="C185" s="29">
        <v>603</v>
      </c>
      <c r="D185" s="29">
        <v>680</v>
      </c>
      <c r="E185" s="27" t="s">
        <v>1428</v>
      </c>
      <c r="F185" s="21"/>
      <c r="G185" s="27" t="s">
        <v>1401</v>
      </c>
      <c r="H185" s="22"/>
      <c r="I185" s="40">
        <v>15975000</v>
      </c>
      <c r="J185" s="40">
        <v>11573000</v>
      </c>
      <c r="K185" s="40">
        <f t="shared" si="2"/>
        <v>4402000</v>
      </c>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c r="BH185" s="22"/>
      <c r="BI185" s="22"/>
      <c r="BJ185" s="22"/>
      <c r="BK185" s="22"/>
      <c r="BL185" s="22"/>
      <c r="BM185" s="22"/>
      <c r="BN185" s="22"/>
      <c r="BO185" s="22"/>
      <c r="BP185" s="22"/>
      <c r="BQ185" s="22"/>
      <c r="BR185" s="22"/>
      <c r="BS185" s="22"/>
      <c r="BT185" s="22"/>
      <c r="BU185" s="22"/>
      <c r="BV185" s="22"/>
      <c r="BW185" s="22"/>
      <c r="BX185" s="22"/>
      <c r="BY185" s="22"/>
      <c r="BZ185" s="22"/>
      <c r="CA185" s="22"/>
      <c r="CB185" s="22"/>
      <c r="CC185" s="22"/>
      <c r="CD185" s="22"/>
      <c r="CE185" s="22"/>
      <c r="CF185" s="22"/>
      <c r="CG185" s="22"/>
      <c r="CH185" s="22"/>
      <c r="CI185" s="22"/>
      <c r="CJ185" s="22"/>
      <c r="CK185" s="22"/>
      <c r="CL185" s="22"/>
      <c r="CM185" s="22"/>
      <c r="CN185" s="22"/>
      <c r="CO185" s="22"/>
      <c r="CP185" s="22"/>
      <c r="CQ185" s="22"/>
      <c r="CR185" s="22"/>
      <c r="CS185" s="22"/>
      <c r="CT185" s="22"/>
      <c r="CU185" s="22"/>
      <c r="CV185" s="22"/>
      <c r="CW185" s="22"/>
      <c r="CX185" s="22"/>
      <c r="CY185" s="22"/>
      <c r="CZ185" s="22"/>
      <c r="DA185" s="22"/>
      <c r="DB185" s="22"/>
      <c r="DC185" s="22"/>
      <c r="DD185" s="22"/>
      <c r="DE185" s="22"/>
      <c r="DF185" s="22"/>
      <c r="DG185" s="22"/>
      <c r="DH185" s="22"/>
      <c r="DI185" s="22"/>
      <c r="DJ185" s="22"/>
      <c r="DK185" s="22"/>
      <c r="DL185" s="22"/>
      <c r="DM185" s="22"/>
      <c r="DN185" s="22"/>
      <c r="DO185" s="22"/>
      <c r="DP185" s="22"/>
      <c r="DQ185" s="22"/>
      <c r="DR185" s="22"/>
      <c r="DS185" s="22"/>
      <c r="DT185" s="22"/>
      <c r="DU185" s="22"/>
      <c r="DV185" s="22"/>
      <c r="DW185" s="22"/>
      <c r="DX185" s="22"/>
      <c r="DY185" s="22"/>
      <c r="DZ185" s="22"/>
      <c r="EA185" s="22"/>
      <c r="EB185" s="22"/>
      <c r="EC185" s="22"/>
      <c r="ED185" s="22"/>
      <c r="EE185" s="22"/>
      <c r="EF185" s="22"/>
      <c r="EG185" s="22"/>
      <c r="EH185" s="22"/>
      <c r="EI185" s="22"/>
      <c r="EJ185" s="22"/>
      <c r="EK185" s="22"/>
      <c r="EL185" s="22"/>
      <c r="EM185" s="22"/>
      <c r="EN185" s="22"/>
      <c r="EO185" s="22"/>
      <c r="EP185" s="22"/>
      <c r="EQ185" s="22"/>
      <c r="ER185" s="22"/>
      <c r="ES185" s="22"/>
      <c r="ET185" s="22"/>
      <c r="EU185" s="22"/>
      <c r="EV185" s="22"/>
      <c r="EW185" s="22"/>
      <c r="EX185" s="22"/>
      <c r="EY185" s="22"/>
      <c r="EZ185" s="22"/>
      <c r="FA185" s="22"/>
      <c r="FB185" s="22"/>
      <c r="FC185" s="22"/>
      <c r="FD185" s="22"/>
      <c r="FE185" s="22"/>
      <c r="FF185" s="22"/>
      <c r="FG185" s="22"/>
      <c r="FH185" s="22"/>
      <c r="FI185" s="22"/>
      <c r="FJ185" s="22"/>
      <c r="FK185" s="22"/>
      <c r="FL185" s="22"/>
      <c r="FM185" s="22"/>
      <c r="FN185" s="22"/>
      <c r="FO185" s="22"/>
      <c r="FP185" s="22"/>
      <c r="FQ185" s="22"/>
      <c r="FR185" s="22"/>
      <c r="FS185" s="22"/>
      <c r="FT185" s="22"/>
      <c r="FU185" s="22"/>
      <c r="FV185" s="22"/>
      <c r="FW185" s="22"/>
      <c r="FX185" s="22"/>
      <c r="FY185" s="22"/>
      <c r="FZ185" s="22"/>
      <c r="GA185" s="22"/>
      <c r="GB185" s="22"/>
      <c r="GC185" s="22"/>
      <c r="GD185" s="22"/>
      <c r="GE185" s="22"/>
      <c r="GF185" s="22"/>
      <c r="GG185" s="22"/>
      <c r="GH185" s="22"/>
      <c r="GI185" s="22"/>
      <c r="GJ185" s="22"/>
      <c r="GK185" s="22"/>
      <c r="GL185" s="22"/>
      <c r="GM185" s="22"/>
      <c r="GN185" s="22"/>
      <c r="GO185" s="22"/>
      <c r="GP185" s="22"/>
      <c r="GQ185" s="22"/>
      <c r="GR185" s="22"/>
      <c r="GS185" s="22"/>
      <c r="GT185" s="22"/>
      <c r="GU185" s="22"/>
      <c r="GV185" s="22"/>
      <c r="GW185" s="22"/>
      <c r="GX185" s="22"/>
      <c r="GY185" s="22"/>
      <c r="GZ185" s="22"/>
      <c r="HA185" s="22"/>
      <c r="HB185" s="22"/>
      <c r="HC185" s="22"/>
      <c r="HD185" s="22"/>
      <c r="HE185" s="22"/>
      <c r="HF185" s="22"/>
      <c r="HG185" s="22"/>
      <c r="HH185" s="22"/>
      <c r="HI185" s="22"/>
      <c r="HJ185" s="22"/>
      <c r="HK185" s="22"/>
      <c r="HL185" s="22"/>
      <c r="HM185" s="22"/>
      <c r="HN185" s="22"/>
      <c r="HO185" s="22"/>
      <c r="HP185" s="22"/>
      <c r="HQ185" s="22"/>
      <c r="HR185" s="22"/>
      <c r="HS185" s="22"/>
      <c r="HT185" s="22"/>
      <c r="HU185" s="22"/>
      <c r="HV185" s="22"/>
      <c r="HW185" s="22"/>
      <c r="HX185" s="22"/>
      <c r="HY185" s="22"/>
      <c r="HZ185" s="22"/>
      <c r="IA185" s="22"/>
      <c r="IB185" s="22"/>
      <c r="IC185" s="22"/>
      <c r="ID185" s="22"/>
      <c r="IE185" s="22"/>
      <c r="IF185" s="22"/>
      <c r="IG185" s="22"/>
      <c r="IH185" s="22"/>
      <c r="II185" s="22"/>
      <c r="IJ185" s="22"/>
      <c r="IK185" s="22"/>
    </row>
    <row r="186" spans="1:245" x14ac:dyDescent="0.25">
      <c r="A186" s="42">
        <v>42873</v>
      </c>
      <c r="B186" s="143" t="s">
        <v>1388</v>
      </c>
      <c r="C186" s="29">
        <v>614</v>
      </c>
      <c r="D186" s="29">
        <v>682</v>
      </c>
      <c r="E186" s="27" t="s">
        <v>1429</v>
      </c>
      <c r="F186" s="21"/>
      <c r="G186" s="27" t="s">
        <v>1402</v>
      </c>
      <c r="H186" s="22"/>
      <c r="I186" s="40">
        <v>33705000</v>
      </c>
      <c r="J186" s="40">
        <v>26161500</v>
      </c>
      <c r="K186" s="40">
        <f t="shared" si="2"/>
        <v>7543500</v>
      </c>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2"/>
      <c r="CD186" s="22"/>
      <c r="CE186" s="22"/>
      <c r="CF186" s="22"/>
      <c r="CG186" s="22"/>
      <c r="CH186" s="22"/>
      <c r="CI186" s="22"/>
      <c r="CJ186" s="22"/>
      <c r="CK186" s="22"/>
      <c r="CL186" s="22"/>
      <c r="CM186" s="22"/>
      <c r="CN186" s="22"/>
      <c r="CO186" s="22"/>
      <c r="CP186" s="22"/>
      <c r="CQ186" s="22"/>
      <c r="CR186" s="22"/>
      <c r="CS186" s="22"/>
      <c r="CT186" s="22"/>
      <c r="CU186" s="22"/>
      <c r="CV186" s="22"/>
      <c r="CW186" s="22"/>
      <c r="CX186" s="22"/>
      <c r="CY186" s="22"/>
      <c r="CZ186" s="22"/>
      <c r="DA186" s="22"/>
      <c r="DB186" s="22"/>
      <c r="DC186" s="22"/>
      <c r="DD186" s="22"/>
      <c r="DE186" s="22"/>
      <c r="DF186" s="22"/>
      <c r="DG186" s="22"/>
      <c r="DH186" s="22"/>
      <c r="DI186" s="22"/>
      <c r="DJ186" s="22"/>
      <c r="DK186" s="22"/>
      <c r="DL186" s="22"/>
      <c r="DM186" s="22"/>
      <c r="DN186" s="22"/>
      <c r="DO186" s="22"/>
      <c r="DP186" s="22"/>
      <c r="DQ186" s="22"/>
      <c r="DR186" s="22"/>
      <c r="DS186" s="22"/>
      <c r="DT186" s="22"/>
      <c r="DU186" s="22"/>
      <c r="DV186" s="22"/>
      <c r="DW186" s="22"/>
      <c r="DX186" s="22"/>
      <c r="DY186" s="22"/>
      <c r="DZ186" s="22"/>
      <c r="EA186" s="22"/>
      <c r="EB186" s="22"/>
      <c r="EC186" s="22"/>
      <c r="ED186" s="22"/>
      <c r="EE186" s="22"/>
      <c r="EF186" s="22"/>
      <c r="EG186" s="22"/>
      <c r="EH186" s="22"/>
      <c r="EI186" s="22"/>
      <c r="EJ186" s="22"/>
      <c r="EK186" s="22"/>
      <c r="EL186" s="22"/>
      <c r="EM186" s="22"/>
      <c r="EN186" s="22"/>
      <c r="EO186" s="22"/>
      <c r="EP186" s="22"/>
      <c r="EQ186" s="22"/>
      <c r="ER186" s="22"/>
      <c r="ES186" s="22"/>
      <c r="ET186" s="22"/>
      <c r="EU186" s="22"/>
      <c r="EV186" s="22"/>
      <c r="EW186" s="22"/>
      <c r="EX186" s="22"/>
      <c r="EY186" s="22"/>
      <c r="EZ186" s="22"/>
      <c r="FA186" s="22"/>
      <c r="FB186" s="22"/>
      <c r="FC186" s="22"/>
      <c r="FD186" s="22"/>
      <c r="FE186" s="22"/>
      <c r="FF186" s="22"/>
      <c r="FG186" s="22"/>
      <c r="FH186" s="22"/>
      <c r="FI186" s="22"/>
      <c r="FJ186" s="22"/>
      <c r="FK186" s="22"/>
      <c r="FL186" s="22"/>
      <c r="FM186" s="22"/>
      <c r="FN186" s="22"/>
      <c r="FO186" s="22"/>
      <c r="FP186" s="22"/>
      <c r="FQ186" s="22"/>
      <c r="FR186" s="22"/>
      <c r="FS186" s="22"/>
      <c r="FT186" s="22"/>
      <c r="FU186" s="22"/>
      <c r="FV186" s="22"/>
      <c r="FW186" s="22"/>
      <c r="FX186" s="22"/>
      <c r="FY186" s="22"/>
      <c r="FZ186" s="22"/>
      <c r="GA186" s="22"/>
      <c r="GB186" s="22"/>
      <c r="GC186" s="22"/>
      <c r="GD186" s="22"/>
      <c r="GE186" s="22"/>
      <c r="GF186" s="22"/>
      <c r="GG186" s="22"/>
      <c r="GH186" s="22"/>
      <c r="GI186" s="22"/>
      <c r="GJ186" s="22"/>
      <c r="GK186" s="22"/>
      <c r="GL186" s="22"/>
      <c r="GM186" s="22"/>
      <c r="GN186" s="22"/>
      <c r="GO186" s="22"/>
      <c r="GP186" s="22"/>
      <c r="GQ186" s="22"/>
      <c r="GR186" s="22"/>
      <c r="GS186" s="22"/>
      <c r="GT186" s="22"/>
      <c r="GU186" s="22"/>
      <c r="GV186" s="22"/>
      <c r="GW186" s="22"/>
      <c r="GX186" s="22"/>
      <c r="GY186" s="22"/>
      <c r="GZ186" s="22"/>
      <c r="HA186" s="22"/>
      <c r="HB186" s="22"/>
      <c r="HC186" s="22"/>
      <c r="HD186" s="22"/>
      <c r="HE186" s="22"/>
      <c r="HF186" s="22"/>
      <c r="HG186" s="22"/>
      <c r="HH186" s="22"/>
      <c r="HI186" s="22"/>
      <c r="HJ186" s="22"/>
      <c r="HK186" s="22"/>
      <c r="HL186" s="22"/>
      <c r="HM186" s="22"/>
      <c r="HN186" s="22"/>
      <c r="HO186" s="22"/>
      <c r="HP186" s="22"/>
      <c r="HQ186" s="22"/>
      <c r="HR186" s="22"/>
      <c r="HS186" s="22"/>
      <c r="HT186" s="22"/>
      <c r="HU186" s="22"/>
      <c r="HV186" s="22"/>
      <c r="HW186" s="22"/>
      <c r="HX186" s="22"/>
      <c r="HY186" s="22"/>
      <c r="HZ186" s="22"/>
      <c r="IA186" s="22"/>
      <c r="IB186" s="22"/>
      <c r="IC186" s="22"/>
      <c r="ID186" s="22"/>
      <c r="IE186" s="22"/>
      <c r="IF186" s="22"/>
      <c r="IG186" s="22"/>
      <c r="IH186" s="22"/>
      <c r="II186" s="22"/>
      <c r="IJ186" s="22"/>
      <c r="IK186" s="22"/>
    </row>
    <row r="187" spans="1:245" x14ac:dyDescent="0.25">
      <c r="A187" s="42">
        <v>42874</v>
      </c>
      <c r="B187" s="143" t="s">
        <v>1389</v>
      </c>
      <c r="C187" s="29">
        <v>632</v>
      </c>
      <c r="D187" s="29">
        <v>687</v>
      </c>
      <c r="E187" s="27" t="s">
        <v>1430</v>
      </c>
      <c r="F187" s="21"/>
      <c r="G187" s="27" t="s">
        <v>1403</v>
      </c>
      <c r="H187" s="22"/>
      <c r="I187" s="40">
        <v>44940000</v>
      </c>
      <c r="J187" s="40">
        <v>32956000</v>
      </c>
      <c r="K187" s="40">
        <f t="shared" si="2"/>
        <v>11984000</v>
      </c>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c r="BF187" s="22"/>
      <c r="BG187" s="22"/>
      <c r="BH187" s="22"/>
      <c r="BI187" s="22"/>
      <c r="BJ187" s="22"/>
      <c r="BK187" s="22"/>
      <c r="BL187" s="22"/>
      <c r="BM187" s="22"/>
      <c r="BN187" s="22"/>
      <c r="BO187" s="22"/>
      <c r="BP187" s="22"/>
      <c r="BQ187" s="22"/>
      <c r="BR187" s="22"/>
      <c r="BS187" s="22"/>
      <c r="BT187" s="22"/>
      <c r="BU187" s="22"/>
      <c r="BV187" s="22"/>
      <c r="BW187" s="22"/>
      <c r="BX187" s="22"/>
      <c r="BY187" s="22"/>
      <c r="BZ187" s="22"/>
      <c r="CA187" s="22"/>
      <c r="CB187" s="22"/>
      <c r="CC187" s="22"/>
      <c r="CD187" s="22"/>
      <c r="CE187" s="22"/>
      <c r="CF187" s="22"/>
      <c r="CG187" s="22"/>
      <c r="CH187" s="22"/>
      <c r="CI187" s="22"/>
      <c r="CJ187" s="22"/>
      <c r="CK187" s="22"/>
      <c r="CL187" s="22"/>
      <c r="CM187" s="22"/>
      <c r="CN187" s="22"/>
      <c r="CO187" s="22"/>
      <c r="CP187" s="22"/>
      <c r="CQ187" s="22"/>
      <c r="CR187" s="22"/>
      <c r="CS187" s="22"/>
      <c r="CT187" s="22"/>
      <c r="CU187" s="22"/>
      <c r="CV187" s="22"/>
      <c r="CW187" s="22"/>
      <c r="CX187" s="22"/>
      <c r="CY187" s="22"/>
      <c r="CZ187" s="22"/>
      <c r="DA187" s="22"/>
      <c r="DB187" s="22"/>
      <c r="DC187" s="22"/>
      <c r="DD187" s="22"/>
      <c r="DE187" s="22"/>
      <c r="DF187" s="22"/>
      <c r="DG187" s="22"/>
      <c r="DH187" s="22"/>
      <c r="DI187" s="22"/>
      <c r="DJ187" s="22"/>
      <c r="DK187" s="22"/>
      <c r="DL187" s="22"/>
      <c r="DM187" s="22"/>
      <c r="DN187" s="22"/>
      <c r="DO187" s="22"/>
      <c r="DP187" s="22"/>
      <c r="DQ187" s="22"/>
      <c r="DR187" s="22"/>
      <c r="DS187" s="22"/>
      <c r="DT187" s="22"/>
      <c r="DU187" s="22"/>
      <c r="DV187" s="22"/>
      <c r="DW187" s="22"/>
      <c r="DX187" s="22"/>
      <c r="DY187" s="22"/>
      <c r="DZ187" s="22"/>
      <c r="EA187" s="22"/>
      <c r="EB187" s="22"/>
      <c r="EC187" s="22"/>
      <c r="ED187" s="22"/>
      <c r="EE187" s="22"/>
      <c r="EF187" s="22"/>
      <c r="EG187" s="22"/>
      <c r="EH187" s="22"/>
      <c r="EI187" s="22"/>
      <c r="EJ187" s="22"/>
      <c r="EK187" s="22"/>
      <c r="EL187" s="22"/>
      <c r="EM187" s="22"/>
      <c r="EN187" s="22"/>
      <c r="EO187" s="22"/>
      <c r="EP187" s="22"/>
      <c r="EQ187" s="22"/>
      <c r="ER187" s="22"/>
      <c r="ES187" s="22"/>
      <c r="ET187" s="22"/>
      <c r="EU187" s="22"/>
      <c r="EV187" s="22"/>
      <c r="EW187" s="22"/>
      <c r="EX187" s="22"/>
      <c r="EY187" s="22"/>
      <c r="EZ187" s="22"/>
      <c r="FA187" s="22"/>
      <c r="FB187" s="22"/>
      <c r="FC187" s="22"/>
      <c r="FD187" s="22"/>
      <c r="FE187" s="22"/>
      <c r="FF187" s="22"/>
      <c r="FG187" s="22"/>
      <c r="FH187" s="22"/>
      <c r="FI187" s="22"/>
      <c r="FJ187" s="22"/>
      <c r="FK187" s="22"/>
      <c r="FL187" s="22"/>
      <c r="FM187" s="22"/>
      <c r="FN187" s="22"/>
      <c r="FO187" s="22"/>
      <c r="FP187" s="22"/>
      <c r="FQ187" s="22"/>
      <c r="FR187" s="22"/>
      <c r="FS187" s="22"/>
      <c r="FT187" s="22"/>
      <c r="FU187" s="22"/>
      <c r="FV187" s="22"/>
      <c r="FW187" s="22"/>
      <c r="FX187" s="22"/>
      <c r="FY187" s="22"/>
      <c r="FZ187" s="22"/>
      <c r="GA187" s="22"/>
      <c r="GB187" s="22"/>
      <c r="GC187" s="22"/>
      <c r="GD187" s="22"/>
      <c r="GE187" s="22"/>
      <c r="GF187" s="22"/>
      <c r="GG187" s="22"/>
      <c r="GH187" s="22"/>
      <c r="GI187" s="22"/>
      <c r="GJ187" s="22"/>
      <c r="GK187" s="22"/>
      <c r="GL187" s="22"/>
      <c r="GM187" s="22"/>
      <c r="GN187" s="22"/>
      <c r="GO187" s="22"/>
      <c r="GP187" s="22"/>
      <c r="GQ187" s="22"/>
      <c r="GR187" s="22"/>
      <c r="GS187" s="22"/>
      <c r="GT187" s="22"/>
      <c r="GU187" s="22"/>
      <c r="GV187" s="22"/>
      <c r="GW187" s="22"/>
      <c r="GX187" s="22"/>
      <c r="GY187" s="22"/>
      <c r="GZ187" s="22"/>
      <c r="HA187" s="22"/>
      <c r="HB187" s="22"/>
      <c r="HC187" s="22"/>
      <c r="HD187" s="22"/>
      <c r="HE187" s="22"/>
      <c r="HF187" s="22"/>
      <c r="HG187" s="22"/>
      <c r="HH187" s="22"/>
      <c r="HI187" s="22"/>
      <c r="HJ187" s="22"/>
      <c r="HK187" s="22"/>
      <c r="HL187" s="22"/>
      <c r="HM187" s="22"/>
      <c r="HN187" s="22"/>
      <c r="HO187" s="22"/>
      <c r="HP187" s="22"/>
      <c r="HQ187" s="22"/>
      <c r="HR187" s="22"/>
      <c r="HS187" s="22"/>
      <c r="HT187" s="22"/>
      <c r="HU187" s="22"/>
      <c r="HV187" s="22"/>
      <c r="HW187" s="22"/>
      <c r="HX187" s="22"/>
      <c r="HY187" s="22"/>
      <c r="HZ187" s="22"/>
      <c r="IA187" s="22"/>
      <c r="IB187" s="22"/>
      <c r="IC187" s="22"/>
      <c r="ID187" s="22"/>
      <c r="IE187" s="22"/>
      <c r="IF187" s="22"/>
      <c r="IG187" s="22"/>
      <c r="IH187" s="22"/>
      <c r="II187" s="22"/>
      <c r="IJ187" s="22"/>
      <c r="IK187" s="22"/>
    </row>
    <row r="188" spans="1:245" x14ac:dyDescent="0.25">
      <c r="A188" s="42">
        <v>42874</v>
      </c>
      <c r="B188" s="143" t="s">
        <v>1390</v>
      </c>
      <c r="C188" s="29">
        <v>620</v>
      </c>
      <c r="D188" s="29">
        <v>688</v>
      </c>
      <c r="E188" s="27" t="s">
        <v>1206</v>
      </c>
      <c r="F188" s="21"/>
      <c r="G188" s="27" t="s">
        <v>1404</v>
      </c>
      <c r="H188" s="22"/>
      <c r="I188" s="40">
        <v>38500000</v>
      </c>
      <c r="J188" s="40">
        <v>29150000</v>
      </c>
      <c r="K188" s="40">
        <f t="shared" si="2"/>
        <v>9350000</v>
      </c>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c r="BF188" s="22"/>
      <c r="BG188" s="22"/>
      <c r="BH188" s="22"/>
      <c r="BI188" s="22"/>
      <c r="BJ188" s="22"/>
      <c r="BK188" s="22"/>
      <c r="BL188" s="22"/>
      <c r="BM188" s="22"/>
      <c r="BN188" s="22"/>
      <c r="BO188" s="22"/>
      <c r="BP188" s="22"/>
      <c r="BQ188" s="22"/>
      <c r="BR188" s="22"/>
      <c r="BS188" s="22"/>
      <c r="BT188" s="22"/>
      <c r="BU188" s="22"/>
      <c r="BV188" s="22"/>
      <c r="BW188" s="22"/>
      <c r="BX188" s="22"/>
      <c r="BY188" s="22"/>
      <c r="BZ188" s="22"/>
      <c r="CA188" s="22"/>
      <c r="CB188" s="22"/>
      <c r="CC188" s="22"/>
      <c r="CD188" s="22"/>
      <c r="CE188" s="22"/>
      <c r="CF188" s="22"/>
      <c r="CG188" s="22"/>
      <c r="CH188" s="22"/>
      <c r="CI188" s="22"/>
      <c r="CJ188" s="22"/>
      <c r="CK188" s="22"/>
      <c r="CL188" s="22"/>
      <c r="CM188" s="22"/>
      <c r="CN188" s="22"/>
      <c r="CO188" s="22"/>
      <c r="CP188" s="22"/>
      <c r="CQ188" s="22"/>
      <c r="CR188" s="22"/>
      <c r="CS188" s="22"/>
      <c r="CT188" s="22"/>
      <c r="CU188" s="22"/>
      <c r="CV188" s="22"/>
      <c r="CW188" s="22"/>
      <c r="CX188" s="22"/>
      <c r="CY188" s="22"/>
      <c r="CZ188" s="22"/>
      <c r="DA188" s="22"/>
      <c r="DB188" s="22"/>
      <c r="DC188" s="22"/>
      <c r="DD188" s="22"/>
      <c r="DE188" s="22"/>
      <c r="DF188" s="22"/>
      <c r="DG188" s="22"/>
      <c r="DH188" s="22"/>
      <c r="DI188" s="22"/>
      <c r="DJ188" s="22"/>
      <c r="DK188" s="22"/>
      <c r="DL188" s="22"/>
      <c r="DM188" s="22"/>
      <c r="DN188" s="22"/>
      <c r="DO188" s="22"/>
      <c r="DP188" s="22"/>
      <c r="DQ188" s="22"/>
      <c r="DR188" s="22"/>
      <c r="DS188" s="22"/>
      <c r="DT188" s="22"/>
      <c r="DU188" s="22"/>
      <c r="DV188" s="22"/>
      <c r="DW188" s="22"/>
      <c r="DX188" s="22"/>
      <c r="DY188" s="22"/>
      <c r="DZ188" s="22"/>
      <c r="EA188" s="22"/>
      <c r="EB188" s="22"/>
      <c r="EC188" s="22"/>
      <c r="ED188" s="22"/>
      <c r="EE188" s="22"/>
      <c r="EF188" s="22"/>
      <c r="EG188" s="22"/>
      <c r="EH188" s="22"/>
      <c r="EI188" s="22"/>
      <c r="EJ188" s="22"/>
      <c r="EK188" s="22"/>
      <c r="EL188" s="22"/>
      <c r="EM188" s="22"/>
      <c r="EN188" s="22"/>
      <c r="EO188" s="22"/>
      <c r="EP188" s="22"/>
      <c r="EQ188" s="22"/>
      <c r="ER188" s="22"/>
      <c r="ES188" s="22"/>
      <c r="ET188" s="22"/>
      <c r="EU188" s="22"/>
      <c r="EV188" s="22"/>
      <c r="EW188" s="22"/>
      <c r="EX188" s="22"/>
      <c r="EY188" s="22"/>
      <c r="EZ188" s="22"/>
      <c r="FA188" s="22"/>
      <c r="FB188" s="22"/>
      <c r="FC188" s="22"/>
      <c r="FD188" s="22"/>
      <c r="FE188" s="22"/>
      <c r="FF188" s="22"/>
      <c r="FG188" s="22"/>
      <c r="FH188" s="22"/>
      <c r="FI188" s="22"/>
      <c r="FJ188" s="22"/>
      <c r="FK188" s="22"/>
      <c r="FL188" s="22"/>
      <c r="FM188" s="22"/>
      <c r="FN188" s="22"/>
      <c r="FO188" s="22"/>
      <c r="FP188" s="22"/>
      <c r="FQ188" s="22"/>
      <c r="FR188" s="22"/>
      <c r="FS188" s="22"/>
      <c r="FT188" s="22"/>
      <c r="FU188" s="22"/>
      <c r="FV188" s="22"/>
      <c r="FW188" s="22"/>
      <c r="FX188" s="22"/>
      <c r="FY188" s="22"/>
      <c r="FZ188" s="22"/>
      <c r="GA188" s="22"/>
      <c r="GB188" s="22"/>
      <c r="GC188" s="22"/>
      <c r="GD188" s="22"/>
      <c r="GE188" s="22"/>
      <c r="GF188" s="22"/>
      <c r="GG188" s="22"/>
      <c r="GH188" s="22"/>
      <c r="GI188" s="22"/>
      <c r="GJ188" s="22"/>
      <c r="GK188" s="22"/>
      <c r="GL188" s="22"/>
      <c r="GM188" s="22"/>
      <c r="GN188" s="22"/>
      <c r="GO188" s="22"/>
      <c r="GP188" s="22"/>
      <c r="GQ188" s="22"/>
      <c r="GR188" s="22"/>
      <c r="GS188" s="22"/>
      <c r="GT188" s="22"/>
      <c r="GU188" s="22"/>
      <c r="GV188" s="22"/>
      <c r="GW188" s="22"/>
      <c r="GX188" s="22"/>
      <c r="GY188" s="22"/>
      <c r="GZ188" s="22"/>
      <c r="HA188" s="22"/>
      <c r="HB188" s="22"/>
      <c r="HC188" s="22"/>
      <c r="HD188" s="22"/>
      <c r="HE188" s="22"/>
      <c r="HF188" s="22"/>
      <c r="HG188" s="22"/>
      <c r="HH188" s="22"/>
      <c r="HI188" s="22"/>
      <c r="HJ188" s="22"/>
      <c r="HK188" s="22"/>
      <c r="HL188" s="22"/>
      <c r="HM188" s="22"/>
      <c r="HN188" s="22"/>
      <c r="HO188" s="22"/>
      <c r="HP188" s="22"/>
      <c r="HQ188" s="22"/>
      <c r="HR188" s="22"/>
      <c r="HS188" s="22"/>
      <c r="HT188" s="22"/>
      <c r="HU188" s="22"/>
      <c r="HV188" s="22"/>
      <c r="HW188" s="22"/>
      <c r="HX188" s="22"/>
      <c r="HY188" s="22"/>
      <c r="HZ188" s="22"/>
      <c r="IA188" s="22"/>
      <c r="IB188" s="22"/>
      <c r="IC188" s="22"/>
      <c r="ID188" s="22"/>
      <c r="IE188" s="22"/>
      <c r="IF188" s="22"/>
      <c r="IG188" s="22"/>
      <c r="IH188" s="22"/>
      <c r="II188" s="22"/>
      <c r="IJ188" s="22"/>
      <c r="IK188" s="22"/>
    </row>
    <row r="189" spans="1:245" x14ac:dyDescent="0.25">
      <c r="A189" s="42">
        <v>42874</v>
      </c>
      <c r="B189" s="143" t="s">
        <v>1391</v>
      </c>
      <c r="C189" s="29">
        <v>623</v>
      </c>
      <c r="D189" s="29">
        <v>689</v>
      </c>
      <c r="E189" s="27" t="s">
        <v>1431</v>
      </c>
      <c r="F189" s="21"/>
      <c r="G189" s="27" t="s">
        <v>1405</v>
      </c>
      <c r="H189" s="22"/>
      <c r="I189" s="40">
        <v>29960000</v>
      </c>
      <c r="J189" s="40">
        <v>22683999</v>
      </c>
      <c r="K189" s="40">
        <f t="shared" si="2"/>
        <v>7276001</v>
      </c>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2"/>
      <c r="BM189" s="22"/>
      <c r="BN189" s="22"/>
      <c r="BO189" s="22"/>
      <c r="BP189" s="22"/>
      <c r="BQ189" s="22"/>
      <c r="BR189" s="22"/>
      <c r="BS189" s="22"/>
      <c r="BT189" s="22"/>
      <c r="BU189" s="22"/>
      <c r="BV189" s="22"/>
      <c r="BW189" s="22"/>
      <c r="BX189" s="22"/>
      <c r="BY189" s="22"/>
      <c r="BZ189" s="22"/>
      <c r="CA189" s="22"/>
      <c r="CB189" s="22"/>
      <c r="CC189" s="22"/>
      <c r="CD189" s="22"/>
      <c r="CE189" s="22"/>
      <c r="CF189" s="22"/>
      <c r="CG189" s="22"/>
      <c r="CH189" s="22"/>
      <c r="CI189" s="22"/>
      <c r="CJ189" s="22"/>
      <c r="CK189" s="22"/>
      <c r="CL189" s="22"/>
      <c r="CM189" s="22"/>
      <c r="CN189" s="22"/>
      <c r="CO189" s="22"/>
      <c r="CP189" s="22"/>
      <c r="CQ189" s="22"/>
      <c r="CR189" s="22"/>
      <c r="CS189" s="22"/>
      <c r="CT189" s="22"/>
      <c r="CU189" s="22"/>
      <c r="CV189" s="22"/>
      <c r="CW189" s="22"/>
      <c r="CX189" s="22"/>
      <c r="CY189" s="22"/>
      <c r="CZ189" s="22"/>
      <c r="DA189" s="22"/>
      <c r="DB189" s="22"/>
      <c r="DC189" s="22"/>
      <c r="DD189" s="22"/>
      <c r="DE189" s="22"/>
      <c r="DF189" s="22"/>
      <c r="DG189" s="22"/>
      <c r="DH189" s="22"/>
      <c r="DI189" s="22"/>
      <c r="DJ189" s="22"/>
      <c r="DK189" s="22"/>
      <c r="DL189" s="22"/>
      <c r="DM189" s="22"/>
      <c r="DN189" s="22"/>
      <c r="DO189" s="22"/>
      <c r="DP189" s="22"/>
      <c r="DQ189" s="22"/>
      <c r="DR189" s="22"/>
      <c r="DS189" s="22"/>
      <c r="DT189" s="22"/>
      <c r="DU189" s="22"/>
      <c r="DV189" s="22"/>
      <c r="DW189" s="22"/>
      <c r="DX189" s="22"/>
      <c r="DY189" s="22"/>
      <c r="DZ189" s="22"/>
      <c r="EA189" s="22"/>
      <c r="EB189" s="22"/>
      <c r="EC189" s="22"/>
      <c r="ED189" s="22"/>
      <c r="EE189" s="22"/>
      <c r="EF189" s="22"/>
      <c r="EG189" s="22"/>
      <c r="EH189" s="22"/>
      <c r="EI189" s="22"/>
      <c r="EJ189" s="22"/>
      <c r="EK189" s="22"/>
      <c r="EL189" s="22"/>
      <c r="EM189" s="22"/>
      <c r="EN189" s="22"/>
      <c r="EO189" s="22"/>
      <c r="EP189" s="22"/>
      <c r="EQ189" s="22"/>
      <c r="ER189" s="22"/>
      <c r="ES189" s="22"/>
      <c r="ET189" s="22"/>
      <c r="EU189" s="22"/>
      <c r="EV189" s="22"/>
      <c r="EW189" s="22"/>
      <c r="EX189" s="22"/>
      <c r="EY189" s="22"/>
      <c r="EZ189" s="22"/>
      <c r="FA189" s="22"/>
      <c r="FB189" s="22"/>
      <c r="FC189" s="22"/>
      <c r="FD189" s="22"/>
      <c r="FE189" s="22"/>
      <c r="FF189" s="22"/>
      <c r="FG189" s="22"/>
      <c r="FH189" s="22"/>
      <c r="FI189" s="22"/>
      <c r="FJ189" s="22"/>
      <c r="FK189" s="22"/>
      <c r="FL189" s="22"/>
      <c r="FM189" s="22"/>
      <c r="FN189" s="22"/>
      <c r="FO189" s="22"/>
      <c r="FP189" s="22"/>
      <c r="FQ189" s="22"/>
      <c r="FR189" s="22"/>
      <c r="FS189" s="22"/>
      <c r="FT189" s="22"/>
      <c r="FU189" s="22"/>
      <c r="FV189" s="22"/>
      <c r="FW189" s="22"/>
      <c r="FX189" s="22"/>
      <c r="FY189" s="22"/>
      <c r="FZ189" s="22"/>
      <c r="GA189" s="22"/>
      <c r="GB189" s="22"/>
      <c r="GC189" s="22"/>
      <c r="GD189" s="22"/>
      <c r="GE189" s="22"/>
      <c r="GF189" s="22"/>
      <c r="GG189" s="22"/>
      <c r="GH189" s="22"/>
      <c r="GI189" s="22"/>
      <c r="GJ189" s="22"/>
      <c r="GK189" s="22"/>
      <c r="GL189" s="22"/>
      <c r="GM189" s="22"/>
      <c r="GN189" s="22"/>
      <c r="GO189" s="22"/>
      <c r="GP189" s="22"/>
      <c r="GQ189" s="22"/>
      <c r="GR189" s="22"/>
      <c r="GS189" s="22"/>
      <c r="GT189" s="22"/>
      <c r="GU189" s="22"/>
      <c r="GV189" s="22"/>
      <c r="GW189" s="22"/>
      <c r="GX189" s="22"/>
      <c r="GY189" s="22"/>
      <c r="GZ189" s="22"/>
      <c r="HA189" s="22"/>
      <c r="HB189" s="22"/>
      <c r="HC189" s="22"/>
      <c r="HD189" s="22"/>
      <c r="HE189" s="22"/>
      <c r="HF189" s="22"/>
      <c r="HG189" s="22"/>
      <c r="HH189" s="22"/>
      <c r="HI189" s="22"/>
      <c r="HJ189" s="22"/>
      <c r="HK189" s="22"/>
      <c r="HL189" s="22"/>
      <c r="HM189" s="22"/>
      <c r="HN189" s="22"/>
      <c r="HO189" s="22"/>
      <c r="HP189" s="22"/>
      <c r="HQ189" s="22"/>
      <c r="HR189" s="22"/>
      <c r="HS189" s="22"/>
      <c r="HT189" s="22"/>
      <c r="HU189" s="22"/>
      <c r="HV189" s="22"/>
      <c r="HW189" s="22"/>
      <c r="HX189" s="22"/>
      <c r="HY189" s="22"/>
      <c r="HZ189" s="22"/>
      <c r="IA189" s="22"/>
      <c r="IB189" s="22"/>
      <c r="IC189" s="22"/>
      <c r="ID189" s="22"/>
      <c r="IE189" s="22"/>
      <c r="IF189" s="22"/>
      <c r="IG189" s="22"/>
      <c r="IH189" s="22"/>
      <c r="II189" s="22"/>
      <c r="IJ189" s="22"/>
      <c r="IK189" s="22"/>
    </row>
    <row r="190" spans="1:245" x14ac:dyDescent="0.25">
      <c r="A190" s="42">
        <v>42874</v>
      </c>
      <c r="B190" s="143" t="s">
        <v>1392</v>
      </c>
      <c r="C190" s="29">
        <v>628</v>
      </c>
      <c r="D190" s="29">
        <v>690</v>
      </c>
      <c r="E190" s="27" t="s">
        <v>1432</v>
      </c>
      <c r="F190" s="21"/>
      <c r="G190" s="27" t="s">
        <v>1406</v>
      </c>
      <c r="H190" s="22"/>
      <c r="I190" s="40">
        <v>25823000</v>
      </c>
      <c r="J190" s="40">
        <v>18199066</v>
      </c>
      <c r="K190" s="40">
        <f t="shared" si="2"/>
        <v>7623934</v>
      </c>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2"/>
      <c r="CD190" s="22"/>
      <c r="CE190" s="22"/>
      <c r="CF190" s="22"/>
      <c r="CG190" s="22"/>
      <c r="CH190" s="22"/>
      <c r="CI190" s="22"/>
      <c r="CJ190" s="22"/>
      <c r="CK190" s="22"/>
      <c r="CL190" s="22"/>
      <c r="CM190" s="22"/>
      <c r="CN190" s="22"/>
      <c r="CO190" s="22"/>
      <c r="CP190" s="22"/>
      <c r="CQ190" s="22"/>
      <c r="CR190" s="22"/>
      <c r="CS190" s="22"/>
      <c r="CT190" s="22"/>
      <c r="CU190" s="22"/>
      <c r="CV190" s="22"/>
      <c r="CW190" s="22"/>
      <c r="CX190" s="22"/>
      <c r="CY190" s="22"/>
      <c r="CZ190" s="22"/>
      <c r="DA190" s="22"/>
      <c r="DB190" s="22"/>
      <c r="DC190" s="22"/>
      <c r="DD190" s="22"/>
      <c r="DE190" s="22"/>
      <c r="DF190" s="22"/>
      <c r="DG190" s="22"/>
      <c r="DH190" s="22"/>
      <c r="DI190" s="22"/>
      <c r="DJ190" s="22"/>
      <c r="DK190" s="22"/>
      <c r="DL190" s="22"/>
      <c r="DM190" s="22"/>
      <c r="DN190" s="22"/>
      <c r="DO190" s="22"/>
      <c r="DP190" s="22"/>
      <c r="DQ190" s="22"/>
      <c r="DR190" s="22"/>
      <c r="DS190" s="22"/>
      <c r="DT190" s="22"/>
      <c r="DU190" s="22"/>
      <c r="DV190" s="22"/>
      <c r="DW190" s="22"/>
      <c r="DX190" s="22"/>
      <c r="DY190" s="22"/>
      <c r="DZ190" s="22"/>
      <c r="EA190" s="22"/>
      <c r="EB190" s="22"/>
      <c r="EC190" s="22"/>
      <c r="ED190" s="22"/>
      <c r="EE190" s="22"/>
      <c r="EF190" s="22"/>
      <c r="EG190" s="22"/>
      <c r="EH190" s="22"/>
      <c r="EI190" s="22"/>
      <c r="EJ190" s="22"/>
      <c r="EK190" s="22"/>
      <c r="EL190" s="22"/>
      <c r="EM190" s="22"/>
      <c r="EN190" s="22"/>
      <c r="EO190" s="22"/>
      <c r="EP190" s="22"/>
      <c r="EQ190" s="22"/>
      <c r="ER190" s="22"/>
      <c r="ES190" s="22"/>
      <c r="ET190" s="22"/>
      <c r="EU190" s="22"/>
      <c r="EV190" s="22"/>
      <c r="EW190" s="22"/>
      <c r="EX190" s="22"/>
      <c r="EY190" s="22"/>
      <c r="EZ190" s="22"/>
      <c r="FA190" s="22"/>
      <c r="FB190" s="22"/>
      <c r="FC190" s="22"/>
      <c r="FD190" s="22"/>
      <c r="FE190" s="22"/>
      <c r="FF190" s="22"/>
      <c r="FG190" s="22"/>
      <c r="FH190" s="22"/>
      <c r="FI190" s="22"/>
      <c r="FJ190" s="22"/>
      <c r="FK190" s="22"/>
      <c r="FL190" s="22"/>
      <c r="FM190" s="22"/>
      <c r="FN190" s="22"/>
      <c r="FO190" s="22"/>
      <c r="FP190" s="22"/>
      <c r="FQ190" s="22"/>
      <c r="FR190" s="22"/>
      <c r="FS190" s="22"/>
      <c r="FT190" s="22"/>
      <c r="FU190" s="22"/>
      <c r="FV190" s="22"/>
      <c r="FW190" s="22"/>
      <c r="FX190" s="22"/>
      <c r="FY190" s="22"/>
      <c r="FZ190" s="22"/>
      <c r="GA190" s="22"/>
      <c r="GB190" s="22"/>
      <c r="GC190" s="22"/>
      <c r="GD190" s="22"/>
      <c r="GE190" s="22"/>
      <c r="GF190" s="22"/>
      <c r="GG190" s="22"/>
      <c r="GH190" s="22"/>
      <c r="GI190" s="22"/>
      <c r="GJ190" s="22"/>
      <c r="GK190" s="22"/>
      <c r="GL190" s="22"/>
      <c r="GM190" s="22"/>
      <c r="GN190" s="22"/>
      <c r="GO190" s="22"/>
      <c r="GP190" s="22"/>
      <c r="GQ190" s="22"/>
      <c r="GR190" s="22"/>
      <c r="GS190" s="22"/>
      <c r="GT190" s="22"/>
      <c r="GU190" s="22"/>
      <c r="GV190" s="22"/>
      <c r="GW190" s="22"/>
      <c r="GX190" s="22"/>
      <c r="GY190" s="22"/>
      <c r="GZ190" s="22"/>
      <c r="HA190" s="22"/>
      <c r="HB190" s="22"/>
      <c r="HC190" s="22"/>
      <c r="HD190" s="22"/>
      <c r="HE190" s="22"/>
      <c r="HF190" s="22"/>
      <c r="HG190" s="22"/>
      <c r="HH190" s="22"/>
      <c r="HI190" s="22"/>
      <c r="HJ190" s="22"/>
      <c r="HK190" s="22"/>
      <c r="HL190" s="22"/>
      <c r="HM190" s="22"/>
      <c r="HN190" s="22"/>
      <c r="HO190" s="22"/>
      <c r="HP190" s="22"/>
      <c r="HQ190" s="22"/>
      <c r="HR190" s="22"/>
      <c r="HS190" s="22"/>
      <c r="HT190" s="22"/>
      <c r="HU190" s="22"/>
      <c r="HV190" s="22"/>
      <c r="HW190" s="22"/>
      <c r="HX190" s="22"/>
      <c r="HY190" s="22"/>
      <c r="HZ190" s="22"/>
      <c r="IA190" s="22"/>
      <c r="IB190" s="22"/>
      <c r="IC190" s="22"/>
      <c r="ID190" s="22"/>
      <c r="IE190" s="22"/>
      <c r="IF190" s="22"/>
      <c r="IG190" s="22"/>
      <c r="IH190" s="22"/>
      <c r="II190" s="22"/>
      <c r="IJ190" s="22"/>
      <c r="IK190" s="22"/>
    </row>
    <row r="191" spans="1:245" x14ac:dyDescent="0.25">
      <c r="A191" s="42">
        <v>42874</v>
      </c>
      <c r="B191" s="143" t="s">
        <v>1393</v>
      </c>
      <c r="C191" s="29">
        <v>631</v>
      </c>
      <c r="D191" s="29">
        <v>691</v>
      </c>
      <c r="E191" s="27" t="s">
        <v>1433</v>
      </c>
      <c r="F191" s="21"/>
      <c r="G191" s="27" t="s">
        <v>1407</v>
      </c>
      <c r="H191" s="22"/>
      <c r="I191" s="40">
        <v>31500000</v>
      </c>
      <c r="J191" s="40">
        <v>23850000</v>
      </c>
      <c r="K191" s="40">
        <f t="shared" si="2"/>
        <v>7650000</v>
      </c>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c r="BH191" s="22"/>
      <c r="BI191" s="22"/>
      <c r="BJ191" s="22"/>
      <c r="BK191" s="22"/>
      <c r="BL191" s="22"/>
      <c r="BM191" s="22"/>
      <c r="BN191" s="22"/>
      <c r="BO191" s="22"/>
      <c r="BP191" s="22"/>
      <c r="BQ191" s="22"/>
      <c r="BR191" s="22"/>
      <c r="BS191" s="22"/>
      <c r="BT191" s="22"/>
      <c r="BU191" s="22"/>
      <c r="BV191" s="22"/>
      <c r="BW191" s="22"/>
      <c r="BX191" s="22"/>
      <c r="BY191" s="22"/>
      <c r="BZ191" s="22"/>
      <c r="CA191" s="22"/>
      <c r="CB191" s="22"/>
      <c r="CC191" s="22"/>
      <c r="CD191" s="22"/>
      <c r="CE191" s="22"/>
      <c r="CF191" s="22"/>
      <c r="CG191" s="22"/>
      <c r="CH191" s="22"/>
      <c r="CI191" s="22"/>
      <c r="CJ191" s="22"/>
      <c r="CK191" s="22"/>
      <c r="CL191" s="22"/>
      <c r="CM191" s="22"/>
      <c r="CN191" s="22"/>
      <c r="CO191" s="22"/>
      <c r="CP191" s="22"/>
      <c r="CQ191" s="22"/>
      <c r="CR191" s="22"/>
      <c r="CS191" s="22"/>
      <c r="CT191" s="22"/>
      <c r="CU191" s="22"/>
      <c r="CV191" s="22"/>
      <c r="CW191" s="22"/>
      <c r="CX191" s="22"/>
      <c r="CY191" s="22"/>
      <c r="CZ191" s="22"/>
      <c r="DA191" s="22"/>
      <c r="DB191" s="22"/>
      <c r="DC191" s="22"/>
      <c r="DD191" s="22"/>
      <c r="DE191" s="22"/>
      <c r="DF191" s="22"/>
      <c r="DG191" s="22"/>
      <c r="DH191" s="22"/>
      <c r="DI191" s="22"/>
      <c r="DJ191" s="22"/>
      <c r="DK191" s="22"/>
      <c r="DL191" s="22"/>
      <c r="DM191" s="22"/>
      <c r="DN191" s="22"/>
      <c r="DO191" s="22"/>
      <c r="DP191" s="22"/>
      <c r="DQ191" s="22"/>
      <c r="DR191" s="22"/>
      <c r="DS191" s="22"/>
      <c r="DT191" s="22"/>
      <c r="DU191" s="22"/>
      <c r="DV191" s="22"/>
      <c r="DW191" s="22"/>
      <c r="DX191" s="22"/>
      <c r="DY191" s="22"/>
      <c r="DZ191" s="22"/>
      <c r="EA191" s="22"/>
      <c r="EB191" s="22"/>
      <c r="EC191" s="22"/>
      <c r="ED191" s="22"/>
      <c r="EE191" s="22"/>
      <c r="EF191" s="22"/>
      <c r="EG191" s="22"/>
      <c r="EH191" s="22"/>
      <c r="EI191" s="22"/>
      <c r="EJ191" s="22"/>
      <c r="EK191" s="22"/>
      <c r="EL191" s="22"/>
      <c r="EM191" s="22"/>
      <c r="EN191" s="22"/>
      <c r="EO191" s="22"/>
      <c r="EP191" s="22"/>
      <c r="EQ191" s="22"/>
      <c r="ER191" s="22"/>
      <c r="ES191" s="22"/>
      <c r="ET191" s="22"/>
      <c r="EU191" s="22"/>
      <c r="EV191" s="22"/>
      <c r="EW191" s="22"/>
      <c r="EX191" s="22"/>
      <c r="EY191" s="22"/>
      <c r="EZ191" s="22"/>
      <c r="FA191" s="22"/>
      <c r="FB191" s="22"/>
      <c r="FC191" s="22"/>
      <c r="FD191" s="22"/>
      <c r="FE191" s="22"/>
      <c r="FF191" s="22"/>
      <c r="FG191" s="22"/>
      <c r="FH191" s="22"/>
      <c r="FI191" s="22"/>
      <c r="FJ191" s="22"/>
      <c r="FK191" s="22"/>
      <c r="FL191" s="22"/>
      <c r="FM191" s="22"/>
      <c r="FN191" s="22"/>
      <c r="FO191" s="22"/>
      <c r="FP191" s="22"/>
      <c r="FQ191" s="22"/>
      <c r="FR191" s="22"/>
      <c r="FS191" s="22"/>
      <c r="FT191" s="22"/>
      <c r="FU191" s="22"/>
      <c r="FV191" s="22"/>
      <c r="FW191" s="22"/>
      <c r="FX191" s="22"/>
      <c r="FY191" s="22"/>
      <c r="FZ191" s="22"/>
      <c r="GA191" s="22"/>
      <c r="GB191" s="22"/>
      <c r="GC191" s="22"/>
      <c r="GD191" s="22"/>
      <c r="GE191" s="22"/>
      <c r="GF191" s="22"/>
      <c r="GG191" s="22"/>
      <c r="GH191" s="22"/>
      <c r="GI191" s="22"/>
      <c r="GJ191" s="22"/>
      <c r="GK191" s="22"/>
      <c r="GL191" s="22"/>
      <c r="GM191" s="22"/>
      <c r="GN191" s="22"/>
      <c r="GO191" s="22"/>
      <c r="GP191" s="22"/>
      <c r="GQ191" s="22"/>
      <c r="GR191" s="22"/>
      <c r="GS191" s="22"/>
      <c r="GT191" s="22"/>
      <c r="GU191" s="22"/>
      <c r="GV191" s="22"/>
      <c r="GW191" s="22"/>
      <c r="GX191" s="22"/>
      <c r="GY191" s="22"/>
      <c r="GZ191" s="22"/>
      <c r="HA191" s="22"/>
      <c r="HB191" s="22"/>
      <c r="HC191" s="22"/>
      <c r="HD191" s="22"/>
      <c r="HE191" s="22"/>
      <c r="HF191" s="22"/>
      <c r="HG191" s="22"/>
      <c r="HH191" s="22"/>
      <c r="HI191" s="22"/>
      <c r="HJ191" s="22"/>
      <c r="HK191" s="22"/>
      <c r="HL191" s="22"/>
      <c r="HM191" s="22"/>
      <c r="HN191" s="22"/>
      <c r="HO191" s="22"/>
      <c r="HP191" s="22"/>
      <c r="HQ191" s="22"/>
      <c r="HR191" s="22"/>
      <c r="HS191" s="22"/>
      <c r="HT191" s="22"/>
      <c r="HU191" s="22"/>
      <c r="HV191" s="22"/>
      <c r="HW191" s="22"/>
      <c r="HX191" s="22"/>
      <c r="HY191" s="22"/>
      <c r="HZ191" s="22"/>
      <c r="IA191" s="22"/>
      <c r="IB191" s="22"/>
      <c r="IC191" s="22"/>
      <c r="ID191" s="22"/>
      <c r="IE191" s="22"/>
      <c r="IF191" s="22"/>
      <c r="IG191" s="22"/>
      <c r="IH191" s="22"/>
      <c r="II191" s="22"/>
      <c r="IJ191" s="22"/>
      <c r="IK191" s="22"/>
    </row>
    <row r="192" spans="1:245" x14ac:dyDescent="0.25">
      <c r="A192" s="42">
        <v>42877</v>
      </c>
      <c r="B192" s="143" t="s">
        <v>1394</v>
      </c>
      <c r="C192" s="29">
        <v>624</v>
      </c>
      <c r="D192" s="29">
        <v>694</v>
      </c>
      <c r="E192" s="27" t="s">
        <v>1433</v>
      </c>
      <c r="F192" s="21"/>
      <c r="G192" s="27" t="s">
        <v>1408</v>
      </c>
      <c r="H192" s="22"/>
      <c r="I192" s="40">
        <v>31500000</v>
      </c>
      <c r="J192" s="40">
        <v>23850000</v>
      </c>
      <c r="K192" s="40">
        <f t="shared" si="2"/>
        <v>7650000</v>
      </c>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2"/>
      <c r="BU192" s="22"/>
      <c r="BV192" s="22"/>
      <c r="BW192" s="22"/>
      <c r="BX192" s="22"/>
      <c r="BY192" s="22"/>
      <c r="BZ192" s="22"/>
      <c r="CA192" s="22"/>
      <c r="CB192" s="22"/>
      <c r="CC192" s="22"/>
      <c r="CD192" s="22"/>
      <c r="CE192" s="22"/>
      <c r="CF192" s="22"/>
      <c r="CG192" s="22"/>
      <c r="CH192" s="22"/>
      <c r="CI192" s="22"/>
      <c r="CJ192" s="22"/>
      <c r="CK192" s="22"/>
      <c r="CL192" s="22"/>
      <c r="CM192" s="22"/>
      <c r="CN192" s="22"/>
      <c r="CO192" s="22"/>
      <c r="CP192" s="22"/>
      <c r="CQ192" s="22"/>
      <c r="CR192" s="22"/>
      <c r="CS192" s="22"/>
      <c r="CT192" s="22"/>
      <c r="CU192" s="22"/>
      <c r="CV192" s="22"/>
      <c r="CW192" s="22"/>
      <c r="CX192" s="22"/>
      <c r="CY192" s="22"/>
      <c r="CZ192" s="22"/>
      <c r="DA192" s="22"/>
      <c r="DB192" s="22"/>
      <c r="DC192" s="22"/>
      <c r="DD192" s="22"/>
      <c r="DE192" s="22"/>
      <c r="DF192" s="22"/>
      <c r="DG192" s="22"/>
      <c r="DH192" s="22"/>
      <c r="DI192" s="22"/>
      <c r="DJ192" s="22"/>
      <c r="DK192" s="22"/>
      <c r="DL192" s="22"/>
      <c r="DM192" s="22"/>
      <c r="DN192" s="22"/>
      <c r="DO192" s="22"/>
      <c r="DP192" s="22"/>
      <c r="DQ192" s="22"/>
      <c r="DR192" s="22"/>
      <c r="DS192" s="22"/>
      <c r="DT192" s="22"/>
      <c r="DU192" s="22"/>
      <c r="DV192" s="22"/>
      <c r="DW192" s="22"/>
      <c r="DX192" s="22"/>
      <c r="DY192" s="22"/>
      <c r="DZ192" s="22"/>
      <c r="EA192" s="22"/>
      <c r="EB192" s="22"/>
      <c r="EC192" s="22"/>
      <c r="ED192" s="22"/>
      <c r="EE192" s="22"/>
      <c r="EF192" s="22"/>
      <c r="EG192" s="22"/>
      <c r="EH192" s="22"/>
      <c r="EI192" s="22"/>
      <c r="EJ192" s="22"/>
      <c r="EK192" s="22"/>
      <c r="EL192" s="22"/>
      <c r="EM192" s="22"/>
      <c r="EN192" s="22"/>
      <c r="EO192" s="22"/>
      <c r="EP192" s="22"/>
      <c r="EQ192" s="22"/>
      <c r="ER192" s="22"/>
      <c r="ES192" s="22"/>
      <c r="ET192" s="22"/>
      <c r="EU192" s="22"/>
      <c r="EV192" s="22"/>
      <c r="EW192" s="22"/>
      <c r="EX192" s="22"/>
      <c r="EY192" s="22"/>
      <c r="EZ192" s="22"/>
      <c r="FA192" s="22"/>
      <c r="FB192" s="22"/>
      <c r="FC192" s="22"/>
      <c r="FD192" s="22"/>
      <c r="FE192" s="22"/>
      <c r="FF192" s="22"/>
      <c r="FG192" s="22"/>
      <c r="FH192" s="22"/>
      <c r="FI192" s="22"/>
      <c r="FJ192" s="22"/>
      <c r="FK192" s="22"/>
      <c r="FL192" s="22"/>
      <c r="FM192" s="22"/>
      <c r="FN192" s="22"/>
      <c r="FO192" s="22"/>
      <c r="FP192" s="22"/>
      <c r="FQ192" s="22"/>
      <c r="FR192" s="22"/>
      <c r="FS192" s="22"/>
      <c r="FT192" s="22"/>
      <c r="FU192" s="22"/>
      <c r="FV192" s="22"/>
      <c r="FW192" s="22"/>
      <c r="FX192" s="22"/>
      <c r="FY192" s="22"/>
      <c r="FZ192" s="22"/>
      <c r="GA192" s="22"/>
      <c r="GB192" s="22"/>
      <c r="GC192" s="22"/>
      <c r="GD192" s="22"/>
      <c r="GE192" s="22"/>
      <c r="GF192" s="22"/>
      <c r="GG192" s="22"/>
      <c r="GH192" s="22"/>
      <c r="GI192" s="22"/>
      <c r="GJ192" s="22"/>
      <c r="GK192" s="22"/>
      <c r="GL192" s="22"/>
      <c r="GM192" s="22"/>
      <c r="GN192" s="22"/>
      <c r="GO192" s="22"/>
      <c r="GP192" s="22"/>
      <c r="GQ192" s="22"/>
      <c r="GR192" s="22"/>
      <c r="GS192" s="22"/>
      <c r="GT192" s="22"/>
      <c r="GU192" s="22"/>
      <c r="GV192" s="22"/>
      <c r="GW192" s="22"/>
      <c r="GX192" s="22"/>
      <c r="GY192" s="22"/>
      <c r="GZ192" s="22"/>
      <c r="HA192" s="22"/>
      <c r="HB192" s="22"/>
      <c r="HC192" s="22"/>
      <c r="HD192" s="22"/>
      <c r="HE192" s="22"/>
      <c r="HF192" s="22"/>
      <c r="HG192" s="22"/>
      <c r="HH192" s="22"/>
      <c r="HI192" s="22"/>
      <c r="HJ192" s="22"/>
      <c r="HK192" s="22"/>
      <c r="HL192" s="22"/>
      <c r="HM192" s="22"/>
      <c r="HN192" s="22"/>
      <c r="HO192" s="22"/>
      <c r="HP192" s="22"/>
      <c r="HQ192" s="22"/>
      <c r="HR192" s="22"/>
      <c r="HS192" s="22"/>
      <c r="HT192" s="22"/>
      <c r="HU192" s="22"/>
      <c r="HV192" s="22"/>
      <c r="HW192" s="22"/>
      <c r="HX192" s="22"/>
      <c r="HY192" s="22"/>
      <c r="HZ192" s="22"/>
      <c r="IA192" s="22"/>
      <c r="IB192" s="22"/>
      <c r="IC192" s="22"/>
      <c r="ID192" s="22"/>
      <c r="IE192" s="22"/>
      <c r="IF192" s="22"/>
      <c r="IG192" s="22"/>
      <c r="IH192" s="22"/>
      <c r="II192" s="22"/>
      <c r="IJ192" s="22"/>
      <c r="IK192" s="22"/>
    </row>
    <row r="193" spans="1:245" x14ac:dyDescent="0.25">
      <c r="A193" s="42">
        <v>42877</v>
      </c>
      <c r="B193" s="143" t="s">
        <v>1395</v>
      </c>
      <c r="C193" s="29">
        <v>621</v>
      </c>
      <c r="D193" s="29">
        <v>695</v>
      </c>
      <c r="E193" s="27" t="s">
        <v>1434</v>
      </c>
      <c r="F193" s="21"/>
      <c r="G193" s="27" t="s">
        <v>1409</v>
      </c>
      <c r="H193" s="22"/>
      <c r="I193" s="40">
        <v>49063000</v>
      </c>
      <c r="J193" s="40">
        <v>33409567</v>
      </c>
      <c r="K193" s="40">
        <f t="shared" si="2"/>
        <v>15653433</v>
      </c>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2"/>
      <c r="CD193" s="22"/>
      <c r="CE193" s="22"/>
      <c r="CF193" s="22"/>
      <c r="CG193" s="22"/>
      <c r="CH193" s="22"/>
      <c r="CI193" s="22"/>
      <c r="CJ193" s="22"/>
      <c r="CK193" s="22"/>
      <c r="CL193" s="22"/>
      <c r="CM193" s="22"/>
      <c r="CN193" s="22"/>
      <c r="CO193" s="22"/>
      <c r="CP193" s="22"/>
      <c r="CQ193" s="22"/>
      <c r="CR193" s="22"/>
      <c r="CS193" s="22"/>
      <c r="CT193" s="22"/>
      <c r="CU193" s="22"/>
      <c r="CV193" s="22"/>
      <c r="CW193" s="22"/>
      <c r="CX193" s="22"/>
      <c r="CY193" s="22"/>
      <c r="CZ193" s="22"/>
      <c r="DA193" s="22"/>
      <c r="DB193" s="22"/>
      <c r="DC193" s="22"/>
      <c r="DD193" s="22"/>
      <c r="DE193" s="22"/>
      <c r="DF193" s="22"/>
      <c r="DG193" s="22"/>
      <c r="DH193" s="22"/>
      <c r="DI193" s="22"/>
      <c r="DJ193" s="22"/>
      <c r="DK193" s="22"/>
      <c r="DL193" s="22"/>
      <c r="DM193" s="22"/>
      <c r="DN193" s="22"/>
      <c r="DO193" s="22"/>
      <c r="DP193" s="22"/>
      <c r="DQ193" s="22"/>
      <c r="DR193" s="22"/>
      <c r="DS193" s="22"/>
      <c r="DT193" s="22"/>
      <c r="DU193" s="22"/>
      <c r="DV193" s="22"/>
      <c r="DW193" s="22"/>
      <c r="DX193" s="22"/>
      <c r="DY193" s="22"/>
      <c r="DZ193" s="22"/>
      <c r="EA193" s="22"/>
      <c r="EB193" s="22"/>
      <c r="EC193" s="22"/>
      <c r="ED193" s="22"/>
      <c r="EE193" s="22"/>
      <c r="EF193" s="22"/>
      <c r="EG193" s="22"/>
      <c r="EH193" s="22"/>
      <c r="EI193" s="22"/>
      <c r="EJ193" s="22"/>
      <c r="EK193" s="22"/>
      <c r="EL193" s="22"/>
      <c r="EM193" s="22"/>
      <c r="EN193" s="22"/>
      <c r="EO193" s="22"/>
      <c r="EP193" s="22"/>
      <c r="EQ193" s="22"/>
      <c r="ER193" s="22"/>
      <c r="ES193" s="22"/>
      <c r="ET193" s="22"/>
      <c r="EU193" s="22"/>
      <c r="EV193" s="22"/>
      <c r="EW193" s="22"/>
      <c r="EX193" s="22"/>
      <c r="EY193" s="22"/>
      <c r="EZ193" s="22"/>
      <c r="FA193" s="22"/>
      <c r="FB193" s="22"/>
      <c r="FC193" s="22"/>
      <c r="FD193" s="22"/>
      <c r="FE193" s="22"/>
      <c r="FF193" s="22"/>
      <c r="FG193" s="22"/>
      <c r="FH193" s="22"/>
      <c r="FI193" s="22"/>
      <c r="FJ193" s="22"/>
      <c r="FK193" s="22"/>
      <c r="FL193" s="22"/>
      <c r="FM193" s="22"/>
      <c r="FN193" s="22"/>
      <c r="FO193" s="22"/>
      <c r="FP193" s="22"/>
      <c r="FQ193" s="22"/>
      <c r="FR193" s="22"/>
      <c r="FS193" s="22"/>
      <c r="FT193" s="22"/>
      <c r="FU193" s="22"/>
      <c r="FV193" s="22"/>
      <c r="FW193" s="22"/>
      <c r="FX193" s="22"/>
      <c r="FY193" s="22"/>
      <c r="FZ193" s="22"/>
      <c r="GA193" s="22"/>
      <c r="GB193" s="22"/>
      <c r="GC193" s="22"/>
      <c r="GD193" s="22"/>
      <c r="GE193" s="22"/>
      <c r="GF193" s="22"/>
      <c r="GG193" s="22"/>
      <c r="GH193" s="22"/>
      <c r="GI193" s="22"/>
      <c r="GJ193" s="22"/>
      <c r="GK193" s="22"/>
      <c r="GL193" s="22"/>
      <c r="GM193" s="22"/>
      <c r="GN193" s="22"/>
      <c r="GO193" s="22"/>
      <c r="GP193" s="22"/>
      <c r="GQ193" s="22"/>
      <c r="GR193" s="22"/>
      <c r="GS193" s="22"/>
      <c r="GT193" s="22"/>
      <c r="GU193" s="22"/>
      <c r="GV193" s="22"/>
      <c r="GW193" s="22"/>
      <c r="GX193" s="22"/>
      <c r="GY193" s="22"/>
      <c r="GZ193" s="22"/>
      <c r="HA193" s="22"/>
      <c r="HB193" s="22"/>
      <c r="HC193" s="22"/>
      <c r="HD193" s="22"/>
      <c r="HE193" s="22"/>
      <c r="HF193" s="22"/>
      <c r="HG193" s="22"/>
      <c r="HH193" s="22"/>
      <c r="HI193" s="22"/>
      <c r="HJ193" s="22"/>
      <c r="HK193" s="22"/>
      <c r="HL193" s="22"/>
      <c r="HM193" s="22"/>
      <c r="HN193" s="22"/>
      <c r="HO193" s="22"/>
      <c r="HP193" s="22"/>
      <c r="HQ193" s="22"/>
      <c r="HR193" s="22"/>
      <c r="HS193" s="22"/>
      <c r="HT193" s="22"/>
      <c r="HU193" s="22"/>
      <c r="HV193" s="22"/>
      <c r="HW193" s="22"/>
      <c r="HX193" s="22"/>
      <c r="HY193" s="22"/>
      <c r="HZ193" s="22"/>
      <c r="IA193" s="22"/>
      <c r="IB193" s="22"/>
      <c r="IC193" s="22"/>
      <c r="ID193" s="22"/>
      <c r="IE193" s="22"/>
      <c r="IF193" s="22"/>
      <c r="IG193" s="22"/>
      <c r="IH193" s="22"/>
      <c r="II193" s="22"/>
      <c r="IJ193" s="22"/>
      <c r="IK193" s="22"/>
    </row>
    <row r="194" spans="1:245" x14ac:dyDescent="0.25">
      <c r="A194" s="42">
        <v>42877</v>
      </c>
      <c r="B194" s="143" t="s">
        <v>1396</v>
      </c>
      <c r="C194" s="29">
        <v>634</v>
      </c>
      <c r="D194" s="29">
        <v>699</v>
      </c>
      <c r="E194" s="27" t="s">
        <v>1206</v>
      </c>
      <c r="F194" s="21"/>
      <c r="G194" s="27" t="s">
        <v>1410</v>
      </c>
      <c r="H194" s="22"/>
      <c r="I194" s="40">
        <v>33705000</v>
      </c>
      <c r="J194" s="40">
        <v>25359000</v>
      </c>
      <c r="K194" s="40">
        <f t="shared" si="2"/>
        <v>8346000</v>
      </c>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c r="BF194" s="22"/>
      <c r="BG194" s="22"/>
      <c r="BH194" s="22"/>
      <c r="BI194" s="22"/>
      <c r="BJ194" s="22"/>
      <c r="BK194" s="22"/>
      <c r="BL194" s="22"/>
      <c r="BM194" s="22"/>
      <c r="BN194" s="22"/>
      <c r="BO194" s="22"/>
      <c r="BP194" s="22"/>
      <c r="BQ194" s="22"/>
      <c r="BR194" s="22"/>
      <c r="BS194" s="22"/>
      <c r="BT194" s="22"/>
      <c r="BU194" s="22"/>
      <c r="BV194" s="22"/>
      <c r="BW194" s="22"/>
      <c r="BX194" s="22"/>
      <c r="BY194" s="22"/>
      <c r="BZ194" s="22"/>
      <c r="CA194" s="22"/>
      <c r="CB194" s="22"/>
      <c r="CC194" s="22"/>
      <c r="CD194" s="22"/>
      <c r="CE194" s="22"/>
      <c r="CF194" s="22"/>
      <c r="CG194" s="22"/>
      <c r="CH194" s="22"/>
      <c r="CI194" s="22"/>
      <c r="CJ194" s="22"/>
      <c r="CK194" s="22"/>
      <c r="CL194" s="22"/>
      <c r="CM194" s="22"/>
      <c r="CN194" s="22"/>
      <c r="CO194" s="22"/>
      <c r="CP194" s="22"/>
      <c r="CQ194" s="22"/>
      <c r="CR194" s="22"/>
      <c r="CS194" s="22"/>
      <c r="CT194" s="22"/>
      <c r="CU194" s="22"/>
      <c r="CV194" s="22"/>
      <c r="CW194" s="22"/>
      <c r="CX194" s="22"/>
      <c r="CY194" s="22"/>
      <c r="CZ194" s="22"/>
      <c r="DA194" s="22"/>
      <c r="DB194" s="22"/>
      <c r="DC194" s="22"/>
      <c r="DD194" s="22"/>
      <c r="DE194" s="22"/>
      <c r="DF194" s="22"/>
      <c r="DG194" s="22"/>
      <c r="DH194" s="22"/>
      <c r="DI194" s="22"/>
      <c r="DJ194" s="22"/>
      <c r="DK194" s="22"/>
      <c r="DL194" s="22"/>
      <c r="DM194" s="22"/>
      <c r="DN194" s="22"/>
      <c r="DO194" s="22"/>
      <c r="DP194" s="22"/>
      <c r="DQ194" s="22"/>
      <c r="DR194" s="22"/>
      <c r="DS194" s="22"/>
      <c r="DT194" s="22"/>
      <c r="DU194" s="22"/>
      <c r="DV194" s="22"/>
      <c r="DW194" s="22"/>
      <c r="DX194" s="22"/>
      <c r="DY194" s="22"/>
      <c r="DZ194" s="22"/>
      <c r="EA194" s="22"/>
      <c r="EB194" s="22"/>
      <c r="EC194" s="22"/>
      <c r="ED194" s="22"/>
      <c r="EE194" s="22"/>
      <c r="EF194" s="22"/>
      <c r="EG194" s="22"/>
      <c r="EH194" s="22"/>
      <c r="EI194" s="22"/>
      <c r="EJ194" s="22"/>
      <c r="EK194" s="22"/>
      <c r="EL194" s="22"/>
      <c r="EM194" s="22"/>
      <c r="EN194" s="22"/>
      <c r="EO194" s="22"/>
      <c r="EP194" s="22"/>
      <c r="EQ194" s="22"/>
      <c r="ER194" s="22"/>
      <c r="ES194" s="22"/>
      <c r="ET194" s="22"/>
      <c r="EU194" s="22"/>
      <c r="EV194" s="22"/>
      <c r="EW194" s="22"/>
      <c r="EX194" s="22"/>
      <c r="EY194" s="22"/>
      <c r="EZ194" s="22"/>
      <c r="FA194" s="22"/>
      <c r="FB194" s="22"/>
      <c r="FC194" s="22"/>
      <c r="FD194" s="22"/>
      <c r="FE194" s="22"/>
      <c r="FF194" s="22"/>
      <c r="FG194" s="22"/>
      <c r="FH194" s="22"/>
      <c r="FI194" s="22"/>
      <c r="FJ194" s="22"/>
      <c r="FK194" s="22"/>
      <c r="FL194" s="22"/>
      <c r="FM194" s="22"/>
      <c r="FN194" s="22"/>
      <c r="FO194" s="22"/>
      <c r="FP194" s="22"/>
      <c r="FQ194" s="22"/>
      <c r="FR194" s="22"/>
      <c r="FS194" s="22"/>
      <c r="FT194" s="22"/>
      <c r="FU194" s="22"/>
      <c r="FV194" s="22"/>
      <c r="FW194" s="22"/>
      <c r="FX194" s="22"/>
      <c r="FY194" s="22"/>
      <c r="FZ194" s="22"/>
      <c r="GA194" s="22"/>
      <c r="GB194" s="22"/>
      <c r="GC194" s="22"/>
      <c r="GD194" s="22"/>
      <c r="GE194" s="22"/>
      <c r="GF194" s="22"/>
      <c r="GG194" s="22"/>
      <c r="GH194" s="22"/>
      <c r="GI194" s="22"/>
      <c r="GJ194" s="22"/>
      <c r="GK194" s="22"/>
      <c r="GL194" s="22"/>
      <c r="GM194" s="22"/>
      <c r="GN194" s="22"/>
      <c r="GO194" s="22"/>
      <c r="GP194" s="22"/>
      <c r="GQ194" s="22"/>
      <c r="GR194" s="22"/>
      <c r="GS194" s="22"/>
      <c r="GT194" s="22"/>
      <c r="GU194" s="22"/>
      <c r="GV194" s="22"/>
      <c r="GW194" s="22"/>
      <c r="GX194" s="22"/>
      <c r="GY194" s="22"/>
      <c r="GZ194" s="22"/>
      <c r="HA194" s="22"/>
      <c r="HB194" s="22"/>
      <c r="HC194" s="22"/>
      <c r="HD194" s="22"/>
      <c r="HE194" s="22"/>
      <c r="HF194" s="22"/>
      <c r="HG194" s="22"/>
      <c r="HH194" s="22"/>
      <c r="HI194" s="22"/>
      <c r="HJ194" s="22"/>
      <c r="HK194" s="22"/>
      <c r="HL194" s="22"/>
      <c r="HM194" s="22"/>
      <c r="HN194" s="22"/>
      <c r="HO194" s="22"/>
      <c r="HP194" s="22"/>
      <c r="HQ194" s="22"/>
      <c r="HR194" s="22"/>
      <c r="HS194" s="22"/>
      <c r="HT194" s="22"/>
      <c r="HU194" s="22"/>
      <c r="HV194" s="22"/>
      <c r="HW194" s="22"/>
      <c r="HX194" s="22"/>
      <c r="HY194" s="22"/>
      <c r="HZ194" s="22"/>
      <c r="IA194" s="22"/>
      <c r="IB194" s="22"/>
      <c r="IC194" s="22"/>
      <c r="ID194" s="22"/>
      <c r="IE194" s="22"/>
      <c r="IF194" s="22"/>
      <c r="IG194" s="22"/>
      <c r="IH194" s="22"/>
      <c r="II194" s="22"/>
      <c r="IJ194" s="22"/>
      <c r="IK194" s="22"/>
    </row>
    <row r="195" spans="1:245" x14ac:dyDescent="0.25">
      <c r="A195" s="42">
        <v>42877</v>
      </c>
      <c r="B195" s="143" t="s">
        <v>1397</v>
      </c>
      <c r="C195" s="29">
        <v>639</v>
      </c>
      <c r="D195" s="29">
        <v>700</v>
      </c>
      <c r="E195" s="27" t="s">
        <v>1435</v>
      </c>
      <c r="F195" s="21"/>
      <c r="G195" s="27" t="s">
        <v>1411</v>
      </c>
      <c r="H195" s="22"/>
      <c r="I195" s="40">
        <v>31500000</v>
      </c>
      <c r="J195" s="40">
        <v>23850000</v>
      </c>
      <c r="K195" s="40">
        <f t="shared" si="2"/>
        <v>7650000</v>
      </c>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c r="BG195" s="22"/>
      <c r="BH195" s="22"/>
      <c r="BI195" s="22"/>
      <c r="BJ195" s="22"/>
      <c r="BK195" s="22"/>
      <c r="BL195" s="22"/>
      <c r="BM195" s="22"/>
      <c r="BN195" s="22"/>
      <c r="BO195" s="22"/>
      <c r="BP195" s="22"/>
      <c r="BQ195" s="22"/>
      <c r="BR195" s="22"/>
      <c r="BS195" s="22"/>
      <c r="BT195" s="22"/>
      <c r="BU195" s="22"/>
      <c r="BV195" s="22"/>
      <c r="BW195" s="22"/>
      <c r="BX195" s="22"/>
      <c r="BY195" s="22"/>
      <c r="BZ195" s="22"/>
      <c r="CA195" s="22"/>
      <c r="CB195" s="22"/>
      <c r="CC195" s="22"/>
      <c r="CD195" s="22"/>
      <c r="CE195" s="22"/>
      <c r="CF195" s="22"/>
      <c r="CG195" s="22"/>
      <c r="CH195" s="22"/>
      <c r="CI195" s="22"/>
      <c r="CJ195" s="22"/>
      <c r="CK195" s="22"/>
      <c r="CL195" s="22"/>
      <c r="CM195" s="22"/>
      <c r="CN195" s="22"/>
      <c r="CO195" s="22"/>
      <c r="CP195" s="22"/>
      <c r="CQ195" s="22"/>
      <c r="CR195" s="22"/>
      <c r="CS195" s="22"/>
      <c r="CT195" s="22"/>
      <c r="CU195" s="22"/>
      <c r="CV195" s="22"/>
      <c r="CW195" s="22"/>
      <c r="CX195" s="22"/>
      <c r="CY195" s="22"/>
      <c r="CZ195" s="22"/>
      <c r="DA195" s="22"/>
      <c r="DB195" s="22"/>
      <c r="DC195" s="22"/>
      <c r="DD195" s="22"/>
      <c r="DE195" s="22"/>
      <c r="DF195" s="22"/>
      <c r="DG195" s="22"/>
      <c r="DH195" s="22"/>
      <c r="DI195" s="22"/>
      <c r="DJ195" s="22"/>
      <c r="DK195" s="22"/>
      <c r="DL195" s="22"/>
      <c r="DM195" s="22"/>
      <c r="DN195" s="22"/>
      <c r="DO195" s="22"/>
      <c r="DP195" s="22"/>
      <c r="DQ195" s="22"/>
      <c r="DR195" s="22"/>
      <c r="DS195" s="22"/>
      <c r="DT195" s="22"/>
      <c r="DU195" s="22"/>
      <c r="DV195" s="22"/>
      <c r="DW195" s="22"/>
      <c r="DX195" s="22"/>
      <c r="DY195" s="22"/>
      <c r="DZ195" s="22"/>
      <c r="EA195" s="22"/>
      <c r="EB195" s="22"/>
      <c r="EC195" s="22"/>
      <c r="ED195" s="22"/>
      <c r="EE195" s="22"/>
      <c r="EF195" s="22"/>
      <c r="EG195" s="22"/>
      <c r="EH195" s="22"/>
      <c r="EI195" s="22"/>
      <c r="EJ195" s="22"/>
      <c r="EK195" s="22"/>
      <c r="EL195" s="22"/>
      <c r="EM195" s="22"/>
      <c r="EN195" s="22"/>
      <c r="EO195" s="22"/>
      <c r="EP195" s="22"/>
      <c r="EQ195" s="22"/>
      <c r="ER195" s="22"/>
      <c r="ES195" s="22"/>
      <c r="ET195" s="22"/>
      <c r="EU195" s="22"/>
      <c r="EV195" s="22"/>
      <c r="EW195" s="22"/>
      <c r="EX195" s="22"/>
      <c r="EY195" s="22"/>
      <c r="EZ195" s="22"/>
      <c r="FA195" s="22"/>
      <c r="FB195" s="22"/>
      <c r="FC195" s="22"/>
      <c r="FD195" s="22"/>
      <c r="FE195" s="22"/>
      <c r="FF195" s="22"/>
      <c r="FG195" s="22"/>
      <c r="FH195" s="22"/>
      <c r="FI195" s="22"/>
      <c r="FJ195" s="22"/>
      <c r="FK195" s="22"/>
      <c r="FL195" s="22"/>
      <c r="FM195" s="22"/>
      <c r="FN195" s="22"/>
      <c r="FO195" s="22"/>
      <c r="FP195" s="22"/>
      <c r="FQ195" s="22"/>
      <c r="FR195" s="22"/>
      <c r="FS195" s="22"/>
      <c r="FT195" s="22"/>
      <c r="FU195" s="22"/>
      <c r="FV195" s="22"/>
      <c r="FW195" s="22"/>
      <c r="FX195" s="22"/>
      <c r="FY195" s="22"/>
      <c r="FZ195" s="22"/>
      <c r="GA195" s="22"/>
      <c r="GB195" s="22"/>
      <c r="GC195" s="22"/>
      <c r="GD195" s="22"/>
      <c r="GE195" s="22"/>
      <c r="GF195" s="22"/>
      <c r="GG195" s="22"/>
      <c r="GH195" s="22"/>
      <c r="GI195" s="22"/>
      <c r="GJ195" s="22"/>
      <c r="GK195" s="22"/>
      <c r="GL195" s="22"/>
      <c r="GM195" s="22"/>
      <c r="GN195" s="22"/>
      <c r="GO195" s="22"/>
      <c r="GP195" s="22"/>
      <c r="GQ195" s="22"/>
      <c r="GR195" s="22"/>
      <c r="GS195" s="22"/>
      <c r="GT195" s="22"/>
      <c r="GU195" s="22"/>
      <c r="GV195" s="22"/>
      <c r="GW195" s="22"/>
      <c r="GX195" s="22"/>
      <c r="GY195" s="22"/>
      <c r="GZ195" s="22"/>
      <c r="HA195" s="22"/>
      <c r="HB195" s="22"/>
      <c r="HC195" s="22"/>
      <c r="HD195" s="22"/>
      <c r="HE195" s="22"/>
      <c r="HF195" s="22"/>
      <c r="HG195" s="22"/>
      <c r="HH195" s="22"/>
      <c r="HI195" s="22"/>
      <c r="HJ195" s="22"/>
      <c r="HK195" s="22"/>
      <c r="HL195" s="22"/>
      <c r="HM195" s="22"/>
      <c r="HN195" s="22"/>
      <c r="HO195" s="22"/>
      <c r="HP195" s="22"/>
      <c r="HQ195" s="22"/>
      <c r="HR195" s="22"/>
      <c r="HS195" s="22"/>
      <c r="HT195" s="22"/>
      <c r="HU195" s="22"/>
      <c r="HV195" s="22"/>
      <c r="HW195" s="22"/>
      <c r="HX195" s="22"/>
      <c r="HY195" s="22"/>
      <c r="HZ195" s="22"/>
      <c r="IA195" s="22"/>
      <c r="IB195" s="22"/>
      <c r="IC195" s="22"/>
      <c r="ID195" s="22"/>
      <c r="IE195" s="22"/>
      <c r="IF195" s="22"/>
      <c r="IG195" s="22"/>
      <c r="IH195" s="22"/>
      <c r="II195" s="22"/>
      <c r="IJ195" s="22"/>
      <c r="IK195" s="22"/>
    </row>
    <row r="196" spans="1:245" x14ac:dyDescent="0.25">
      <c r="A196" s="42">
        <v>42878</v>
      </c>
      <c r="B196" s="143" t="s">
        <v>1444</v>
      </c>
      <c r="C196" s="29">
        <v>629</v>
      </c>
      <c r="D196" s="29">
        <v>705</v>
      </c>
      <c r="E196" s="27" t="s">
        <v>1436</v>
      </c>
      <c r="F196" s="21"/>
      <c r="G196" s="27" t="s">
        <v>1437</v>
      </c>
      <c r="H196" s="22"/>
      <c r="I196" s="40">
        <v>31500000</v>
      </c>
      <c r="J196" s="40">
        <v>23550000</v>
      </c>
      <c r="K196" s="40">
        <f t="shared" si="2"/>
        <v>7950000</v>
      </c>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c r="CE196" s="22"/>
      <c r="CF196" s="22"/>
      <c r="CG196" s="22"/>
      <c r="CH196" s="22"/>
      <c r="CI196" s="22"/>
      <c r="CJ196" s="22"/>
      <c r="CK196" s="22"/>
      <c r="CL196" s="22"/>
      <c r="CM196" s="22"/>
      <c r="CN196" s="22"/>
      <c r="CO196" s="22"/>
      <c r="CP196" s="22"/>
      <c r="CQ196" s="22"/>
      <c r="CR196" s="22"/>
      <c r="CS196" s="22"/>
      <c r="CT196" s="22"/>
      <c r="CU196" s="22"/>
      <c r="CV196" s="22"/>
      <c r="CW196" s="22"/>
      <c r="CX196" s="22"/>
      <c r="CY196" s="22"/>
      <c r="CZ196" s="22"/>
      <c r="DA196" s="22"/>
      <c r="DB196" s="22"/>
      <c r="DC196" s="22"/>
      <c r="DD196" s="22"/>
      <c r="DE196" s="22"/>
      <c r="DF196" s="22"/>
      <c r="DG196" s="22"/>
      <c r="DH196" s="22"/>
      <c r="DI196" s="22"/>
      <c r="DJ196" s="22"/>
      <c r="DK196" s="22"/>
      <c r="DL196" s="22"/>
      <c r="DM196" s="22"/>
      <c r="DN196" s="22"/>
      <c r="DO196" s="22"/>
      <c r="DP196" s="22"/>
      <c r="DQ196" s="22"/>
      <c r="DR196" s="22"/>
      <c r="DS196" s="22"/>
      <c r="DT196" s="22"/>
      <c r="DU196" s="22"/>
      <c r="DV196" s="22"/>
      <c r="DW196" s="22"/>
      <c r="DX196" s="22"/>
      <c r="DY196" s="22"/>
      <c r="DZ196" s="22"/>
      <c r="EA196" s="22"/>
      <c r="EB196" s="22"/>
      <c r="EC196" s="22"/>
      <c r="ED196" s="22"/>
      <c r="EE196" s="22"/>
      <c r="EF196" s="22"/>
      <c r="EG196" s="22"/>
      <c r="EH196" s="22"/>
      <c r="EI196" s="22"/>
      <c r="EJ196" s="22"/>
      <c r="EK196" s="22"/>
      <c r="EL196" s="22"/>
      <c r="EM196" s="22"/>
      <c r="EN196" s="22"/>
      <c r="EO196" s="22"/>
      <c r="EP196" s="22"/>
      <c r="EQ196" s="22"/>
      <c r="ER196" s="22"/>
      <c r="ES196" s="22"/>
      <c r="ET196" s="22"/>
      <c r="EU196" s="22"/>
      <c r="EV196" s="22"/>
      <c r="EW196" s="22"/>
      <c r="EX196" s="22"/>
      <c r="EY196" s="22"/>
      <c r="EZ196" s="22"/>
      <c r="FA196" s="22"/>
      <c r="FB196" s="22"/>
      <c r="FC196" s="22"/>
      <c r="FD196" s="22"/>
      <c r="FE196" s="22"/>
      <c r="FF196" s="22"/>
      <c r="FG196" s="22"/>
      <c r="FH196" s="22"/>
      <c r="FI196" s="22"/>
      <c r="FJ196" s="22"/>
      <c r="FK196" s="22"/>
      <c r="FL196" s="22"/>
      <c r="FM196" s="22"/>
      <c r="FN196" s="22"/>
      <c r="FO196" s="22"/>
      <c r="FP196" s="22"/>
      <c r="FQ196" s="22"/>
      <c r="FR196" s="22"/>
      <c r="FS196" s="22"/>
      <c r="FT196" s="22"/>
      <c r="FU196" s="22"/>
      <c r="FV196" s="22"/>
      <c r="FW196" s="22"/>
      <c r="FX196" s="22"/>
      <c r="FY196" s="22"/>
      <c r="FZ196" s="22"/>
      <c r="GA196" s="22"/>
      <c r="GB196" s="22"/>
      <c r="GC196" s="22"/>
      <c r="GD196" s="22"/>
      <c r="GE196" s="22"/>
      <c r="GF196" s="22"/>
      <c r="GG196" s="22"/>
      <c r="GH196" s="22"/>
      <c r="GI196" s="22"/>
      <c r="GJ196" s="22"/>
      <c r="GK196" s="22"/>
      <c r="GL196" s="22"/>
      <c r="GM196" s="22"/>
      <c r="GN196" s="22"/>
      <c r="GO196" s="22"/>
      <c r="GP196" s="22"/>
      <c r="GQ196" s="22"/>
      <c r="GR196" s="22"/>
      <c r="GS196" s="22"/>
      <c r="GT196" s="22"/>
      <c r="GU196" s="22"/>
      <c r="GV196" s="22"/>
      <c r="GW196" s="22"/>
      <c r="GX196" s="22"/>
      <c r="GY196" s="22"/>
      <c r="GZ196" s="22"/>
      <c r="HA196" s="22"/>
      <c r="HB196" s="22"/>
      <c r="HC196" s="22"/>
      <c r="HD196" s="22"/>
      <c r="HE196" s="22"/>
      <c r="HF196" s="22"/>
      <c r="HG196" s="22"/>
      <c r="HH196" s="22"/>
      <c r="HI196" s="22"/>
      <c r="HJ196" s="22"/>
      <c r="HK196" s="22"/>
      <c r="HL196" s="22"/>
      <c r="HM196" s="22"/>
      <c r="HN196" s="22"/>
      <c r="HO196" s="22"/>
      <c r="HP196" s="22"/>
      <c r="HQ196" s="22"/>
      <c r="HR196" s="22"/>
      <c r="HS196" s="22"/>
      <c r="HT196" s="22"/>
      <c r="HU196" s="22"/>
      <c r="HV196" s="22"/>
      <c r="HW196" s="22"/>
      <c r="HX196" s="22"/>
      <c r="HY196" s="22"/>
      <c r="HZ196" s="22"/>
      <c r="IA196" s="22"/>
      <c r="IB196" s="22"/>
      <c r="IC196" s="22"/>
      <c r="ID196" s="22"/>
      <c r="IE196" s="22"/>
      <c r="IF196" s="22"/>
      <c r="IG196" s="22"/>
      <c r="IH196" s="22"/>
      <c r="II196" s="22"/>
      <c r="IJ196" s="22"/>
      <c r="IK196" s="22"/>
    </row>
    <row r="197" spans="1:245" x14ac:dyDescent="0.25">
      <c r="A197" s="42">
        <v>42881</v>
      </c>
      <c r="B197" s="143" t="s">
        <v>1454</v>
      </c>
      <c r="C197" s="29">
        <v>622</v>
      </c>
      <c r="D197" s="29">
        <v>714</v>
      </c>
      <c r="E197" s="27" t="s">
        <v>1453</v>
      </c>
      <c r="F197" s="21"/>
      <c r="G197" s="27" t="s">
        <v>1455</v>
      </c>
      <c r="H197" s="22"/>
      <c r="I197" s="40">
        <v>28406000</v>
      </c>
      <c r="J197" s="40">
        <v>20154733</v>
      </c>
      <c r="K197" s="40">
        <f t="shared" si="2"/>
        <v>8251267</v>
      </c>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c r="BV197" s="22"/>
      <c r="BW197" s="22"/>
      <c r="BX197" s="22"/>
      <c r="BY197" s="22"/>
      <c r="BZ197" s="22"/>
      <c r="CA197" s="22"/>
      <c r="CB197" s="22"/>
      <c r="CC197" s="22"/>
      <c r="CD197" s="22"/>
      <c r="CE197" s="22"/>
      <c r="CF197" s="22"/>
      <c r="CG197" s="22"/>
      <c r="CH197" s="22"/>
      <c r="CI197" s="22"/>
      <c r="CJ197" s="22"/>
      <c r="CK197" s="22"/>
      <c r="CL197" s="22"/>
      <c r="CM197" s="22"/>
      <c r="CN197" s="22"/>
      <c r="CO197" s="22"/>
      <c r="CP197" s="22"/>
      <c r="CQ197" s="22"/>
      <c r="CR197" s="22"/>
      <c r="CS197" s="22"/>
      <c r="CT197" s="22"/>
      <c r="CU197" s="22"/>
      <c r="CV197" s="22"/>
      <c r="CW197" s="22"/>
      <c r="CX197" s="22"/>
      <c r="CY197" s="22"/>
      <c r="CZ197" s="22"/>
      <c r="DA197" s="22"/>
      <c r="DB197" s="22"/>
      <c r="DC197" s="22"/>
      <c r="DD197" s="22"/>
      <c r="DE197" s="22"/>
      <c r="DF197" s="22"/>
      <c r="DG197" s="22"/>
      <c r="DH197" s="22"/>
      <c r="DI197" s="22"/>
      <c r="DJ197" s="22"/>
      <c r="DK197" s="22"/>
      <c r="DL197" s="22"/>
      <c r="DM197" s="22"/>
      <c r="DN197" s="22"/>
      <c r="DO197" s="22"/>
      <c r="DP197" s="22"/>
      <c r="DQ197" s="22"/>
      <c r="DR197" s="22"/>
      <c r="DS197" s="22"/>
      <c r="DT197" s="22"/>
      <c r="DU197" s="22"/>
      <c r="DV197" s="22"/>
      <c r="DW197" s="22"/>
      <c r="DX197" s="22"/>
      <c r="DY197" s="22"/>
      <c r="DZ197" s="22"/>
      <c r="EA197" s="22"/>
      <c r="EB197" s="22"/>
      <c r="EC197" s="22"/>
      <c r="ED197" s="22"/>
      <c r="EE197" s="22"/>
      <c r="EF197" s="22"/>
      <c r="EG197" s="22"/>
      <c r="EH197" s="22"/>
      <c r="EI197" s="22"/>
      <c r="EJ197" s="22"/>
      <c r="EK197" s="22"/>
      <c r="EL197" s="22"/>
      <c r="EM197" s="22"/>
      <c r="EN197" s="22"/>
      <c r="EO197" s="22"/>
      <c r="EP197" s="22"/>
      <c r="EQ197" s="22"/>
      <c r="ER197" s="22"/>
      <c r="ES197" s="22"/>
      <c r="ET197" s="22"/>
      <c r="EU197" s="22"/>
      <c r="EV197" s="22"/>
      <c r="EW197" s="22"/>
      <c r="EX197" s="22"/>
      <c r="EY197" s="22"/>
      <c r="EZ197" s="22"/>
      <c r="FA197" s="22"/>
      <c r="FB197" s="22"/>
      <c r="FC197" s="22"/>
      <c r="FD197" s="22"/>
      <c r="FE197" s="22"/>
      <c r="FF197" s="22"/>
      <c r="FG197" s="22"/>
      <c r="FH197" s="22"/>
      <c r="FI197" s="22"/>
      <c r="FJ197" s="22"/>
      <c r="FK197" s="22"/>
      <c r="FL197" s="22"/>
      <c r="FM197" s="22"/>
      <c r="FN197" s="22"/>
      <c r="FO197" s="22"/>
      <c r="FP197" s="22"/>
      <c r="FQ197" s="22"/>
      <c r="FR197" s="22"/>
      <c r="FS197" s="22"/>
      <c r="FT197" s="22"/>
      <c r="FU197" s="22"/>
      <c r="FV197" s="22"/>
      <c r="FW197" s="22"/>
      <c r="FX197" s="22"/>
      <c r="FY197" s="22"/>
      <c r="FZ197" s="22"/>
      <c r="GA197" s="22"/>
      <c r="GB197" s="22"/>
      <c r="GC197" s="22"/>
      <c r="GD197" s="22"/>
      <c r="GE197" s="22"/>
      <c r="GF197" s="22"/>
      <c r="GG197" s="22"/>
      <c r="GH197" s="22"/>
      <c r="GI197" s="22"/>
      <c r="GJ197" s="22"/>
      <c r="GK197" s="22"/>
      <c r="GL197" s="22"/>
      <c r="GM197" s="22"/>
      <c r="GN197" s="22"/>
      <c r="GO197" s="22"/>
      <c r="GP197" s="22"/>
      <c r="GQ197" s="22"/>
      <c r="GR197" s="22"/>
      <c r="GS197" s="22"/>
      <c r="GT197" s="22"/>
      <c r="GU197" s="22"/>
      <c r="GV197" s="22"/>
      <c r="GW197" s="22"/>
      <c r="GX197" s="22"/>
      <c r="GY197" s="22"/>
      <c r="GZ197" s="22"/>
      <c r="HA197" s="22"/>
      <c r="HB197" s="22"/>
      <c r="HC197" s="22"/>
      <c r="HD197" s="22"/>
      <c r="HE197" s="22"/>
      <c r="HF197" s="22"/>
      <c r="HG197" s="22"/>
      <c r="HH197" s="22"/>
      <c r="HI197" s="22"/>
      <c r="HJ197" s="22"/>
      <c r="HK197" s="22"/>
      <c r="HL197" s="22"/>
      <c r="HM197" s="22"/>
      <c r="HN197" s="22"/>
      <c r="HO197" s="22"/>
      <c r="HP197" s="22"/>
      <c r="HQ197" s="22"/>
      <c r="HR197" s="22"/>
      <c r="HS197" s="22"/>
      <c r="HT197" s="22"/>
      <c r="HU197" s="22"/>
      <c r="HV197" s="22"/>
      <c r="HW197" s="22"/>
      <c r="HX197" s="22"/>
      <c r="HY197" s="22"/>
      <c r="HZ197" s="22"/>
      <c r="IA197" s="22"/>
      <c r="IB197" s="22"/>
      <c r="IC197" s="22"/>
      <c r="ID197" s="22"/>
      <c r="IE197" s="22"/>
      <c r="IF197" s="22"/>
      <c r="IG197" s="22"/>
      <c r="IH197" s="22"/>
      <c r="II197" s="22"/>
      <c r="IJ197" s="22"/>
      <c r="IK197" s="22"/>
    </row>
    <row r="198" spans="1:245" x14ac:dyDescent="0.25">
      <c r="A198" s="42">
        <v>42886</v>
      </c>
      <c r="B198" s="143" t="s">
        <v>1445</v>
      </c>
      <c r="C198" s="29">
        <v>655</v>
      </c>
      <c r="D198" s="29">
        <v>716</v>
      </c>
      <c r="E198" s="27" t="s">
        <v>1446</v>
      </c>
      <c r="F198" s="21"/>
      <c r="G198" s="27" t="s">
        <v>1447</v>
      </c>
      <c r="H198" s="22"/>
      <c r="I198" s="40">
        <v>31500000</v>
      </c>
      <c r="J198" s="40">
        <v>22500000</v>
      </c>
      <c r="K198" s="40">
        <f t="shared" si="2"/>
        <v>9000000</v>
      </c>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c r="BV198" s="22"/>
      <c r="BW198" s="22"/>
      <c r="BX198" s="22"/>
      <c r="BY198" s="22"/>
      <c r="BZ198" s="22"/>
      <c r="CA198" s="22"/>
      <c r="CB198" s="22"/>
      <c r="CC198" s="22"/>
      <c r="CD198" s="22"/>
      <c r="CE198" s="22"/>
      <c r="CF198" s="22"/>
      <c r="CG198" s="22"/>
      <c r="CH198" s="22"/>
      <c r="CI198" s="22"/>
      <c r="CJ198" s="22"/>
      <c r="CK198" s="22"/>
      <c r="CL198" s="22"/>
      <c r="CM198" s="22"/>
      <c r="CN198" s="22"/>
      <c r="CO198" s="22"/>
      <c r="CP198" s="22"/>
      <c r="CQ198" s="22"/>
      <c r="CR198" s="22"/>
      <c r="CS198" s="22"/>
      <c r="CT198" s="22"/>
      <c r="CU198" s="22"/>
      <c r="CV198" s="22"/>
      <c r="CW198" s="22"/>
      <c r="CX198" s="22"/>
      <c r="CY198" s="22"/>
      <c r="CZ198" s="22"/>
      <c r="DA198" s="22"/>
      <c r="DB198" s="22"/>
      <c r="DC198" s="22"/>
      <c r="DD198" s="22"/>
      <c r="DE198" s="22"/>
      <c r="DF198" s="22"/>
      <c r="DG198" s="22"/>
      <c r="DH198" s="22"/>
      <c r="DI198" s="22"/>
      <c r="DJ198" s="22"/>
      <c r="DK198" s="22"/>
      <c r="DL198" s="22"/>
      <c r="DM198" s="22"/>
      <c r="DN198" s="22"/>
      <c r="DO198" s="22"/>
      <c r="DP198" s="22"/>
      <c r="DQ198" s="22"/>
      <c r="DR198" s="22"/>
      <c r="DS198" s="22"/>
      <c r="DT198" s="22"/>
      <c r="DU198" s="22"/>
      <c r="DV198" s="22"/>
      <c r="DW198" s="22"/>
      <c r="DX198" s="22"/>
      <c r="DY198" s="22"/>
      <c r="DZ198" s="22"/>
      <c r="EA198" s="22"/>
      <c r="EB198" s="22"/>
      <c r="EC198" s="22"/>
      <c r="ED198" s="22"/>
      <c r="EE198" s="22"/>
      <c r="EF198" s="22"/>
      <c r="EG198" s="22"/>
      <c r="EH198" s="22"/>
      <c r="EI198" s="22"/>
      <c r="EJ198" s="22"/>
      <c r="EK198" s="22"/>
      <c r="EL198" s="22"/>
      <c r="EM198" s="22"/>
      <c r="EN198" s="22"/>
      <c r="EO198" s="22"/>
      <c r="EP198" s="22"/>
      <c r="EQ198" s="22"/>
      <c r="ER198" s="22"/>
      <c r="ES198" s="22"/>
      <c r="ET198" s="22"/>
      <c r="EU198" s="22"/>
      <c r="EV198" s="22"/>
      <c r="EW198" s="22"/>
      <c r="EX198" s="22"/>
      <c r="EY198" s="22"/>
      <c r="EZ198" s="22"/>
      <c r="FA198" s="22"/>
      <c r="FB198" s="22"/>
      <c r="FC198" s="22"/>
      <c r="FD198" s="22"/>
      <c r="FE198" s="22"/>
      <c r="FF198" s="22"/>
      <c r="FG198" s="22"/>
      <c r="FH198" s="22"/>
      <c r="FI198" s="22"/>
      <c r="FJ198" s="22"/>
      <c r="FK198" s="22"/>
      <c r="FL198" s="22"/>
      <c r="FM198" s="22"/>
      <c r="FN198" s="22"/>
      <c r="FO198" s="22"/>
      <c r="FP198" s="22"/>
      <c r="FQ198" s="22"/>
      <c r="FR198" s="22"/>
      <c r="FS198" s="22"/>
      <c r="FT198" s="22"/>
      <c r="FU198" s="22"/>
      <c r="FV198" s="22"/>
      <c r="FW198" s="22"/>
      <c r="FX198" s="22"/>
      <c r="FY198" s="22"/>
      <c r="FZ198" s="22"/>
      <c r="GA198" s="22"/>
      <c r="GB198" s="22"/>
      <c r="GC198" s="22"/>
      <c r="GD198" s="22"/>
      <c r="GE198" s="22"/>
      <c r="GF198" s="22"/>
      <c r="GG198" s="22"/>
      <c r="GH198" s="22"/>
      <c r="GI198" s="22"/>
      <c r="GJ198" s="22"/>
      <c r="GK198" s="22"/>
      <c r="GL198" s="22"/>
      <c r="GM198" s="22"/>
      <c r="GN198" s="22"/>
      <c r="GO198" s="22"/>
      <c r="GP198" s="22"/>
      <c r="GQ198" s="22"/>
      <c r="GR198" s="22"/>
      <c r="GS198" s="22"/>
      <c r="GT198" s="22"/>
      <c r="GU198" s="22"/>
      <c r="GV198" s="22"/>
      <c r="GW198" s="22"/>
      <c r="GX198" s="22"/>
      <c r="GY198" s="22"/>
      <c r="GZ198" s="22"/>
      <c r="HA198" s="22"/>
      <c r="HB198" s="22"/>
      <c r="HC198" s="22"/>
      <c r="HD198" s="22"/>
      <c r="HE198" s="22"/>
      <c r="HF198" s="22"/>
      <c r="HG198" s="22"/>
      <c r="HH198" s="22"/>
      <c r="HI198" s="22"/>
      <c r="HJ198" s="22"/>
      <c r="HK198" s="22"/>
      <c r="HL198" s="22"/>
      <c r="HM198" s="22"/>
      <c r="HN198" s="22"/>
      <c r="HO198" s="22"/>
      <c r="HP198" s="22"/>
      <c r="HQ198" s="22"/>
      <c r="HR198" s="22"/>
      <c r="HS198" s="22"/>
      <c r="HT198" s="22"/>
      <c r="HU198" s="22"/>
      <c r="HV198" s="22"/>
      <c r="HW198" s="22"/>
      <c r="HX198" s="22"/>
      <c r="HY198" s="22"/>
      <c r="HZ198" s="22"/>
      <c r="IA198" s="22"/>
      <c r="IB198" s="22"/>
      <c r="IC198" s="22"/>
      <c r="ID198" s="22"/>
      <c r="IE198" s="22"/>
      <c r="IF198" s="22"/>
      <c r="IG198" s="22"/>
      <c r="IH198" s="22"/>
      <c r="II198" s="22"/>
      <c r="IJ198" s="22"/>
      <c r="IK198" s="22"/>
    </row>
    <row r="199" spans="1:245" x14ac:dyDescent="0.25">
      <c r="A199" s="42">
        <v>42887</v>
      </c>
      <c r="B199" s="143" t="s">
        <v>1482</v>
      </c>
      <c r="C199" s="29">
        <v>656</v>
      </c>
      <c r="D199" s="29">
        <v>718</v>
      </c>
      <c r="E199" s="27" t="s">
        <v>1489</v>
      </c>
      <c r="F199" s="21"/>
      <c r="G199" s="27" t="s">
        <v>1519</v>
      </c>
      <c r="H199" s="22"/>
      <c r="I199" s="40">
        <v>31500000</v>
      </c>
      <c r="J199" s="40">
        <v>22500000</v>
      </c>
      <c r="K199" s="40">
        <f t="shared" si="2"/>
        <v>9000000</v>
      </c>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c r="BG199" s="22"/>
      <c r="BH199" s="22"/>
      <c r="BI199" s="22"/>
      <c r="BJ199" s="22"/>
      <c r="BK199" s="22"/>
      <c r="BL199" s="22"/>
      <c r="BM199" s="22"/>
      <c r="BN199" s="22"/>
      <c r="BO199" s="22"/>
      <c r="BP199" s="22"/>
      <c r="BQ199" s="22"/>
      <c r="BR199" s="22"/>
      <c r="BS199" s="22"/>
      <c r="BT199" s="22"/>
      <c r="BU199" s="22"/>
      <c r="BV199" s="22"/>
      <c r="BW199" s="22"/>
      <c r="BX199" s="22"/>
      <c r="BY199" s="22"/>
      <c r="BZ199" s="22"/>
      <c r="CA199" s="22"/>
      <c r="CB199" s="22"/>
      <c r="CC199" s="22"/>
      <c r="CD199" s="22"/>
      <c r="CE199" s="22"/>
      <c r="CF199" s="22"/>
      <c r="CG199" s="22"/>
      <c r="CH199" s="22"/>
      <c r="CI199" s="22"/>
      <c r="CJ199" s="22"/>
      <c r="CK199" s="22"/>
      <c r="CL199" s="22"/>
      <c r="CM199" s="22"/>
      <c r="CN199" s="22"/>
      <c r="CO199" s="22"/>
      <c r="CP199" s="22"/>
      <c r="CQ199" s="22"/>
      <c r="CR199" s="22"/>
      <c r="CS199" s="22"/>
      <c r="CT199" s="22"/>
      <c r="CU199" s="22"/>
      <c r="CV199" s="22"/>
      <c r="CW199" s="22"/>
      <c r="CX199" s="22"/>
      <c r="CY199" s="22"/>
      <c r="CZ199" s="22"/>
      <c r="DA199" s="22"/>
      <c r="DB199" s="22"/>
      <c r="DC199" s="22"/>
      <c r="DD199" s="22"/>
      <c r="DE199" s="22"/>
      <c r="DF199" s="22"/>
      <c r="DG199" s="22"/>
      <c r="DH199" s="22"/>
      <c r="DI199" s="22"/>
      <c r="DJ199" s="22"/>
      <c r="DK199" s="22"/>
      <c r="DL199" s="22"/>
      <c r="DM199" s="22"/>
      <c r="DN199" s="22"/>
      <c r="DO199" s="22"/>
      <c r="DP199" s="22"/>
      <c r="DQ199" s="22"/>
      <c r="DR199" s="22"/>
      <c r="DS199" s="22"/>
      <c r="DT199" s="22"/>
      <c r="DU199" s="22"/>
      <c r="DV199" s="22"/>
      <c r="DW199" s="22"/>
      <c r="DX199" s="22"/>
      <c r="DY199" s="22"/>
      <c r="DZ199" s="22"/>
      <c r="EA199" s="22"/>
      <c r="EB199" s="22"/>
      <c r="EC199" s="22"/>
      <c r="ED199" s="22"/>
      <c r="EE199" s="22"/>
      <c r="EF199" s="22"/>
      <c r="EG199" s="22"/>
      <c r="EH199" s="22"/>
      <c r="EI199" s="22"/>
      <c r="EJ199" s="22"/>
      <c r="EK199" s="22"/>
      <c r="EL199" s="22"/>
      <c r="EM199" s="22"/>
      <c r="EN199" s="22"/>
      <c r="EO199" s="22"/>
      <c r="EP199" s="22"/>
      <c r="EQ199" s="22"/>
      <c r="ER199" s="22"/>
      <c r="ES199" s="22"/>
      <c r="ET199" s="22"/>
      <c r="EU199" s="22"/>
      <c r="EV199" s="22"/>
      <c r="EW199" s="22"/>
      <c r="EX199" s="22"/>
      <c r="EY199" s="22"/>
      <c r="EZ199" s="22"/>
      <c r="FA199" s="22"/>
      <c r="FB199" s="22"/>
      <c r="FC199" s="22"/>
      <c r="FD199" s="22"/>
      <c r="FE199" s="22"/>
      <c r="FF199" s="22"/>
      <c r="FG199" s="22"/>
      <c r="FH199" s="22"/>
      <c r="FI199" s="22"/>
      <c r="FJ199" s="22"/>
      <c r="FK199" s="22"/>
      <c r="FL199" s="22"/>
      <c r="FM199" s="22"/>
      <c r="FN199" s="22"/>
      <c r="FO199" s="22"/>
      <c r="FP199" s="22"/>
      <c r="FQ199" s="22"/>
      <c r="FR199" s="22"/>
      <c r="FS199" s="22"/>
      <c r="FT199" s="22"/>
      <c r="FU199" s="22"/>
      <c r="FV199" s="22"/>
      <c r="FW199" s="22"/>
      <c r="FX199" s="22"/>
      <c r="FY199" s="22"/>
      <c r="FZ199" s="22"/>
      <c r="GA199" s="22"/>
      <c r="GB199" s="22"/>
      <c r="GC199" s="22"/>
      <c r="GD199" s="22"/>
      <c r="GE199" s="22"/>
      <c r="GF199" s="22"/>
      <c r="GG199" s="22"/>
      <c r="GH199" s="22"/>
      <c r="GI199" s="22"/>
      <c r="GJ199" s="22"/>
      <c r="GK199" s="22"/>
      <c r="GL199" s="22"/>
      <c r="GM199" s="22"/>
      <c r="GN199" s="22"/>
      <c r="GO199" s="22"/>
      <c r="GP199" s="22"/>
      <c r="GQ199" s="22"/>
      <c r="GR199" s="22"/>
      <c r="GS199" s="22"/>
      <c r="GT199" s="22"/>
      <c r="GU199" s="22"/>
      <c r="GV199" s="22"/>
      <c r="GW199" s="22"/>
      <c r="GX199" s="22"/>
      <c r="GY199" s="22"/>
      <c r="GZ199" s="22"/>
      <c r="HA199" s="22"/>
      <c r="HB199" s="22"/>
      <c r="HC199" s="22"/>
      <c r="HD199" s="22"/>
      <c r="HE199" s="22"/>
      <c r="HF199" s="22"/>
      <c r="HG199" s="22"/>
      <c r="HH199" s="22"/>
      <c r="HI199" s="22"/>
      <c r="HJ199" s="22"/>
      <c r="HK199" s="22"/>
      <c r="HL199" s="22"/>
      <c r="HM199" s="22"/>
      <c r="HN199" s="22"/>
      <c r="HO199" s="22"/>
      <c r="HP199" s="22"/>
      <c r="HQ199" s="22"/>
      <c r="HR199" s="22"/>
      <c r="HS199" s="22"/>
      <c r="HT199" s="22"/>
      <c r="HU199" s="22"/>
      <c r="HV199" s="22"/>
      <c r="HW199" s="22"/>
      <c r="HX199" s="22"/>
      <c r="HY199" s="22"/>
      <c r="HZ199" s="22"/>
      <c r="IA199" s="22"/>
      <c r="IB199" s="22"/>
      <c r="IC199" s="22"/>
      <c r="ID199" s="22"/>
      <c r="IE199" s="22"/>
      <c r="IF199" s="22"/>
      <c r="IG199" s="22"/>
      <c r="IH199" s="22"/>
      <c r="II199" s="22"/>
      <c r="IJ199" s="22"/>
      <c r="IK199" s="22"/>
    </row>
    <row r="200" spans="1:245" x14ac:dyDescent="0.25">
      <c r="A200" s="42">
        <v>42887</v>
      </c>
      <c r="B200" s="143" t="s">
        <v>1483</v>
      </c>
      <c r="C200" s="29">
        <v>653</v>
      </c>
      <c r="D200" s="29">
        <v>719</v>
      </c>
      <c r="E200" s="27" t="s">
        <v>1490</v>
      </c>
      <c r="F200" s="21"/>
      <c r="G200" s="27" t="s">
        <v>1520</v>
      </c>
      <c r="H200" s="22"/>
      <c r="I200" s="40">
        <v>14973000</v>
      </c>
      <c r="J200" s="40">
        <v>10267200</v>
      </c>
      <c r="K200" s="40">
        <f t="shared" si="2"/>
        <v>4705800</v>
      </c>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c r="BF200" s="22"/>
      <c r="BG200" s="22"/>
      <c r="BH200" s="22"/>
      <c r="BI200" s="22"/>
      <c r="BJ200" s="22"/>
      <c r="BK200" s="22"/>
      <c r="BL200" s="22"/>
      <c r="BM200" s="22"/>
      <c r="BN200" s="22"/>
      <c r="BO200" s="22"/>
      <c r="BP200" s="22"/>
      <c r="BQ200" s="22"/>
      <c r="BR200" s="22"/>
      <c r="BS200" s="22"/>
      <c r="BT200" s="22"/>
      <c r="BU200" s="22"/>
      <c r="BV200" s="22"/>
      <c r="BW200" s="22"/>
      <c r="BX200" s="22"/>
      <c r="BY200" s="22"/>
      <c r="BZ200" s="22"/>
      <c r="CA200" s="22"/>
      <c r="CB200" s="22"/>
      <c r="CC200" s="22"/>
      <c r="CD200" s="22"/>
      <c r="CE200" s="22"/>
      <c r="CF200" s="22"/>
      <c r="CG200" s="22"/>
      <c r="CH200" s="22"/>
      <c r="CI200" s="22"/>
      <c r="CJ200" s="22"/>
      <c r="CK200" s="22"/>
      <c r="CL200" s="22"/>
      <c r="CM200" s="22"/>
      <c r="CN200" s="22"/>
      <c r="CO200" s="22"/>
      <c r="CP200" s="22"/>
      <c r="CQ200" s="22"/>
      <c r="CR200" s="22"/>
      <c r="CS200" s="22"/>
      <c r="CT200" s="22"/>
      <c r="CU200" s="22"/>
      <c r="CV200" s="22"/>
      <c r="CW200" s="22"/>
      <c r="CX200" s="22"/>
      <c r="CY200" s="22"/>
      <c r="CZ200" s="22"/>
      <c r="DA200" s="22"/>
      <c r="DB200" s="22"/>
      <c r="DC200" s="22"/>
      <c r="DD200" s="22"/>
      <c r="DE200" s="22"/>
      <c r="DF200" s="22"/>
      <c r="DG200" s="22"/>
      <c r="DH200" s="22"/>
      <c r="DI200" s="22"/>
      <c r="DJ200" s="22"/>
      <c r="DK200" s="22"/>
      <c r="DL200" s="22"/>
      <c r="DM200" s="22"/>
      <c r="DN200" s="22"/>
      <c r="DO200" s="22"/>
      <c r="DP200" s="22"/>
      <c r="DQ200" s="22"/>
      <c r="DR200" s="22"/>
      <c r="DS200" s="22"/>
      <c r="DT200" s="22"/>
      <c r="DU200" s="22"/>
      <c r="DV200" s="22"/>
      <c r="DW200" s="22"/>
      <c r="DX200" s="22"/>
      <c r="DY200" s="22"/>
      <c r="DZ200" s="22"/>
      <c r="EA200" s="22"/>
      <c r="EB200" s="22"/>
      <c r="EC200" s="22"/>
      <c r="ED200" s="22"/>
      <c r="EE200" s="22"/>
      <c r="EF200" s="22"/>
      <c r="EG200" s="22"/>
      <c r="EH200" s="22"/>
      <c r="EI200" s="22"/>
      <c r="EJ200" s="22"/>
      <c r="EK200" s="22"/>
      <c r="EL200" s="22"/>
      <c r="EM200" s="22"/>
      <c r="EN200" s="22"/>
      <c r="EO200" s="22"/>
      <c r="EP200" s="22"/>
      <c r="EQ200" s="22"/>
      <c r="ER200" s="22"/>
      <c r="ES200" s="22"/>
      <c r="ET200" s="22"/>
      <c r="EU200" s="22"/>
      <c r="EV200" s="22"/>
      <c r="EW200" s="22"/>
      <c r="EX200" s="22"/>
      <c r="EY200" s="22"/>
      <c r="EZ200" s="22"/>
      <c r="FA200" s="22"/>
      <c r="FB200" s="22"/>
      <c r="FC200" s="22"/>
      <c r="FD200" s="22"/>
      <c r="FE200" s="22"/>
      <c r="FF200" s="22"/>
      <c r="FG200" s="22"/>
      <c r="FH200" s="22"/>
      <c r="FI200" s="22"/>
      <c r="FJ200" s="22"/>
      <c r="FK200" s="22"/>
      <c r="FL200" s="22"/>
      <c r="FM200" s="22"/>
      <c r="FN200" s="22"/>
      <c r="FO200" s="22"/>
      <c r="FP200" s="22"/>
      <c r="FQ200" s="22"/>
      <c r="FR200" s="22"/>
      <c r="FS200" s="22"/>
      <c r="FT200" s="22"/>
      <c r="FU200" s="22"/>
      <c r="FV200" s="22"/>
      <c r="FW200" s="22"/>
      <c r="FX200" s="22"/>
      <c r="FY200" s="22"/>
      <c r="FZ200" s="22"/>
      <c r="GA200" s="22"/>
      <c r="GB200" s="22"/>
      <c r="GC200" s="22"/>
      <c r="GD200" s="22"/>
      <c r="GE200" s="22"/>
      <c r="GF200" s="22"/>
      <c r="GG200" s="22"/>
      <c r="GH200" s="22"/>
      <c r="GI200" s="22"/>
      <c r="GJ200" s="22"/>
      <c r="GK200" s="22"/>
      <c r="GL200" s="22"/>
      <c r="GM200" s="22"/>
      <c r="GN200" s="22"/>
      <c r="GO200" s="22"/>
      <c r="GP200" s="22"/>
      <c r="GQ200" s="22"/>
      <c r="GR200" s="22"/>
      <c r="GS200" s="22"/>
      <c r="GT200" s="22"/>
      <c r="GU200" s="22"/>
      <c r="GV200" s="22"/>
      <c r="GW200" s="22"/>
      <c r="GX200" s="22"/>
      <c r="GY200" s="22"/>
      <c r="GZ200" s="22"/>
      <c r="HA200" s="22"/>
      <c r="HB200" s="22"/>
      <c r="HC200" s="22"/>
      <c r="HD200" s="22"/>
      <c r="HE200" s="22"/>
      <c r="HF200" s="22"/>
      <c r="HG200" s="22"/>
      <c r="HH200" s="22"/>
      <c r="HI200" s="22"/>
      <c r="HJ200" s="22"/>
      <c r="HK200" s="22"/>
      <c r="HL200" s="22"/>
      <c r="HM200" s="22"/>
      <c r="HN200" s="22"/>
      <c r="HO200" s="22"/>
      <c r="HP200" s="22"/>
      <c r="HQ200" s="22"/>
      <c r="HR200" s="22"/>
      <c r="HS200" s="22"/>
      <c r="HT200" s="22"/>
      <c r="HU200" s="22"/>
      <c r="HV200" s="22"/>
      <c r="HW200" s="22"/>
      <c r="HX200" s="22"/>
      <c r="HY200" s="22"/>
      <c r="HZ200" s="22"/>
      <c r="IA200" s="22"/>
      <c r="IB200" s="22"/>
      <c r="IC200" s="22"/>
      <c r="ID200" s="22"/>
      <c r="IE200" s="22"/>
      <c r="IF200" s="22"/>
      <c r="IG200" s="22"/>
      <c r="IH200" s="22"/>
      <c r="II200" s="22"/>
      <c r="IJ200" s="22"/>
      <c r="IK200" s="22"/>
    </row>
    <row r="201" spans="1:245" x14ac:dyDescent="0.25">
      <c r="A201" s="42">
        <v>42887</v>
      </c>
      <c r="B201" s="143" t="s">
        <v>1484</v>
      </c>
      <c r="C201" s="29">
        <v>591</v>
      </c>
      <c r="D201" s="29">
        <v>721</v>
      </c>
      <c r="E201" s="27" t="s">
        <v>958</v>
      </c>
      <c r="F201" s="21"/>
      <c r="G201" s="27" t="s">
        <v>1521</v>
      </c>
      <c r="H201" s="22"/>
      <c r="I201" s="40">
        <v>33500000</v>
      </c>
      <c r="J201" s="40">
        <v>17950000</v>
      </c>
      <c r="K201" s="40">
        <f t="shared" si="2"/>
        <v>15550000</v>
      </c>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2"/>
      <c r="CD201" s="22"/>
      <c r="CE201" s="22"/>
      <c r="CF201" s="22"/>
      <c r="CG201" s="22"/>
      <c r="CH201" s="22"/>
      <c r="CI201" s="22"/>
      <c r="CJ201" s="22"/>
      <c r="CK201" s="22"/>
      <c r="CL201" s="22"/>
      <c r="CM201" s="22"/>
      <c r="CN201" s="22"/>
      <c r="CO201" s="22"/>
      <c r="CP201" s="22"/>
      <c r="CQ201" s="22"/>
      <c r="CR201" s="22"/>
      <c r="CS201" s="22"/>
      <c r="CT201" s="22"/>
      <c r="CU201" s="22"/>
      <c r="CV201" s="22"/>
      <c r="CW201" s="22"/>
      <c r="CX201" s="22"/>
      <c r="CY201" s="22"/>
      <c r="CZ201" s="22"/>
      <c r="DA201" s="22"/>
      <c r="DB201" s="22"/>
      <c r="DC201" s="22"/>
      <c r="DD201" s="22"/>
      <c r="DE201" s="22"/>
      <c r="DF201" s="22"/>
      <c r="DG201" s="22"/>
      <c r="DH201" s="22"/>
      <c r="DI201" s="22"/>
      <c r="DJ201" s="22"/>
      <c r="DK201" s="22"/>
      <c r="DL201" s="22"/>
      <c r="DM201" s="22"/>
      <c r="DN201" s="22"/>
      <c r="DO201" s="22"/>
      <c r="DP201" s="22"/>
      <c r="DQ201" s="22"/>
      <c r="DR201" s="22"/>
      <c r="DS201" s="22"/>
      <c r="DT201" s="22"/>
      <c r="DU201" s="22"/>
      <c r="DV201" s="22"/>
      <c r="DW201" s="22"/>
      <c r="DX201" s="22"/>
      <c r="DY201" s="22"/>
      <c r="DZ201" s="22"/>
      <c r="EA201" s="22"/>
      <c r="EB201" s="22"/>
      <c r="EC201" s="22"/>
      <c r="ED201" s="22"/>
      <c r="EE201" s="22"/>
      <c r="EF201" s="22"/>
      <c r="EG201" s="22"/>
      <c r="EH201" s="22"/>
      <c r="EI201" s="22"/>
      <c r="EJ201" s="22"/>
      <c r="EK201" s="22"/>
      <c r="EL201" s="22"/>
      <c r="EM201" s="22"/>
      <c r="EN201" s="22"/>
      <c r="EO201" s="22"/>
      <c r="EP201" s="22"/>
      <c r="EQ201" s="22"/>
      <c r="ER201" s="22"/>
      <c r="ES201" s="22"/>
      <c r="ET201" s="22"/>
      <c r="EU201" s="22"/>
      <c r="EV201" s="22"/>
      <c r="EW201" s="22"/>
      <c r="EX201" s="22"/>
      <c r="EY201" s="22"/>
      <c r="EZ201" s="22"/>
      <c r="FA201" s="22"/>
      <c r="FB201" s="22"/>
      <c r="FC201" s="22"/>
      <c r="FD201" s="22"/>
      <c r="FE201" s="22"/>
      <c r="FF201" s="22"/>
      <c r="FG201" s="22"/>
      <c r="FH201" s="22"/>
      <c r="FI201" s="22"/>
      <c r="FJ201" s="22"/>
      <c r="FK201" s="22"/>
      <c r="FL201" s="22"/>
      <c r="FM201" s="22"/>
      <c r="FN201" s="22"/>
      <c r="FO201" s="22"/>
      <c r="FP201" s="22"/>
      <c r="FQ201" s="22"/>
      <c r="FR201" s="22"/>
      <c r="FS201" s="22"/>
      <c r="FT201" s="22"/>
      <c r="FU201" s="22"/>
      <c r="FV201" s="22"/>
      <c r="FW201" s="22"/>
      <c r="FX201" s="22"/>
      <c r="FY201" s="22"/>
      <c r="FZ201" s="22"/>
      <c r="GA201" s="22"/>
      <c r="GB201" s="22"/>
      <c r="GC201" s="22"/>
      <c r="GD201" s="22"/>
      <c r="GE201" s="22"/>
      <c r="GF201" s="22"/>
      <c r="GG201" s="22"/>
      <c r="GH201" s="22"/>
      <c r="GI201" s="22"/>
      <c r="GJ201" s="22"/>
      <c r="GK201" s="22"/>
      <c r="GL201" s="22"/>
      <c r="GM201" s="22"/>
      <c r="GN201" s="22"/>
      <c r="GO201" s="22"/>
      <c r="GP201" s="22"/>
      <c r="GQ201" s="22"/>
      <c r="GR201" s="22"/>
      <c r="GS201" s="22"/>
      <c r="GT201" s="22"/>
      <c r="GU201" s="22"/>
      <c r="GV201" s="22"/>
      <c r="GW201" s="22"/>
      <c r="GX201" s="22"/>
      <c r="GY201" s="22"/>
      <c r="GZ201" s="22"/>
      <c r="HA201" s="22"/>
      <c r="HB201" s="22"/>
      <c r="HC201" s="22"/>
      <c r="HD201" s="22"/>
      <c r="HE201" s="22"/>
      <c r="HF201" s="22"/>
      <c r="HG201" s="22"/>
      <c r="HH201" s="22"/>
      <c r="HI201" s="22"/>
      <c r="HJ201" s="22"/>
      <c r="HK201" s="22"/>
      <c r="HL201" s="22"/>
      <c r="HM201" s="22"/>
      <c r="HN201" s="22"/>
      <c r="HO201" s="22"/>
      <c r="HP201" s="22"/>
      <c r="HQ201" s="22"/>
      <c r="HR201" s="22"/>
      <c r="HS201" s="22"/>
      <c r="HT201" s="22"/>
      <c r="HU201" s="22"/>
      <c r="HV201" s="22"/>
      <c r="HW201" s="22"/>
      <c r="HX201" s="22"/>
      <c r="HY201" s="22"/>
      <c r="HZ201" s="22"/>
      <c r="IA201" s="22"/>
      <c r="IB201" s="22"/>
      <c r="IC201" s="22"/>
      <c r="ID201" s="22"/>
      <c r="IE201" s="22"/>
      <c r="IF201" s="22"/>
      <c r="IG201" s="22"/>
      <c r="IH201" s="22"/>
      <c r="II201" s="22"/>
      <c r="IJ201" s="22"/>
      <c r="IK201" s="22"/>
    </row>
    <row r="202" spans="1:245" x14ac:dyDescent="0.25">
      <c r="A202" s="42">
        <v>42894</v>
      </c>
      <c r="B202" s="143" t="s">
        <v>1485</v>
      </c>
      <c r="C202" s="29">
        <v>658</v>
      </c>
      <c r="D202" s="29">
        <v>732</v>
      </c>
      <c r="E202" s="27" t="s">
        <v>1491</v>
      </c>
      <c r="F202" s="21"/>
      <c r="G202" s="27" t="s">
        <v>1522</v>
      </c>
      <c r="H202" s="22"/>
      <c r="I202" s="40">
        <v>83300000</v>
      </c>
      <c r="J202" s="40">
        <v>55136667</v>
      </c>
      <c r="K202" s="40">
        <f t="shared" si="2"/>
        <v>28163333</v>
      </c>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2"/>
      <c r="CD202" s="22"/>
      <c r="CE202" s="22"/>
      <c r="CF202" s="22"/>
      <c r="CG202" s="22"/>
      <c r="CH202" s="22"/>
      <c r="CI202" s="22"/>
      <c r="CJ202" s="22"/>
      <c r="CK202" s="22"/>
      <c r="CL202" s="22"/>
      <c r="CM202" s="22"/>
      <c r="CN202" s="22"/>
      <c r="CO202" s="22"/>
      <c r="CP202" s="22"/>
      <c r="CQ202" s="22"/>
      <c r="CR202" s="22"/>
      <c r="CS202" s="22"/>
      <c r="CT202" s="22"/>
      <c r="CU202" s="22"/>
      <c r="CV202" s="22"/>
      <c r="CW202" s="22"/>
      <c r="CX202" s="22"/>
      <c r="CY202" s="22"/>
      <c r="CZ202" s="22"/>
      <c r="DA202" s="22"/>
      <c r="DB202" s="22"/>
      <c r="DC202" s="22"/>
      <c r="DD202" s="22"/>
      <c r="DE202" s="22"/>
      <c r="DF202" s="22"/>
      <c r="DG202" s="22"/>
      <c r="DH202" s="22"/>
      <c r="DI202" s="22"/>
      <c r="DJ202" s="22"/>
      <c r="DK202" s="22"/>
      <c r="DL202" s="22"/>
      <c r="DM202" s="22"/>
      <c r="DN202" s="22"/>
      <c r="DO202" s="22"/>
      <c r="DP202" s="22"/>
      <c r="DQ202" s="22"/>
      <c r="DR202" s="22"/>
      <c r="DS202" s="22"/>
      <c r="DT202" s="22"/>
      <c r="DU202" s="22"/>
      <c r="DV202" s="22"/>
      <c r="DW202" s="22"/>
      <c r="DX202" s="22"/>
      <c r="DY202" s="22"/>
      <c r="DZ202" s="22"/>
      <c r="EA202" s="22"/>
      <c r="EB202" s="22"/>
      <c r="EC202" s="22"/>
      <c r="ED202" s="22"/>
      <c r="EE202" s="22"/>
      <c r="EF202" s="22"/>
      <c r="EG202" s="22"/>
      <c r="EH202" s="22"/>
      <c r="EI202" s="22"/>
      <c r="EJ202" s="22"/>
      <c r="EK202" s="22"/>
      <c r="EL202" s="22"/>
      <c r="EM202" s="22"/>
      <c r="EN202" s="22"/>
      <c r="EO202" s="22"/>
      <c r="EP202" s="22"/>
      <c r="EQ202" s="22"/>
      <c r="ER202" s="22"/>
      <c r="ES202" s="22"/>
      <c r="ET202" s="22"/>
      <c r="EU202" s="22"/>
      <c r="EV202" s="22"/>
      <c r="EW202" s="22"/>
      <c r="EX202" s="22"/>
      <c r="EY202" s="22"/>
      <c r="EZ202" s="22"/>
      <c r="FA202" s="22"/>
      <c r="FB202" s="22"/>
      <c r="FC202" s="22"/>
      <c r="FD202" s="22"/>
      <c r="FE202" s="22"/>
      <c r="FF202" s="22"/>
      <c r="FG202" s="22"/>
      <c r="FH202" s="22"/>
      <c r="FI202" s="22"/>
      <c r="FJ202" s="22"/>
      <c r="FK202" s="22"/>
      <c r="FL202" s="22"/>
      <c r="FM202" s="22"/>
      <c r="FN202" s="22"/>
      <c r="FO202" s="22"/>
      <c r="FP202" s="22"/>
      <c r="FQ202" s="22"/>
      <c r="FR202" s="22"/>
      <c r="FS202" s="22"/>
      <c r="FT202" s="22"/>
      <c r="FU202" s="22"/>
      <c r="FV202" s="22"/>
      <c r="FW202" s="22"/>
      <c r="FX202" s="22"/>
      <c r="FY202" s="22"/>
      <c r="FZ202" s="22"/>
      <c r="GA202" s="22"/>
      <c r="GB202" s="22"/>
      <c r="GC202" s="22"/>
      <c r="GD202" s="22"/>
      <c r="GE202" s="22"/>
      <c r="GF202" s="22"/>
      <c r="GG202" s="22"/>
      <c r="GH202" s="22"/>
      <c r="GI202" s="22"/>
      <c r="GJ202" s="22"/>
      <c r="GK202" s="22"/>
      <c r="GL202" s="22"/>
      <c r="GM202" s="22"/>
      <c r="GN202" s="22"/>
      <c r="GO202" s="22"/>
      <c r="GP202" s="22"/>
      <c r="GQ202" s="22"/>
      <c r="GR202" s="22"/>
      <c r="GS202" s="22"/>
      <c r="GT202" s="22"/>
      <c r="GU202" s="22"/>
      <c r="GV202" s="22"/>
      <c r="GW202" s="22"/>
      <c r="GX202" s="22"/>
      <c r="GY202" s="22"/>
      <c r="GZ202" s="22"/>
      <c r="HA202" s="22"/>
      <c r="HB202" s="22"/>
      <c r="HC202" s="22"/>
      <c r="HD202" s="22"/>
      <c r="HE202" s="22"/>
      <c r="HF202" s="22"/>
      <c r="HG202" s="22"/>
      <c r="HH202" s="22"/>
      <c r="HI202" s="22"/>
      <c r="HJ202" s="22"/>
      <c r="HK202" s="22"/>
      <c r="HL202" s="22"/>
      <c r="HM202" s="22"/>
      <c r="HN202" s="22"/>
      <c r="HO202" s="22"/>
      <c r="HP202" s="22"/>
      <c r="HQ202" s="22"/>
      <c r="HR202" s="22"/>
      <c r="HS202" s="22"/>
      <c r="HT202" s="22"/>
      <c r="HU202" s="22"/>
      <c r="HV202" s="22"/>
      <c r="HW202" s="22"/>
      <c r="HX202" s="22"/>
      <c r="HY202" s="22"/>
      <c r="HZ202" s="22"/>
      <c r="IA202" s="22"/>
      <c r="IB202" s="22"/>
      <c r="IC202" s="22"/>
      <c r="ID202" s="22"/>
      <c r="IE202" s="22"/>
      <c r="IF202" s="22"/>
      <c r="IG202" s="22"/>
      <c r="IH202" s="22"/>
      <c r="II202" s="22"/>
      <c r="IJ202" s="22"/>
      <c r="IK202" s="22"/>
    </row>
    <row r="203" spans="1:245" x14ac:dyDescent="0.25">
      <c r="A203" s="42">
        <v>42898</v>
      </c>
      <c r="B203" s="143" t="s">
        <v>1486</v>
      </c>
      <c r="C203" s="29">
        <v>673</v>
      </c>
      <c r="D203" s="29">
        <v>741</v>
      </c>
      <c r="E203" s="27" t="s">
        <v>970</v>
      </c>
      <c r="F203" s="21"/>
      <c r="G203" s="27" t="s">
        <v>1523</v>
      </c>
      <c r="H203" s="22"/>
      <c r="I203" s="40">
        <v>13000000</v>
      </c>
      <c r="J203" s="40">
        <v>9266667</v>
      </c>
      <c r="K203" s="40">
        <f t="shared" si="2"/>
        <v>3733333</v>
      </c>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c r="BG203" s="22"/>
      <c r="BH203" s="22"/>
      <c r="BI203" s="22"/>
      <c r="BJ203" s="22"/>
      <c r="BK203" s="22"/>
      <c r="BL203" s="22"/>
      <c r="BM203" s="22"/>
      <c r="BN203" s="22"/>
      <c r="BO203" s="22"/>
      <c r="BP203" s="22"/>
      <c r="BQ203" s="22"/>
      <c r="BR203" s="22"/>
      <c r="BS203" s="22"/>
      <c r="BT203" s="22"/>
      <c r="BU203" s="22"/>
      <c r="BV203" s="22"/>
      <c r="BW203" s="22"/>
      <c r="BX203" s="22"/>
      <c r="BY203" s="22"/>
      <c r="BZ203" s="22"/>
      <c r="CA203" s="22"/>
      <c r="CB203" s="22"/>
      <c r="CC203" s="22"/>
      <c r="CD203" s="22"/>
      <c r="CE203" s="22"/>
      <c r="CF203" s="22"/>
      <c r="CG203" s="22"/>
      <c r="CH203" s="22"/>
      <c r="CI203" s="22"/>
      <c r="CJ203" s="22"/>
      <c r="CK203" s="22"/>
      <c r="CL203" s="22"/>
      <c r="CM203" s="22"/>
      <c r="CN203" s="22"/>
      <c r="CO203" s="22"/>
      <c r="CP203" s="22"/>
      <c r="CQ203" s="22"/>
      <c r="CR203" s="22"/>
      <c r="CS203" s="22"/>
      <c r="CT203" s="22"/>
      <c r="CU203" s="22"/>
      <c r="CV203" s="22"/>
      <c r="CW203" s="22"/>
      <c r="CX203" s="22"/>
      <c r="CY203" s="22"/>
      <c r="CZ203" s="22"/>
      <c r="DA203" s="22"/>
      <c r="DB203" s="22"/>
      <c r="DC203" s="22"/>
      <c r="DD203" s="22"/>
      <c r="DE203" s="22"/>
      <c r="DF203" s="22"/>
      <c r="DG203" s="22"/>
      <c r="DH203" s="22"/>
      <c r="DI203" s="22"/>
      <c r="DJ203" s="22"/>
      <c r="DK203" s="22"/>
      <c r="DL203" s="22"/>
      <c r="DM203" s="22"/>
      <c r="DN203" s="22"/>
      <c r="DO203" s="22"/>
      <c r="DP203" s="22"/>
      <c r="DQ203" s="22"/>
      <c r="DR203" s="22"/>
      <c r="DS203" s="22"/>
      <c r="DT203" s="22"/>
      <c r="DU203" s="22"/>
      <c r="DV203" s="22"/>
      <c r="DW203" s="22"/>
      <c r="DX203" s="22"/>
      <c r="DY203" s="22"/>
      <c r="DZ203" s="22"/>
      <c r="EA203" s="22"/>
      <c r="EB203" s="22"/>
      <c r="EC203" s="22"/>
      <c r="ED203" s="22"/>
      <c r="EE203" s="22"/>
      <c r="EF203" s="22"/>
      <c r="EG203" s="22"/>
      <c r="EH203" s="22"/>
      <c r="EI203" s="22"/>
      <c r="EJ203" s="22"/>
      <c r="EK203" s="22"/>
      <c r="EL203" s="22"/>
      <c r="EM203" s="22"/>
      <c r="EN203" s="22"/>
      <c r="EO203" s="22"/>
      <c r="EP203" s="22"/>
      <c r="EQ203" s="22"/>
      <c r="ER203" s="22"/>
      <c r="ES203" s="22"/>
      <c r="ET203" s="22"/>
      <c r="EU203" s="22"/>
      <c r="EV203" s="22"/>
      <c r="EW203" s="22"/>
      <c r="EX203" s="22"/>
      <c r="EY203" s="22"/>
      <c r="EZ203" s="22"/>
      <c r="FA203" s="22"/>
      <c r="FB203" s="22"/>
      <c r="FC203" s="22"/>
      <c r="FD203" s="22"/>
      <c r="FE203" s="22"/>
      <c r="FF203" s="22"/>
      <c r="FG203" s="22"/>
      <c r="FH203" s="22"/>
      <c r="FI203" s="22"/>
      <c r="FJ203" s="22"/>
      <c r="FK203" s="22"/>
      <c r="FL203" s="22"/>
      <c r="FM203" s="22"/>
      <c r="FN203" s="22"/>
      <c r="FO203" s="22"/>
      <c r="FP203" s="22"/>
      <c r="FQ203" s="22"/>
      <c r="FR203" s="22"/>
      <c r="FS203" s="22"/>
      <c r="FT203" s="22"/>
      <c r="FU203" s="22"/>
      <c r="FV203" s="22"/>
      <c r="FW203" s="22"/>
      <c r="FX203" s="22"/>
      <c r="FY203" s="22"/>
      <c r="FZ203" s="22"/>
      <c r="GA203" s="22"/>
      <c r="GB203" s="22"/>
      <c r="GC203" s="22"/>
      <c r="GD203" s="22"/>
      <c r="GE203" s="22"/>
      <c r="GF203" s="22"/>
      <c r="GG203" s="22"/>
      <c r="GH203" s="22"/>
      <c r="GI203" s="22"/>
      <c r="GJ203" s="22"/>
      <c r="GK203" s="22"/>
      <c r="GL203" s="22"/>
      <c r="GM203" s="22"/>
      <c r="GN203" s="22"/>
      <c r="GO203" s="22"/>
      <c r="GP203" s="22"/>
      <c r="GQ203" s="22"/>
      <c r="GR203" s="22"/>
      <c r="GS203" s="22"/>
      <c r="GT203" s="22"/>
      <c r="GU203" s="22"/>
      <c r="GV203" s="22"/>
      <c r="GW203" s="22"/>
      <c r="GX203" s="22"/>
      <c r="GY203" s="22"/>
      <c r="GZ203" s="22"/>
      <c r="HA203" s="22"/>
      <c r="HB203" s="22"/>
      <c r="HC203" s="22"/>
      <c r="HD203" s="22"/>
      <c r="HE203" s="22"/>
      <c r="HF203" s="22"/>
      <c r="HG203" s="22"/>
      <c r="HH203" s="22"/>
      <c r="HI203" s="22"/>
      <c r="HJ203" s="22"/>
      <c r="HK203" s="22"/>
      <c r="HL203" s="22"/>
      <c r="HM203" s="22"/>
      <c r="HN203" s="22"/>
      <c r="HO203" s="22"/>
      <c r="HP203" s="22"/>
      <c r="HQ203" s="22"/>
      <c r="HR203" s="22"/>
      <c r="HS203" s="22"/>
      <c r="HT203" s="22"/>
      <c r="HU203" s="22"/>
      <c r="HV203" s="22"/>
      <c r="HW203" s="22"/>
      <c r="HX203" s="22"/>
      <c r="HY203" s="22"/>
      <c r="HZ203" s="22"/>
      <c r="IA203" s="22"/>
      <c r="IB203" s="22"/>
      <c r="IC203" s="22"/>
      <c r="ID203" s="22"/>
      <c r="IE203" s="22"/>
      <c r="IF203" s="22"/>
      <c r="IG203" s="22"/>
      <c r="IH203" s="22"/>
      <c r="II203" s="22"/>
      <c r="IJ203" s="22"/>
      <c r="IK203" s="22"/>
    </row>
    <row r="204" spans="1:245" x14ac:dyDescent="0.25">
      <c r="A204" s="42">
        <v>42898</v>
      </c>
      <c r="B204" s="143" t="s">
        <v>1487</v>
      </c>
      <c r="C204" s="29">
        <v>671</v>
      </c>
      <c r="D204" s="29">
        <v>746</v>
      </c>
      <c r="E204" s="27" t="s">
        <v>1488</v>
      </c>
      <c r="F204" s="21"/>
      <c r="G204" s="27" t="s">
        <v>1524</v>
      </c>
      <c r="H204" s="22"/>
      <c r="I204" s="40">
        <v>30686500</v>
      </c>
      <c r="J204" s="40">
        <v>21873967</v>
      </c>
      <c r="K204" s="40">
        <f t="shared" si="2"/>
        <v>8812533</v>
      </c>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c r="BF204" s="22"/>
      <c r="BG204" s="22"/>
      <c r="BH204" s="22"/>
      <c r="BI204" s="22"/>
      <c r="BJ204" s="22"/>
      <c r="BK204" s="22"/>
      <c r="BL204" s="22"/>
      <c r="BM204" s="22"/>
      <c r="BN204" s="22"/>
      <c r="BO204" s="22"/>
      <c r="BP204" s="22"/>
      <c r="BQ204" s="22"/>
      <c r="BR204" s="22"/>
      <c r="BS204" s="22"/>
      <c r="BT204" s="22"/>
      <c r="BU204" s="22"/>
      <c r="BV204" s="22"/>
      <c r="BW204" s="22"/>
      <c r="BX204" s="22"/>
      <c r="BY204" s="22"/>
      <c r="BZ204" s="22"/>
      <c r="CA204" s="22"/>
      <c r="CB204" s="22"/>
      <c r="CC204" s="22"/>
      <c r="CD204" s="22"/>
      <c r="CE204" s="22"/>
      <c r="CF204" s="22"/>
      <c r="CG204" s="22"/>
      <c r="CH204" s="22"/>
      <c r="CI204" s="22"/>
      <c r="CJ204" s="22"/>
      <c r="CK204" s="22"/>
      <c r="CL204" s="22"/>
      <c r="CM204" s="22"/>
      <c r="CN204" s="22"/>
      <c r="CO204" s="22"/>
      <c r="CP204" s="22"/>
      <c r="CQ204" s="22"/>
      <c r="CR204" s="22"/>
      <c r="CS204" s="22"/>
      <c r="CT204" s="22"/>
      <c r="CU204" s="22"/>
      <c r="CV204" s="22"/>
      <c r="CW204" s="22"/>
      <c r="CX204" s="22"/>
      <c r="CY204" s="22"/>
      <c r="CZ204" s="22"/>
      <c r="DA204" s="22"/>
      <c r="DB204" s="22"/>
      <c r="DC204" s="22"/>
      <c r="DD204" s="22"/>
      <c r="DE204" s="22"/>
      <c r="DF204" s="22"/>
      <c r="DG204" s="22"/>
      <c r="DH204" s="22"/>
      <c r="DI204" s="22"/>
      <c r="DJ204" s="22"/>
      <c r="DK204" s="22"/>
      <c r="DL204" s="22"/>
      <c r="DM204" s="22"/>
      <c r="DN204" s="22"/>
      <c r="DO204" s="22"/>
      <c r="DP204" s="22"/>
      <c r="DQ204" s="22"/>
      <c r="DR204" s="22"/>
      <c r="DS204" s="22"/>
      <c r="DT204" s="22"/>
      <c r="DU204" s="22"/>
      <c r="DV204" s="22"/>
      <c r="DW204" s="22"/>
      <c r="DX204" s="22"/>
      <c r="DY204" s="22"/>
      <c r="DZ204" s="22"/>
      <c r="EA204" s="22"/>
      <c r="EB204" s="22"/>
      <c r="EC204" s="22"/>
      <c r="ED204" s="22"/>
      <c r="EE204" s="22"/>
      <c r="EF204" s="22"/>
      <c r="EG204" s="22"/>
      <c r="EH204" s="22"/>
      <c r="EI204" s="22"/>
      <c r="EJ204" s="22"/>
      <c r="EK204" s="22"/>
      <c r="EL204" s="22"/>
      <c r="EM204" s="22"/>
      <c r="EN204" s="22"/>
      <c r="EO204" s="22"/>
      <c r="EP204" s="22"/>
      <c r="EQ204" s="22"/>
      <c r="ER204" s="22"/>
      <c r="ES204" s="22"/>
      <c r="ET204" s="22"/>
      <c r="EU204" s="22"/>
      <c r="EV204" s="22"/>
      <c r="EW204" s="22"/>
      <c r="EX204" s="22"/>
      <c r="EY204" s="22"/>
      <c r="EZ204" s="22"/>
      <c r="FA204" s="22"/>
      <c r="FB204" s="22"/>
      <c r="FC204" s="22"/>
      <c r="FD204" s="22"/>
      <c r="FE204" s="22"/>
      <c r="FF204" s="22"/>
      <c r="FG204" s="22"/>
      <c r="FH204" s="22"/>
      <c r="FI204" s="22"/>
      <c r="FJ204" s="22"/>
      <c r="FK204" s="22"/>
      <c r="FL204" s="22"/>
      <c r="FM204" s="22"/>
      <c r="FN204" s="22"/>
      <c r="FO204" s="22"/>
      <c r="FP204" s="22"/>
      <c r="FQ204" s="22"/>
      <c r="FR204" s="22"/>
      <c r="FS204" s="22"/>
      <c r="FT204" s="22"/>
      <c r="FU204" s="22"/>
      <c r="FV204" s="22"/>
      <c r="FW204" s="22"/>
      <c r="FX204" s="22"/>
      <c r="FY204" s="22"/>
      <c r="FZ204" s="22"/>
      <c r="GA204" s="22"/>
      <c r="GB204" s="22"/>
      <c r="GC204" s="22"/>
      <c r="GD204" s="22"/>
      <c r="GE204" s="22"/>
      <c r="GF204" s="22"/>
      <c r="GG204" s="22"/>
      <c r="GH204" s="22"/>
      <c r="GI204" s="22"/>
      <c r="GJ204" s="22"/>
      <c r="GK204" s="22"/>
      <c r="GL204" s="22"/>
      <c r="GM204" s="22"/>
      <c r="GN204" s="22"/>
      <c r="GO204" s="22"/>
      <c r="GP204" s="22"/>
      <c r="GQ204" s="22"/>
      <c r="GR204" s="22"/>
      <c r="GS204" s="22"/>
      <c r="GT204" s="22"/>
      <c r="GU204" s="22"/>
      <c r="GV204" s="22"/>
      <c r="GW204" s="22"/>
      <c r="GX204" s="22"/>
      <c r="GY204" s="22"/>
      <c r="GZ204" s="22"/>
      <c r="HA204" s="22"/>
      <c r="HB204" s="22"/>
      <c r="HC204" s="22"/>
      <c r="HD204" s="22"/>
      <c r="HE204" s="22"/>
      <c r="HF204" s="22"/>
      <c r="HG204" s="22"/>
      <c r="HH204" s="22"/>
      <c r="HI204" s="22"/>
      <c r="HJ204" s="22"/>
      <c r="HK204" s="22"/>
      <c r="HL204" s="22"/>
      <c r="HM204" s="22"/>
      <c r="HN204" s="22"/>
      <c r="HO204" s="22"/>
      <c r="HP204" s="22"/>
      <c r="HQ204" s="22"/>
      <c r="HR204" s="22"/>
      <c r="HS204" s="22"/>
      <c r="HT204" s="22"/>
      <c r="HU204" s="22"/>
      <c r="HV204" s="22"/>
      <c r="HW204" s="22"/>
      <c r="HX204" s="22"/>
      <c r="HY204" s="22"/>
      <c r="HZ204" s="22"/>
      <c r="IA204" s="22"/>
      <c r="IB204" s="22"/>
      <c r="IC204" s="22"/>
      <c r="ID204" s="22"/>
      <c r="IE204" s="22"/>
      <c r="IF204" s="22"/>
      <c r="IG204" s="22"/>
      <c r="IH204" s="22"/>
      <c r="II204" s="22"/>
      <c r="IJ204" s="22"/>
      <c r="IK204" s="22"/>
    </row>
    <row r="205" spans="1:245" x14ac:dyDescent="0.25">
      <c r="A205" s="42">
        <v>42899</v>
      </c>
      <c r="B205" s="143" t="s">
        <v>1502</v>
      </c>
      <c r="C205" s="29">
        <v>675</v>
      </c>
      <c r="D205" s="29">
        <v>749</v>
      </c>
      <c r="E205" s="27" t="s">
        <v>1506</v>
      </c>
      <c r="F205" s="21"/>
      <c r="G205" s="27" t="s">
        <v>1525</v>
      </c>
      <c r="H205" s="22"/>
      <c r="I205" s="40">
        <v>29250000</v>
      </c>
      <c r="J205" s="40">
        <v>20700000</v>
      </c>
      <c r="K205" s="40">
        <f t="shared" si="2"/>
        <v>8550000</v>
      </c>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2"/>
      <c r="CD205" s="22"/>
      <c r="CE205" s="22"/>
      <c r="CF205" s="22"/>
      <c r="CG205" s="22"/>
      <c r="CH205" s="22"/>
      <c r="CI205" s="22"/>
      <c r="CJ205" s="22"/>
      <c r="CK205" s="22"/>
      <c r="CL205" s="22"/>
      <c r="CM205" s="22"/>
      <c r="CN205" s="22"/>
      <c r="CO205" s="22"/>
      <c r="CP205" s="22"/>
      <c r="CQ205" s="22"/>
      <c r="CR205" s="22"/>
      <c r="CS205" s="22"/>
      <c r="CT205" s="22"/>
      <c r="CU205" s="22"/>
      <c r="CV205" s="22"/>
      <c r="CW205" s="22"/>
      <c r="CX205" s="22"/>
      <c r="CY205" s="22"/>
      <c r="CZ205" s="22"/>
      <c r="DA205" s="22"/>
      <c r="DB205" s="22"/>
      <c r="DC205" s="22"/>
      <c r="DD205" s="22"/>
      <c r="DE205" s="22"/>
      <c r="DF205" s="22"/>
      <c r="DG205" s="22"/>
      <c r="DH205" s="22"/>
      <c r="DI205" s="22"/>
      <c r="DJ205" s="22"/>
      <c r="DK205" s="22"/>
      <c r="DL205" s="22"/>
      <c r="DM205" s="22"/>
      <c r="DN205" s="22"/>
      <c r="DO205" s="22"/>
      <c r="DP205" s="22"/>
      <c r="DQ205" s="22"/>
      <c r="DR205" s="22"/>
      <c r="DS205" s="22"/>
      <c r="DT205" s="22"/>
      <c r="DU205" s="22"/>
      <c r="DV205" s="22"/>
      <c r="DW205" s="22"/>
      <c r="DX205" s="22"/>
      <c r="DY205" s="22"/>
      <c r="DZ205" s="22"/>
      <c r="EA205" s="22"/>
      <c r="EB205" s="22"/>
      <c r="EC205" s="22"/>
      <c r="ED205" s="22"/>
      <c r="EE205" s="22"/>
      <c r="EF205" s="22"/>
      <c r="EG205" s="22"/>
      <c r="EH205" s="22"/>
      <c r="EI205" s="22"/>
      <c r="EJ205" s="22"/>
      <c r="EK205" s="22"/>
      <c r="EL205" s="22"/>
      <c r="EM205" s="22"/>
      <c r="EN205" s="22"/>
      <c r="EO205" s="22"/>
      <c r="EP205" s="22"/>
      <c r="EQ205" s="22"/>
      <c r="ER205" s="22"/>
      <c r="ES205" s="22"/>
      <c r="ET205" s="22"/>
      <c r="EU205" s="22"/>
      <c r="EV205" s="22"/>
      <c r="EW205" s="22"/>
      <c r="EX205" s="22"/>
      <c r="EY205" s="22"/>
      <c r="EZ205" s="22"/>
      <c r="FA205" s="22"/>
      <c r="FB205" s="22"/>
      <c r="FC205" s="22"/>
      <c r="FD205" s="22"/>
      <c r="FE205" s="22"/>
      <c r="FF205" s="22"/>
      <c r="FG205" s="22"/>
      <c r="FH205" s="22"/>
      <c r="FI205" s="22"/>
      <c r="FJ205" s="22"/>
      <c r="FK205" s="22"/>
      <c r="FL205" s="22"/>
      <c r="FM205" s="22"/>
      <c r="FN205" s="22"/>
      <c r="FO205" s="22"/>
      <c r="FP205" s="22"/>
      <c r="FQ205" s="22"/>
      <c r="FR205" s="22"/>
      <c r="FS205" s="22"/>
      <c r="FT205" s="22"/>
      <c r="FU205" s="22"/>
      <c r="FV205" s="22"/>
      <c r="FW205" s="22"/>
      <c r="FX205" s="22"/>
      <c r="FY205" s="22"/>
      <c r="FZ205" s="22"/>
      <c r="GA205" s="22"/>
      <c r="GB205" s="22"/>
      <c r="GC205" s="22"/>
      <c r="GD205" s="22"/>
      <c r="GE205" s="22"/>
      <c r="GF205" s="22"/>
      <c r="GG205" s="22"/>
      <c r="GH205" s="22"/>
      <c r="GI205" s="22"/>
      <c r="GJ205" s="22"/>
      <c r="GK205" s="22"/>
      <c r="GL205" s="22"/>
      <c r="GM205" s="22"/>
      <c r="GN205" s="22"/>
      <c r="GO205" s="22"/>
      <c r="GP205" s="22"/>
      <c r="GQ205" s="22"/>
      <c r="GR205" s="22"/>
      <c r="GS205" s="22"/>
      <c r="GT205" s="22"/>
      <c r="GU205" s="22"/>
      <c r="GV205" s="22"/>
      <c r="GW205" s="22"/>
      <c r="GX205" s="22"/>
      <c r="GY205" s="22"/>
      <c r="GZ205" s="22"/>
      <c r="HA205" s="22"/>
      <c r="HB205" s="22"/>
      <c r="HC205" s="22"/>
      <c r="HD205" s="22"/>
      <c r="HE205" s="22"/>
      <c r="HF205" s="22"/>
      <c r="HG205" s="22"/>
      <c r="HH205" s="22"/>
      <c r="HI205" s="22"/>
      <c r="HJ205" s="22"/>
      <c r="HK205" s="22"/>
      <c r="HL205" s="22"/>
      <c r="HM205" s="22"/>
      <c r="HN205" s="22"/>
      <c r="HO205" s="22"/>
      <c r="HP205" s="22"/>
      <c r="HQ205" s="22"/>
      <c r="HR205" s="22"/>
      <c r="HS205" s="22"/>
      <c r="HT205" s="22"/>
      <c r="HU205" s="22"/>
      <c r="HV205" s="22"/>
      <c r="HW205" s="22"/>
      <c r="HX205" s="22"/>
      <c r="HY205" s="22"/>
      <c r="HZ205" s="22"/>
      <c r="IA205" s="22"/>
      <c r="IB205" s="22"/>
      <c r="IC205" s="22"/>
      <c r="ID205" s="22"/>
      <c r="IE205" s="22"/>
      <c r="IF205" s="22"/>
      <c r="IG205" s="22"/>
      <c r="IH205" s="22"/>
      <c r="II205" s="22"/>
      <c r="IJ205" s="22"/>
      <c r="IK205" s="22"/>
    </row>
    <row r="206" spans="1:245" x14ac:dyDescent="0.25">
      <c r="A206" s="42">
        <v>42900</v>
      </c>
      <c r="B206" s="143" t="s">
        <v>1503</v>
      </c>
      <c r="C206" s="29">
        <v>685</v>
      </c>
      <c r="D206" s="29">
        <v>755</v>
      </c>
      <c r="E206" s="27" t="s">
        <v>1507</v>
      </c>
      <c r="F206" s="21"/>
      <c r="G206" s="27" t="s">
        <v>1526</v>
      </c>
      <c r="H206" s="22"/>
      <c r="I206" s="40">
        <v>23985000</v>
      </c>
      <c r="J206" s="40">
        <v>16851000</v>
      </c>
      <c r="K206" s="40">
        <f t="shared" si="2"/>
        <v>7134000</v>
      </c>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c r="CE206" s="22"/>
      <c r="CF206" s="22"/>
      <c r="CG206" s="22"/>
      <c r="CH206" s="22"/>
      <c r="CI206" s="22"/>
      <c r="CJ206" s="22"/>
      <c r="CK206" s="22"/>
      <c r="CL206" s="22"/>
      <c r="CM206" s="22"/>
      <c r="CN206" s="22"/>
      <c r="CO206" s="22"/>
      <c r="CP206" s="22"/>
      <c r="CQ206" s="22"/>
      <c r="CR206" s="22"/>
      <c r="CS206" s="22"/>
      <c r="CT206" s="22"/>
      <c r="CU206" s="22"/>
      <c r="CV206" s="22"/>
      <c r="CW206" s="22"/>
      <c r="CX206" s="22"/>
      <c r="CY206" s="22"/>
      <c r="CZ206" s="22"/>
      <c r="DA206" s="22"/>
      <c r="DB206" s="22"/>
      <c r="DC206" s="22"/>
      <c r="DD206" s="22"/>
      <c r="DE206" s="22"/>
      <c r="DF206" s="22"/>
      <c r="DG206" s="22"/>
      <c r="DH206" s="22"/>
      <c r="DI206" s="22"/>
      <c r="DJ206" s="22"/>
      <c r="DK206" s="22"/>
      <c r="DL206" s="22"/>
      <c r="DM206" s="22"/>
      <c r="DN206" s="22"/>
      <c r="DO206" s="22"/>
      <c r="DP206" s="22"/>
      <c r="DQ206" s="22"/>
      <c r="DR206" s="22"/>
      <c r="DS206" s="22"/>
      <c r="DT206" s="22"/>
      <c r="DU206" s="22"/>
      <c r="DV206" s="22"/>
      <c r="DW206" s="22"/>
      <c r="DX206" s="22"/>
      <c r="DY206" s="22"/>
      <c r="DZ206" s="22"/>
      <c r="EA206" s="22"/>
      <c r="EB206" s="22"/>
      <c r="EC206" s="22"/>
      <c r="ED206" s="22"/>
      <c r="EE206" s="22"/>
      <c r="EF206" s="22"/>
      <c r="EG206" s="22"/>
      <c r="EH206" s="22"/>
      <c r="EI206" s="22"/>
      <c r="EJ206" s="22"/>
      <c r="EK206" s="22"/>
      <c r="EL206" s="22"/>
      <c r="EM206" s="22"/>
      <c r="EN206" s="22"/>
      <c r="EO206" s="22"/>
      <c r="EP206" s="22"/>
      <c r="EQ206" s="22"/>
      <c r="ER206" s="22"/>
      <c r="ES206" s="22"/>
      <c r="ET206" s="22"/>
      <c r="EU206" s="22"/>
      <c r="EV206" s="22"/>
      <c r="EW206" s="22"/>
      <c r="EX206" s="22"/>
      <c r="EY206" s="22"/>
      <c r="EZ206" s="22"/>
      <c r="FA206" s="22"/>
      <c r="FB206" s="22"/>
      <c r="FC206" s="22"/>
      <c r="FD206" s="22"/>
      <c r="FE206" s="22"/>
      <c r="FF206" s="22"/>
      <c r="FG206" s="22"/>
      <c r="FH206" s="22"/>
      <c r="FI206" s="22"/>
      <c r="FJ206" s="22"/>
      <c r="FK206" s="22"/>
      <c r="FL206" s="22"/>
      <c r="FM206" s="22"/>
      <c r="FN206" s="22"/>
      <c r="FO206" s="22"/>
      <c r="FP206" s="22"/>
      <c r="FQ206" s="22"/>
      <c r="FR206" s="22"/>
      <c r="FS206" s="22"/>
      <c r="FT206" s="22"/>
      <c r="FU206" s="22"/>
      <c r="FV206" s="22"/>
      <c r="FW206" s="22"/>
      <c r="FX206" s="22"/>
      <c r="FY206" s="22"/>
      <c r="FZ206" s="22"/>
      <c r="GA206" s="22"/>
      <c r="GB206" s="22"/>
      <c r="GC206" s="22"/>
      <c r="GD206" s="22"/>
      <c r="GE206" s="22"/>
      <c r="GF206" s="22"/>
      <c r="GG206" s="22"/>
      <c r="GH206" s="22"/>
      <c r="GI206" s="22"/>
      <c r="GJ206" s="22"/>
      <c r="GK206" s="22"/>
      <c r="GL206" s="22"/>
      <c r="GM206" s="22"/>
      <c r="GN206" s="22"/>
      <c r="GO206" s="22"/>
      <c r="GP206" s="22"/>
      <c r="GQ206" s="22"/>
      <c r="GR206" s="22"/>
      <c r="GS206" s="22"/>
      <c r="GT206" s="22"/>
      <c r="GU206" s="22"/>
      <c r="GV206" s="22"/>
      <c r="GW206" s="22"/>
      <c r="GX206" s="22"/>
      <c r="GY206" s="22"/>
      <c r="GZ206" s="22"/>
      <c r="HA206" s="22"/>
      <c r="HB206" s="22"/>
      <c r="HC206" s="22"/>
      <c r="HD206" s="22"/>
      <c r="HE206" s="22"/>
      <c r="HF206" s="22"/>
      <c r="HG206" s="22"/>
      <c r="HH206" s="22"/>
      <c r="HI206" s="22"/>
      <c r="HJ206" s="22"/>
      <c r="HK206" s="22"/>
      <c r="HL206" s="22"/>
      <c r="HM206" s="22"/>
      <c r="HN206" s="22"/>
      <c r="HO206" s="22"/>
      <c r="HP206" s="22"/>
      <c r="HQ206" s="22"/>
      <c r="HR206" s="22"/>
      <c r="HS206" s="22"/>
      <c r="HT206" s="22"/>
      <c r="HU206" s="22"/>
      <c r="HV206" s="22"/>
      <c r="HW206" s="22"/>
      <c r="HX206" s="22"/>
      <c r="HY206" s="22"/>
      <c r="HZ206" s="22"/>
      <c r="IA206" s="22"/>
      <c r="IB206" s="22"/>
      <c r="IC206" s="22"/>
      <c r="ID206" s="22"/>
      <c r="IE206" s="22"/>
      <c r="IF206" s="22"/>
      <c r="IG206" s="22"/>
      <c r="IH206" s="22"/>
      <c r="II206" s="22"/>
      <c r="IJ206" s="22"/>
      <c r="IK206" s="22"/>
    </row>
    <row r="207" spans="1:245" x14ac:dyDescent="0.25">
      <c r="A207" s="42">
        <v>42900</v>
      </c>
      <c r="B207" s="143" t="s">
        <v>1504</v>
      </c>
      <c r="C207" s="29">
        <v>684</v>
      </c>
      <c r="D207" s="29">
        <v>756</v>
      </c>
      <c r="E207" s="27" t="s">
        <v>1495</v>
      </c>
      <c r="F207" s="21"/>
      <c r="G207" s="27" t="s">
        <v>1527</v>
      </c>
      <c r="H207" s="22"/>
      <c r="I207" s="40">
        <v>29250000</v>
      </c>
      <c r="J207" s="40">
        <v>20550000</v>
      </c>
      <c r="K207" s="40">
        <f t="shared" si="2"/>
        <v>8700000</v>
      </c>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c r="BF207" s="22"/>
      <c r="BG207" s="22"/>
      <c r="BH207" s="22"/>
      <c r="BI207" s="22"/>
      <c r="BJ207" s="22"/>
      <c r="BK207" s="22"/>
      <c r="BL207" s="22"/>
      <c r="BM207" s="22"/>
      <c r="BN207" s="22"/>
      <c r="BO207" s="22"/>
      <c r="BP207" s="22"/>
      <c r="BQ207" s="22"/>
      <c r="BR207" s="22"/>
      <c r="BS207" s="22"/>
      <c r="BT207" s="22"/>
      <c r="BU207" s="22"/>
      <c r="BV207" s="22"/>
      <c r="BW207" s="22"/>
      <c r="BX207" s="22"/>
      <c r="BY207" s="22"/>
      <c r="BZ207" s="22"/>
      <c r="CA207" s="22"/>
      <c r="CB207" s="22"/>
      <c r="CC207" s="22"/>
      <c r="CD207" s="22"/>
      <c r="CE207" s="22"/>
      <c r="CF207" s="22"/>
      <c r="CG207" s="22"/>
      <c r="CH207" s="22"/>
      <c r="CI207" s="22"/>
      <c r="CJ207" s="22"/>
      <c r="CK207" s="22"/>
      <c r="CL207" s="22"/>
      <c r="CM207" s="22"/>
      <c r="CN207" s="22"/>
      <c r="CO207" s="22"/>
      <c r="CP207" s="22"/>
      <c r="CQ207" s="22"/>
      <c r="CR207" s="22"/>
      <c r="CS207" s="22"/>
      <c r="CT207" s="22"/>
      <c r="CU207" s="22"/>
      <c r="CV207" s="22"/>
      <c r="CW207" s="22"/>
      <c r="CX207" s="22"/>
      <c r="CY207" s="22"/>
      <c r="CZ207" s="22"/>
      <c r="DA207" s="22"/>
      <c r="DB207" s="22"/>
      <c r="DC207" s="22"/>
      <c r="DD207" s="22"/>
      <c r="DE207" s="22"/>
      <c r="DF207" s="22"/>
      <c r="DG207" s="22"/>
      <c r="DH207" s="22"/>
      <c r="DI207" s="22"/>
      <c r="DJ207" s="22"/>
      <c r="DK207" s="22"/>
      <c r="DL207" s="22"/>
      <c r="DM207" s="22"/>
      <c r="DN207" s="22"/>
      <c r="DO207" s="22"/>
      <c r="DP207" s="22"/>
      <c r="DQ207" s="22"/>
      <c r="DR207" s="22"/>
      <c r="DS207" s="22"/>
      <c r="DT207" s="22"/>
      <c r="DU207" s="22"/>
      <c r="DV207" s="22"/>
      <c r="DW207" s="22"/>
      <c r="DX207" s="22"/>
      <c r="DY207" s="22"/>
      <c r="DZ207" s="22"/>
      <c r="EA207" s="22"/>
      <c r="EB207" s="22"/>
      <c r="EC207" s="22"/>
      <c r="ED207" s="22"/>
      <c r="EE207" s="22"/>
      <c r="EF207" s="22"/>
      <c r="EG207" s="22"/>
      <c r="EH207" s="22"/>
      <c r="EI207" s="22"/>
      <c r="EJ207" s="22"/>
      <c r="EK207" s="22"/>
      <c r="EL207" s="22"/>
      <c r="EM207" s="22"/>
      <c r="EN207" s="22"/>
      <c r="EO207" s="22"/>
      <c r="EP207" s="22"/>
      <c r="EQ207" s="22"/>
      <c r="ER207" s="22"/>
      <c r="ES207" s="22"/>
      <c r="ET207" s="22"/>
      <c r="EU207" s="22"/>
      <c r="EV207" s="22"/>
      <c r="EW207" s="22"/>
      <c r="EX207" s="22"/>
      <c r="EY207" s="22"/>
      <c r="EZ207" s="22"/>
      <c r="FA207" s="22"/>
      <c r="FB207" s="22"/>
      <c r="FC207" s="22"/>
      <c r="FD207" s="22"/>
      <c r="FE207" s="22"/>
      <c r="FF207" s="22"/>
      <c r="FG207" s="22"/>
      <c r="FH207" s="22"/>
      <c r="FI207" s="22"/>
      <c r="FJ207" s="22"/>
      <c r="FK207" s="22"/>
      <c r="FL207" s="22"/>
      <c r="FM207" s="22"/>
      <c r="FN207" s="22"/>
      <c r="FO207" s="22"/>
      <c r="FP207" s="22"/>
      <c r="FQ207" s="22"/>
      <c r="FR207" s="22"/>
      <c r="FS207" s="22"/>
      <c r="FT207" s="22"/>
      <c r="FU207" s="22"/>
      <c r="FV207" s="22"/>
      <c r="FW207" s="22"/>
      <c r="FX207" s="22"/>
      <c r="FY207" s="22"/>
      <c r="FZ207" s="22"/>
      <c r="GA207" s="22"/>
      <c r="GB207" s="22"/>
      <c r="GC207" s="22"/>
      <c r="GD207" s="22"/>
      <c r="GE207" s="22"/>
      <c r="GF207" s="22"/>
      <c r="GG207" s="22"/>
      <c r="GH207" s="22"/>
      <c r="GI207" s="22"/>
      <c r="GJ207" s="22"/>
      <c r="GK207" s="22"/>
      <c r="GL207" s="22"/>
      <c r="GM207" s="22"/>
      <c r="GN207" s="22"/>
      <c r="GO207" s="22"/>
      <c r="GP207" s="22"/>
      <c r="GQ207" s="22"/>
      <c r="GR207" s="22"/>
      <c r="GS207" s="22"/>
      <c r="GT207" s="22"/>
      <c r="GU207" s="22"/>
      <c r="GV207" s="22"/>
      <c r="GW207" s="22"/>
      <c r="GX207" s="22"/>
      <c r="GY207" s="22"/>
      <c r="GZ207" s="22"/>
      <c r="HA207" s="22"/>
      <c r="HB207" s="22"/>
      <c r="HC207" s="22"/>
      <c r="HD207" s="22"/>
      <c r="HE207" s="22"/>
      <c r="HF207" s="22"/>
      <c r="HG207" s="22"/>
      <c r="HH207" s="22"/>
      <c r="HI207" s="22"/>
      <c r="HJ207" s="22"/>
      <c r="HK207" s="22"/>
      <c r="HL207" s="22"/>
      <c r="HM207" s="22"/>
      <c r="HN207" s="22"/>
      <c r="HO207" s="22"/>
      <c r="HP207" s="22"/>
      <c r="HQ207" s="22"/>
      <c r="HR207" s="22"/>
      <c r="HS207" s="22"/>
      <c r="HT207" s="22"/>
      <c r="HU207" s="22"/>
      <c r="HV207" s="22"/>
      <c r="HW207" s="22"/>
      <c r="HX207" s="22"/>
      <c r="HY207" s="22"/>
      <c r="HZ207" s="22"/>
      <c r="IA207" s="22"/>
      <c r="IB207" s="22"/>
      <c r="IC207" s="22"/>
      <c r="ID207" s="22"/>
      <c r="IE207" s="22"/>
      <c r="IF207" s="22"/>
      <c r="IG207" s="22"/>
      <c r="IH207" s="22"/>
      <c r="II207" s="22"/>
      <c r="IJ207" s="22"/>
      <c r="IK207" s="22"/>
    </row>
    <row r="208" spans="1:245" x14ac:dyDescent="0.25">
      <c r="A208" s="42">
        <v>42901</v>
      </c>
      <c r="B208" s="143" t="s">
        <v>1505</v>
      </c>
      <c r="C208" s="29">
        <v>690</v>
      </c>
      <c r="D208" s="29">
        <v>758</v>
      </c>
      <c r="E208" s="27" t="s">
        <v>1508</v>
      </c>
      <c r="F208" s="21"/>
      <c r="G208" s="27" t="s">
        <v>1528</v>
      </c>
      <c r="H208" s="22"/>
      <c r="I208" s="40">
        <v>29250000</v>
      </c>
      <c r="J208" s="40">
        <v>11400000</v>
      </c>
      <c r="K208" s="40">
        <f t="shared" si="2"/>
        <v>17850000</v>
      </c>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2"/>
      <c r="CD208" s="22"/>
      <c r="CE208" s="22"/>
      <c r="CF208" s="22"/>
      <c r="CG208" s="22"/>
      <c r="CH208" s="22"/>
      <c r="CI208" s="22"/>
      <c r="CJ208" s="22"/>
      <c r="CK208" s="22"/>
      <c r="CL208" s="22"/>
      <c r="CM208" s="22"/>
      <c r="CN208" s="22"/>
      <c r="CO208" s="22"/>
      <c r="CP208" s="22"/>
      <c r="CQ208" s="22"/>
      <c r="CR208" s="22"/>
      <c r="CS208" s="22"/>
      <c r="CT208" s="22"/>
      <c r="CU208" s="22"/>
      <c r="CV208" s="22"/>
      <c r="CW208" s="22"/>
      <c r="CX208" s="22"/>
      <c r="CY208" s="22"/>
      <c r="CZ208" s="22"/>
      <c r="DA208" s="22"/>
      <c r="DB208" s="22"/>
      <c r="DC208" s="22"/>
      <c r="DD208" s="22"/>
      <c r="DE208" s="22"/>
      <c r="DF208" s="22"/>
      <c r="DG208" s="22"/>
      <c r="DH208" s="22"/>
      <c r="DI208" s="22"/>
      <c r="DJ208" s="22"/>
      <c r="DK208" s="22"/>
      <c r="DL208" s="22"/>
      <c r="DM208" s="22"/>
      <c r="DN208" s="22"/>
      <c r="DO208" s="22"/>
      <c r="DP208" s="22"/>
      <c r="DQ208" s="22"/>
      <c r="DR208" s="22"/>
      <c r="DS208" s="22"/>
      <c r="DT208" s="22"/>
      <c r="DU208" s="22"/>
      <c r="DV208" s="22"/>
      <c r="DW208" s="22"/>
      <c r="DX208" s="22"/>
      <c r="DY208" s="22"/>
      <c r="DZ208" s="22"/>
      <c r="EA208" s="22"/>
      <c r="EB208" s="22"/>
      <c r="EC208" s="22"/>
      <c r="ED208" s="22"/>
      <c r="EE208" s="22"/>
      <c r="EF208" s="22"/>
      <c r="EG208" s="22"/>
      <c r="EH208" s="22"/>
      <c r="EI208" s="22"/>
      <c r="EJ208" s="22"/>
      <c r="EK208" s="22"/>
      <c r="EL208" s="22"/>
      <c r="EM208" s="22"/>
      <c r="EN208" s="22"/>
      <c r="EO208" s="22"/>
      <c r="EP208" s="22"/>
      <c r="EQ208" s="22"/>
      <c r="ER208" s="22"/>
      <c r="ES208" s="22"/>
      <c r="ET208" s="22"/>
      <c r="EU208" s="22"/>
      <c r="EV208" s="22"/>
      <c r="EW208" s="22"/>
      <c r="EX208" s="22"/>
      <c r="EY208" s="22"/>
      <c r="EZ208" s="22"/>
      <c r="FA208" s="22"/>
      <c r="FB208" s="22"/>
      <c r="FC208" s="22"/>
      <c r="FD208" s="22"/>
      <c r="FE208" s="22"/>
      <c r="FF208" s="22"/>
      <c r="FG208" s="22"/>
      <c r="FH208" s="22"/>
      <c r="FI208" s="22"/>
      <c r="FJ208" s="22"/>
      <c r="FK208" s="22"/>
      <c r="FL208" s="22"/>
      <c r="FM208" s="22"/>
      <c r="FN208" s="22"/>
      <c r="FO208" s="22"/>
      <c r="FP208" s="22"/>
      <c r="FQ208" s="22"/>
      <c r="FR208" s="22"/>
      <c r="FS208" s="22"/>
      <c r="FT208" s="22"/>
      <c r="FU208" s="22"/>
      <c r="FV208" s="22"/>
      <c r="FW208" s="22"/>
      <c r="FX208" s="22"/>
      <c r="FY208" s="22"/>
      <c r="FZ208" s="22"/>
      <c r="GA208" s="22"/>
      <c r="GB208" s="22"/>
      <c r="GC208" s="22"/>
      <c r="GD208" s="22"/>
      <c r="GE208" s="22"/>
      <c r="GF208" s="22"/>
      <c r="GG208" s="22"/>
      <c r="GH208" s="22"/>
      <c r="GI208" s="22"/>
      <c r="GJ208" s="22"/>
      <c r="GK208" s="22"/>
      <c r="GL208" s="22"/>
      <c r="GM208" s="22"/>
      <c r="GN208" s="22"/>
      <c r="GO208" s="22"/>
      <c r="GP208" s="22"/>
      <c r="GQ208" s="22"/>
      <c r="GR208" s="22"/>
      <c r="GS208" s="22"/>
      <c r="GT208" s="22"/>
      <c r="GU208" s="22"/>
      <c r="GV208" s="22"/>
      <c r="GW208" s="22"/>
      <c r="GX208" s="22"/>
      <c r="GY208" s="22"/>
      <c r="GZ208" s="22"/>
      <c r="HA208" s="22"/>
      <c r="HB208" s="22"/>
      <c r="HC208" s="22"/>
      <c r="HD208" s="22"/>
      <c r="HE208" s="22"/>
      <c r="HF208" s="22"/>
      <c r="HG208" s="22"/>
      <c r="HH208" s="22"/>
      <c r="HI208" s="22"/>
      <c r="HJ208" s="22"/>
      <c r="HK208" s="22"/>
      <c r="HL208" s="22"/>
      <c r="HM208" s="22"/>
      <c r="HN208" s="22"/>
      <c r="HO208" s="22"/>
      <c r="HP208" s="22"/>
      <c r="HQ208" s="22"/>
      <c r="HR208" s="22"/>
      <c r="HS208" s="22"/>
      <c r="HT208" s="22"/>
      <c r="HU208" s="22"/>
      <c r="HV208" s="22"/>
      <c r="HW208" s="22"/>
      <c r="HX208" s="22"/>
      <c r="HY208" s="22"/>
      <c r="HZ208" s="22"/>
      <c r="IA208" s="22"/>
      <c r="IB208" s="22"/>
      <c r="IC208" s="22"/>
      <c r="ID208" s="22"/>
      <c r="IE208" s="22"/>
      <c r="IF208" s="22"/>
      <c r="IG208" s="22"/>
      <c r="IH208" s="22"/>
      <c r="II208" s="22"/>
      <c r="IJ208" s="22"/>
      <c r="IK208" s="22"/>
    </row>
    <row r="209" spans="1:245" x14ac:dyDescent="0.25">
      <c r="A209" s="42">
        <v>42901</v>
      </c>
      <c r="B209" s="143" t="s">
        <v>1517</v>
      </c>
      <c r="C209" s="29">
        <v>677</v>
      </c>
      <c r="D209" s="29">
        <v>762</v>
      </c>
      <c r="E209" s="27" t="s">
        <v>1494</v>
      </c>
      <c r="F209" s="21"/>
      <c r="G209" s="27" t="s">
        <v>1529</v>
      </c>
      <c r="H209" s="22"/>
      <c r="I209" s="40">
        <v>611137692</v>
      </c>
      <c r="J209" s="40">
        <v>611137692</v>
      </c>
      <c r="K209" s="40">
        <f t="shared" si="2"/>
        <v>0</v>
      </c>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2"/>
      <c r="CD209" s="22"/>
      <c r="CE209" s="22"/>
      <c r="CF209" s="22"/>
      <c r="CG209" s="22"/>
      <c r="CH209" s="22"/>
      <c r="CI209" s="22"/>
      <c r="CJ209" s="22"/>
      <c r="CK209" s="22"/>
      <c r="CL209" s="22"/>
      <c r="CM209" s="22"/>
      <c r="CN209" s="22"/>
      <c r="CO209" s="22"/>
      <c r="CP209" s="22"/>
      <c r="CQ209" s="22"/>
      <c r="CR209" s="22"/>
      <c r="CS209" s="22"/>
      <c r="CT209" s="22"/>
      <c r="CU209" s="22"/>
      <c r="CV209" s="22"/>
      <c r="CW209" s="22"/>
      <c r="CX209" s="22"/>
      <c r="CY209" s="22"/>
      <c r="CZ209" s="22"/>
      <c r="DA209" s="22"/>
      <c r="DB209" s="22"/>
      <c r="DC209" s="22"/>
      <c r="DD209" s="22"/>
      <c r="DE209" s="22"/>
      <c r="DF209" s="22"/>
      <c r="DG209" s="22"/>
      <c r="DH209" s="22"/>
      <c r="DI209" s="22"/>
      <c r="DJ209" s="22"/>
      <c r="DK209" s="22"/>
      <c r="DL209" s="22"/>
      <c r="DM209" s="22"/>
      <c r="DN209" s="22"/>
      <c r="DO209" s="22"/>
      <c r="DP209" s="22"/>
      <c r="DQ209" s="22"/>
      <c r="DR209" s="22"/>
      <c r="DS209" s="22"/>
      <c r="DT209" s="22"/>
      <c r="DU209" s="22"/>
      <c r="DV209" s="22"/>
      <c r="DW209" s="22"/>
      <c r="DX209" s="22"/>
      <c r="DY209" s="22"/>
      <c r="DZ209" s="22"/>
      <c r="EA209" s="22"/>
      <c r="EB209" s="22"/>
      <c r="EC209" s="22"/>
      <c r="ED209" s="22"/>
      <c r="EE209" s="22"/>
      <c r="EF209" s="22"/>
      <c r="EG209" s="22"/>
      <c r="EH209" s="22"/>
      <c r="EI209" s="22"/>
      <c r="EJ209" s="22"/>
      <c r="EK209" s="22"/>
      <c r="EL209" s="22"/>
      <c r="EM209" s="22"/>
      <c r="EN209" s="22"/>
      <c r="EO209" s="22"/>
      <c r="EP209" s="22"/>
      <c r="EQ209" s="22"/>
      <c r="ER209" s="22"/>
      <c r="ES209" s="22"/>
      <c r="ET209" s="22"/>
      <c r="EU209" s="22"/>
      <c r="EV209" s="22"/>
      <c r="EW209" s="22"/>
      <c r="EX209" s="22"/>
      <c r="EY209" s="22"/>
      <c r="EZ209" s="22"/>
      <c r="FA209" s="22"/>
      <c r="FB209" s="22"/>
      <c r="FC209" s="22"/>
      <c r="FD209" s="22"/>
      <c r="FE209" s="22"/>
      <c r="FF209" s="22"/>
      <c r="FG209" s="22"/>
      <c r="FH209" s="22"/>
      <c r="FI209" s="22"/>
      <c r="FJ209" s="22"/>
      <c r="FK209" s="22"/>
      <c r="FL209" s="22"/>
      <c r="FM209" s="22"/>
      <c r="FN209" s="22"/>
      <c r="FO209" s="22"/>
      <c r="FP209" s="22"/>
      <c r="FQ209" s="22"/>
      <c r="FR209" s="22"/>
      <c r="FS209" s="22"/>
      <c r="FT209" s="22"/>
      <c r="FU209" s="22"/>
      <c r="FV209" s="22"/>
      <c r="FW209" s="22"/>
      <c r="FX209" s="22"/>
      <c r="FY209" s="22"/>
      <c r="FZ209" s="22"/>
      <c r="GA209" s="22"/>
      <c r="GB209" s="22"/>
      <c r="GC209" s="22"/>
      <c r="GD209" s="22"/>
      <c r="GE209" s="22"/>
      <c r="GF209" s="22"/>
      <c r="GG209" s="22"/>
      <c r="GH209" s="22"/>
      <c r="GI209" s="22"/>
      <c r="GJ209" s="22"/>
      <c r="GK209" s="22"/>
      <c r="GL209" s="22"/>
      <c r="GM209" s="22"/>
      <c r="GN209" s="22"/>
      <c r="GO209" s="22"/>
      <c r="GP209" s="22"/>
      <c r="GQ209" s="22"/>
      <c r="GR209" s="22"/>
      <c r="GS209" s="22"/>
      <c r="GT209" s="22"/>
      <c r="GU209" s="22"/>
      <c r="GV209" s="22"/>
      <c r="GW209" s="22"/>
      <c r="GX209" s="22"/>
      <c r="GY209" s="22"/>
      <c r="GZ209" s="22"/>
      <c r="HA209" s="22"/>
      <c r="HB209" s="22"/>
      <c r="HC209" s="22"/>
      <c r="HD209" s="22"/>
      <c r="HE209" s="22"/>
      <c r="HF209" s="22"/>
      <c r="HG209" s="22"/>
      <c r="HH209" s="22"/>
      <c r="HI209" s="22"/>
      <c r="HJ209" s="22"/>
      <c r="HK209" s="22"/>
      <c r="HL209" s="22"/>
      <c r="HM209" s="22"/>
      <c r="HN209" s="22"/>
      <c r="HO209" s="22"/>
      <c r="HP209" s="22"/>
      <c r="HQ209" s="22"/>
      <c r="HR209" s="22"/>
      <c r="HS209" s="22"/>
      <c r="HT209" s="22"/>
      <c r="HU209" s="22"/>
      <c r="HV209" s="22"/>
      <c r="HW209" s="22"/>
      <c r="HX209" s="22"/>
      <c r="HY209" s="22"/>
      <c r="HZ209" s="22"/>
      <c r="IA209" s="22"/>
      <c r="IB209" s="22"/>
      <c r="IC209" s="22"/>
      <c r="ID209" s="22"/>
      <c r="IE209" s="22"/>
      <c r="IF209" s="22"/>
      <c r="IG209" s="22"/>
      <c r="IH209" s="22"/>
      <c r="II209" s="22"/>
      <c r="IJ209" s="22"/>
      <c r="IK209" s="22"/>
    </row>
    <row r="210" spans="1:245" x14ac:dyDescent="0.25">
      <c r="A210" s="42">
        <v>42902</v>
      </c>
      <c r="B210" s="143" t="s">
        <v>1518</v>
      </c>
      <c r="C210" s="29">
        <v>691</v>
      </c>
      <c r="D210" s="29">
        <v>767</v>
      </c>
      <c r="E210" s="27" t="s">
        <v>1531</v>
      </c>
      <c r="F210" s="21"/>
      <c r="G210" s="27" t="s">
        <v>1530</v>
      </c>
      <c r="H210" s="22"/>
      <c r="I210" s="40">
        <v>23985000</v>
      </c>
      <c r="J210" s="40">
        <v>16605000</v>
      </c>
      <c r="K210" s="40">
        <f t="shared" si="2"/>
        <v>7380000</v>
      </c>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c r="BF210" s="22"/>
      <c r="BG210" s="22"/>
      <c r="BH210" s="22"/>
      <c r="BI210" s="22"/>
      <c r="BJ210" s="22"/>
      <c r="BK210" s="22"/>
      <c r="BL210" s="22"/>
      <c r="BM210" s="22"/>
      <c r="BN210" s="22"/>
      <c r="BO210" s="22"/>
      <c r="BP210" s="22"/>
      <c r="BQ210" s="22"/>
      <c r="BR210" s="22"/>
      <c r="BS210" s="22"/>
      <c r="BT210" s="22"/>
      <c r="BU210" s="22"/>
      <c r="BV210" s="22"/>
      <c r="BW210" s="22"/>
      <c r="BX210" s="22"/>
      <c r="BY210" s="22"/>
      <c r="BZ210" s="22"/>
      <c r="CA210" s="22"/>
      <c r="CB210" s="22"/>
      <c r="CC210" s="22"/>
      <c r="CD210" s="22"/>
      <c r="CE210" s="22"/>
      <c r="CF210" s="22"/>
      <c r="CG210" s="22"/>
      <c r="CH210" s="22"/>
      <c r="CI210" s="22"/>
      <c r="CJ210" s="22"/>
      <c r="CK210" s="22"/>
      <c r="CL210" s="22"/>
      <c r="CM210" s="22"/>
      <c r="CN210" s="22"/>
      <c r="CO210" s="22"/>
      <c r="CP210" s="22"/>
      <c r="CQ210" s="22"/>
      <c r="CR210" s="22"/>
      <c r="CS210" s="22"/>
      <c r="CT210" s="22"/>
      <c r="CU210" s="22"/>
      <c r="CV210" s="22"/>
      <c r="CW210" s="22"/>
      <c r="CX210" s="22"/>
      <c r="CY210" s="22"/>
      <c r="CZ210" s="22"/>
      <c r="DA210" s="22"/>
      <c r="DB210" s="22"/>
      <c r="DC210" s="22"/>
      <c r="DD210" s="22"/>
      <c r="DE210" s="22"/>
      <c r="DF210" s="22"/>
      <c r="DG210" s="22"/>
      <c r="DH210" s="22"/>
      <c r="DI210" s="22"/>
      <c r="DJ210" s="22"/>
      <c r="DK210" s="22"/>
      <c r="DL210" s="22"/>
      <c r="DM210" s="22"/>
      <c r="DN210" s="22"/>
      <c r="DO210" s="22"/>
      <c r="DP210" s="22"/>
      <c r="DQ210" s="22"/>
      <c r="DR210" s="22"/>
      <c r="DS210" s="22"/>
      <c r="DT210" s="22"/>
      <c r="DU210" s="22"/>
      <c r="DV210" s="22"/>
      <c r="DW210" s="22"/>
      <c r="DX210" s="22"/>
      <c r="DY210" s="22"/>
      <c r="DZ210" s="22"/>
      <c r="EA210" s="22"/>
      <c r="EB210" s="22"/>
      <c r="EC210" s="22"/>
      <c r="ED210" s="22"/>
      <c r="EE210" s="22"/>
      <c r="EF210" s="22"/>
      <c r="EG210" s="22"/>
      <c r="EH210" s="22"/>
      <c r="EI210" s="22"/>
      <c r="EJ210" s="22"/>
      <c r="EK210" s="22"/>
      <c r="EL210" s="22"/>
      <c r="EM210" s="22"/>
      <c r="EN210" s="22"/>
      <c r="EO210" s="22"/>
      <c r="EP210" s="22"/>
      <c r="EQ210" s="22"/>
      <c r="ER210" s="22"/>
      <c r="ES210" s="22"/>
      <c r="ET210" s="22"/>
      <c r="EU210" s="22"/>
      <c r="EV210" s="22"/>
      <c r="EW210" s="22"/>
      <c r="EX210" s="22"/>
      <c r="EY210" s="22"/>
      <c r="EZ210" s="22"/>
      <c r="FA210" s="22"/>
      <c r="FB210" s="22"/>
      <c r="FC210" s="22"/>
      <c r="FD210" s="22"/>
      <c r="FE210" s="22"/>
      <c r="FF210" s="22"/>
      <c r="FG210" s="22"/>
      <c r="FH210" s="22"/>
      <c r="FI210" s="22"/>
      <c r="FJ210" s="22"/>
      <c r="FK210" s="22"/>
      <c r="FL210" s="22"/>
      <c r="FM210" s="22"/>
      <c r="FN210" s="22"/>
      <c r="FO210" s="22"/>
      <c r="FP210" s="22"/>
      <c r="FQ210" s="22"/>
      <c r="FR210" s="22"/>
      <c r="FS210" s="22"/>
      <c r="FT210" s="22"/>
      <c r="FU210" s="22"/>
      <c r="FV210" s="22"/>
      <c r="FW210" s="22"/>
      <c r="FX210" s="22"/>
      <c r="FY210" s="22"/>
      <c r="FZ210" s="22"/>
      <c r="GA210" s="22"/>
      <c r="GB210" s="22"/>
      <c r="GC210" s="22"/>
      <c r="GD210" s="22"/>
      <c r="GE210" s="22"/>
      <c r="GF210" s="22"/>
      <c r="GG210" s="22"/>
      <c r="GH210" s="22"/>
      <c r="GI210" s="22"/>
      <c r="GJ210" s="22"/>
      <c r="GK210" s="22"/>
      <c r="GL210" s="22"/>
      <c r="GM210" s="22"/>
      <c r="GN210" s="22"/>
      <c r="GO210" s="22"/>
      <c r="GP210" s="22"/>
      <c r="GQ210" s="22"/>
      <c r="GR210" s="22"/>
      <c r="GS210" s="22"/>
      <c r="GT210" s="22"/>
      <c r="GU210" s="22"/>
      <c r="GV210" s="22"/>
      <c r="GW210" s="22"/>
      <c r="GX210" s="22"/>
      <c r="GY210" s="22"/>
      <c r="GZ210" s="22"/>
      <c r="HA210" s="22"/>
      <c r="HB210" s="22"/>
      <c r="HC210" s="22"/>
      <c r="HD210" s="22"/>
      <c r="HE210" s="22"/>
      <c r="HF210" s="22"/>
      <c r="HG210" s="22"/>
      <c r="HH210" s="22"/>
      <c r="HI210" s="22"/>
      <c r="HJ210" s="22"/>
      <c r="HK210" s="22"/>
      <c r="HL210" s="22"/>
      <c r="HM210" s="22"/>
      <c r="HN210" s="22"/>
      <c r="HO210" s="22"/>
      <c r="HP210" s="22"/>
      <c r="HQ210" s="22"/>
      <c r="HR210" s="22"/>
      <c r="HS210" s="22"/>
      <c r="HT210" s="22"/>
      <c r="HU210" s="22"/>
      <c r="HV210" s="22"/>
      <c r="HW210" s="22"/>
      <c r="HX210" s="22"/>
      <c r="HY210" s="22"/>
      <c r="HZ210" s="22"/>
      <c r="IA210" s="22"/>
      <c r="IB210" s="22"/>
      <c r="IC210" s="22"/>
      <c r="ID210" s="22"/>
      <c r="IE210" s="22"/>
      <c r="IF210" s="22"/>
      <c r="IG210" s="22"/>
      <c r="IH210" s="22"/>
      <c r="II210" s="22"/>
      <c r="IJ210" s="22"/>
      <c r="IK210" s="22"/>
    </row>
    <row r="211" spans="1:245" x14ac:dyDescent="0.25">
      <c r="A211" s="42">
        <v>42909</v>
      </c>
      <c r="B211" s="143" t="s">
        <v>1541</v>
      </c>
      <c r="C211" s="29">
        <v>700</v>
      </c>
      <c r="D211" s="29">
        <v>795</v>
      </c>
      <c r="E211" s="27" t="s">
        <v>1543</v>
      </c>
      <c r="F211" s="21"/>
      <c r="G211" s="27" t="s">
        <v>1545</v>
      </c>
      <c r="H211" s="22"/>
      <c r="I211" s="40">
        <v>30000000</v>
      </c>
      <c r="J211" s="40">
        <v>20666667</v>
      </c>
      <c r="K211" s="40">
        <f t="shared" si="2"/>
        <v>9333333</v>
      </c>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c r="BG211" s="22"/>
      <c r="BH211" s="22"/>
      <c r="BI211" s="22"/>
      <c r="BJ211" s="22"/>
      <c r="BK211" s="22"/>
      <c r="BL211" s="22"/>
      <c r="BM211" s="22"/>
      <c r="BN211" s="22"/>
      <c r="BO211" s="22"/>
      <c r="BP211" s="22"/>
      <c r="BQ211" s="22"/>
      <c r="BR211" s="22"/>
      <c r="BS211" s="22"/>
      <c r="BT211" s="22"/>
      <c r="BU211" s="22"/>
      <c r="BV211" s="22"/>
      <c r="BW211" s="22"/>
      <c r="BX211" s="22"/>
      <c r="BY211" s="22"/>
      <c r="BZ211" s="22"/>
      <c r="CA211" s="22"/>
      <c r="CB211" s="22"/>
      <c r="CC211" s="22"/>
      <c r="CD211" s="22"/>
      <c r="CE211" s="22"/>
      <c r="CF211" s="22"/>
      <c r="CG211" s="22"/>
      <c r="CH211" s="22"/>
      <c r="CI211" s="22"/>
      <c r="CJ211" s="22"/>
      <c r="CK211" s="22"/>
      <c r="CL211" s="22"/>
      <c r="CM211" s="22"/>
      <c r="CN211" s="22"/>
      <c r="CO211" s="22"/>
      <c r="CP211" s="22"/>
      <c r="CQ211" s="22"/>
      <c r="CR211" s="22"/>
      <c r="CS211" s="22"/>
      <c r="CT211" s="22"/>
      <c r="CU211" s="22"/>
      <c r="CV211" s="22"/>
      <c r="CW211" s="22"/>
      <c r="CX211" s="22"/>
      <c r="CY211" s="22"/>
      <c r="CZ211" s="22"/>
      <c r="DA211" s="22"/>
      <c r="DB211" s="22"/>
      <c r="DC211" s="22"/>
      <c r="DD211" s="22"/>
      <c r="DE211" s="22"/>
      <c r="DF211" s="22"/>
      <c r="DG211" s="22"/>
      <c r="DH211" s="22"/>
      <c r="DI211" s="22"/>
      <c r="DJ211" s="22"/>
      <c r="DK211" s="22"/>
      <c r="DL211" s="22"/>
      <c r="DM211" s="22"/>
      <c r="DN211" s="22"/>
      <c r="DO211" s="22"/>
      <c r="DP211" s="22"/>
      <c r="DQ211" s="22"/>
      <c r="DR211" s="22"/>
      <c r="DS211" s="22"/>
      <c r="DT211" s="22"/>
      <c r="DU211" s="22"/>
      <c r="DV211" s="22"/>
      <c r="DW211" s="22"/>
      <c r="DX211" s="22"/>
      <c r="DY211" s="22"/>
      <c r="DZ211" s="22"/>
      <c r="EA211" s="22"/>
      <c r="EB211" s="22"/>
      <c r="EC211" s="22"/>
      <c r="ED211" s="22"/>
      <c r="EE211" s="22"/>
      <c r="EF211" s="22"/>
      <c r="EG211" s="22"/>
      <c r="EH211" s="22"/>
      <c r="EI211" s="22"/>
      <c r="EJ211" s="22"/>
      <c r="EK211" s="22"/>
      <c r="EL211" s="22"/>
      <c r="EM211" s="22"/>
      <c r="EN211" s="22"/>
      <c r="EO211" s="22"/>
      <c r="EP211" s="22"/>
      <c r="EQ211" s="22"/>
      <c r="ER211" s="22"/>
      <c r="ES211" s="22"/>
      <c r="ET211" s="22"/>
      <c r="EU211" s="22"/>
      <c r="EV211" s="22"/>
      <c r="EW211" s="22"/>
      <c r="EX211" s="22"/>
      <c r="EY211" s="22"/>
      <c r="EZ211" s="22"/>
      <c r="FA211" s="22"/>
      <c r="FB211" s="22"/>
      <c r="FC211" s="22"/>
      <c r="FD211" s="22"/>
      <c r="FE211" s="22"/>
      <c r="FF211" s="22"/>
      <c r="FG211" s="22"/>
      <c r="FH211" s="22"/>
      <c r="FI211" s="22"/>
      <c r="FJ211" s="22"/>
      <c r="FK211" s="22"/>
      <c r="FL211" s="22"/>
      <c r="FM211" s="22"/>
      <c r="FN211" s="22"/>
      <c r="FO211" s="22"/>
      <c r="FP211" s="22"/>
      <c r="FQ211" s="22"/>
      <c r="FR211" s="22"/>
      <c r="FS211" s="22"/>
      <c r="FT211" s="22"/>
      <c r="FU211" s="22"/>
      <c r="FV211" s="22"/>
      <c r="FW211" s="22"/>
      <c r="FX211" s="22"/>
      <c r="FY211" s="22"/>
      <c r="FZ211" s="22"/>
      <c r="GA211" s="22"/>
      <c r="GB211" s="22"/>
      <c r="GC211" s="22"/>
      <c r="GD211" s="22"/>
      <c r="GE211" s="22"/>
      <c r="GF211" s="22"/>
      <c r="GG211" s="22"/>
      <c r="GH211" s="22"/>
      <c r="GI211" s="22"/>
      <c r="GJ211" s="22"/>
      <c r="GK211" s="22"/>
      <c r="GL211" s="22"/>
      <c r="GM211" s="22"/>
      <c r="GN211" s="22"/>
      <c r="GO211" s="22"/>
      <c r="GP211" s="22"/>
      <c r="GQ211" s="22"/>
      <c r="GR211" s="22"/>
      <c r="GS211" s="22"/>
      <c r="GT211" s="22"/>
      <c r="GU211" s="22"/>
      <c r="GV211" s="22"/>
      <c r="GW211" s="22"/>
      <c r="GX211" s="22"/>
      <c r="GY211" s="22"/>
      <c r="GZ211" s="22"/>
      <c r="HA211" s="22"/>
      <c r="HB211" s="22"/>
      <c r="HC211" s="22"/>
      <c r="HD211" s="22"/>
      <c r="HE211" s="22"/>
      <c r="HF211" s="22"/>
      <c r="HG211" s="22"/>
      <c r="HH211" s="22"/>
      <c r="HI211" s="22"/>
      <c r="HJ211" s="22"/>
      <c r="HK211" s="22"/>
      <c r="HL211" s="22"/>
      <c r="HM211" s="22"/>
      <c r="HN211" s="22"/>
      <c r="HO211" s="22"/>
      <c r="HP211" s="22"/>
      <c r="HQ211" s="22"/>
      <c r="HR211" s="22"/>
      <c r="HS211" s="22"/>
      <c r="HT211" s="22"/>
      <c r="HU211" s="22"/>
      <c r="HV211" s="22"/>
      <c r="HW211" s="22"/>
      <c r="HX211" s="22"/>
      <c r="HY211" s="22"/>
      <c r="HZ211" s="22"/>
      <c r="IA211" s="22"/>
      <c r="IB211" s="22"/>
      <c r="IC211" s="22"/>
      <c r="ID211" s="22"/>
      <c r="IE211" s="22"/>
      <c r="IF211" s="22"/>
      <c r="IG211" s="22"/>
      <c r="IH211" s="22"/>
      <c r="II211" s="22"/>
      <c r="IJ211" s="22"/>
      <c r="IK211" s="22"/>
    </row>
    <row r="212" spans="1:245" x14ac:dyDescent="0.25">
      <c r="A212" s="42">
        <v>42913</v>
      </c>
      <c r="B212" s="143" t="s">
        <v>1542</v>
      </c>
      <c r="C212" s="29">
        <v>710</v>
      </c>
      <c r="D212" s="29">
        <v>803</v>
      </c>
      <c r="E212" s="27" t="s">
        <v>1544</v>
      </c>
      <c r="F212" s="21"/>
      <c r="G212" s="27" t="s">
        <v>1546</v>
      </c>
      <c r="H212" s="22"/>
      <c r="I212" s="40">
        <v>48000000</v>
      </c>
      <c r="J212" s="40">
        <v>33066667</v>
      </c>
      <c r="K212" s="40">
        <f t="shared" si="2"/>
        <v>14933333</v>
      </c>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c r="BG212" s="22"/>
      <c r="BH212" s="22"/>
      <c r="BI212" s="22"/>
      <c r="BJ212" s="22"/>
      <c r="BK212" s="22"/>
      <c r="BL212" s="22"/>
      <c r="BM212" s="22"/>
      <c r="BN212" s="22"/>
      <c r="BO212" s="22"/>
      <c r="BP212" s="22"/>
      <c r="BQ212" s="22"/>
      <c r="BR212" s="22"/>
      <c r="BS212" s="22"/>
      <c r="BT212" s="22"/>
      <c r="BU212" s="22"/>
      <c r="BV212" s="22"/>
      <c r="BW212" s="22"/>
      <c r="BX212" s="22"/>
      <c r="BY212" s="22"/>
      <c r="BZ212" s="22"/>
      <c r="CA212" s="22"/>
      <c r="CB212" s="22"/>
      <c r="CC212" s="22"/>
      <c r="CD212" s="22"/>
      <c r="CE212" s="22"/>
      <c r="CF212" s="22"/>
      <c r="CG212" s="22"/>
      <c r="CH212" s="22"/>
      <c r="CI212" s="22"/>
      <c r="CJ212" s="22"/>
      <c r="CK212" s="22"/>
      <c r="CL212" s="22"/>
      <c r="CM212" s="22"/>
      <c r="CN212" s="22"/>
      <c r="CO212" s="22"/>
      <c r="CP212" s="22"/>
      <c r="CQ212" s="22"/>
      <c r="CR212" s="22"/>
      <c r="CS212" s="22"/>
      <c r="CT212" s="22"/>
      <c r="CU212" s="22"/>
      <c r="CV212" s="22"/>
      <c r="CW212" s="22"/>
      <c r="CX212" s="22"/>
      <c r="CY212" s="22"/>
      <c r="CZ212" s="22"/>
      <c r="DA212" s="22"/>
      <c r="DB212" s="22"/>
      <c r="DC212" s="22"/>
      <c r="DD212" s="22"/>
      <c r="DE212" s="22"/>
      <c r="DF212" s="22"/>
      <c r="DG212" s="22"/>
      <c r="DH212" s="22"/>
      <c r="DI212" s="22"/>
      <c r="DJ212" s="22"/>
      <c r="DK212" s="22"/>
      <c r="DL212" s="22"/>
      <c r="DM212" s="22"/>
      <c r="DN212" s="22"/>
      <c r="DO212" s="22"/>
      <c r="DP212" s="22"/>
      <c r="DQ212" s="22"/>
      <c r="DR212" s="22"/>
      <c r="DS212" s="22"/>
      <c r="DT212" s="22"/>
      <c r="DU212" s="22"/>
      <c r="DV212" s="22"/>
      <c r="DW212" s="22"/>
      <c r="DX212" s="22"/>
      <c r="DY212" s="22"/>
      <c r="DZ212" s="22"/>
      <c r="EA212" s="22"/>
      <c r="EB212" s="22"/>
      <c r="EC212" s="22"/>
      <c r="ED212" s="22"/>
      <c r="EE212" s="22"/>
      <c r="EF212" s="22"/>
      <c r="EG212" s="22"/>
      <c r="EH212" s="22"/>
      <c r="EI212" s="22"/>
      <c r="EJ212" s="22"/>
      <c r="EK212" s="22"/>
      <c r="EL212" s="22"/>
      <c r="EM212" s="22"/>
      <c r="EN212" s="22"/>
      <c r="EO212" s="22"/>
      <c r="EP212" s="22"/>
      <c r="EQ212" s="22"/>
      <c r="ER212" s="22"/>
      <c r="ES212" s="22"/>
      <c r="ET212" s="22"/>
      <c r="EU212" s="22"/>
      <c r="EV212" s="22"/>
      <c r="EW212" s="22"/>
      <c r="EX212" s="22"/>
      <c r="EY212" s="22"/>
      <c r="EZ212" s="22"/>
      <c r="FA212" s="22"/>
      <c r="FB212" s="22"/>
      <c r="FC212" s="22"/>
      <c r="FD212" s="22"/>
      <c r="FE212" s="22"/>
      <c r="FF212" s="22"/>
      <c r="FG212" s="22"/>
      <c r="FH212" s="22"/>
      <c r="FI212" s="22"/>
      <c r="FJ212" s="22"/>
      <c r="FK212" s="22"/>
      <c r="FL212" s="22"/>
      <c r="FM212" s="22"/>
      <c r="FN212" s="22"/>
      <c r="FO212" s="22"/>
      <c r="FP212" s="22"/>
      <c r="FQ212" s="22"/>
      <c r="FR212" s="22"/>
      <c r="FS212" s="22"/>
      <c r="FT212" s="22"/>
      <c r="FU212" s="22"/>
      <c r="FV212" s="22"/>
      <c r="FW212" s="22"/>
      <c r="FX212" s="22"/>
      <c r="FY212" s="22"/>
      <c r="FZ212" s="22"/>
      <c r="GA212" s="22"/>
      <c r="GB212" s="22"/>
      <c r="GC212" s="22"/>
      <c r="GD212" s="22"/>
      <c r="GE212" s="22"/>
      <c r="GF212" s="22"/>
      <c r="GG212" s="22"/>
      <c r="GH212" s="22"/>
      <c r="GI212" s="22"/>
      <c r="GJ212" s="22"/>
      <c r="GK212" s="22"/>
      <c r="GL212" s="22"/>
      <c r="GM212" s="22"/>
      <c r="GN212" s="22"/>
      <c r="GO212" s="22"/>
      <c r="GP212" s="22"/>
      <c r="GQ212" s="22"/>
      <c r="GR212" s="22"/>
      <c r="GS212" s="22"/>
      <c r="GT212" s="22"/>
      <c r="GU212" s="22"/>
      <c r="GV212" s="22"/>
      <c r="GW212" s="22"/>
      <c r="GX212" s="22"/>
      <c r="GY212" s="22"/>
      <c r="GZ212" s="22"/>
      <c r="HA212" s="22"/>
      <c r="HB212" s="22"/>
      <c r="HC212" s="22"/>
      <c r="HD212" s="22"/>
      <c r="HE212" s="22"/>
      <c r="HF212" s="22"/>
      <c r="HG212" s="22"/>
      <c r="HH212" s="22"/>
      <c r="HI212" s="22"/>
      <c r="HJ212" s="22"/>
      <c r="HK212" s="22"/>
      <c r="HL212" s="22"/>
      <c r="HM212" s="22"/>
      <c r="HN212" s="22"/>
      <c r="HO212" s="22"/>
      <c r="HP212" s="22"/>
      <c r="HQ212" s="22"/>
      <c r="HR212" s="22"/>
      <c r="HS212" s="22"/>
      <c r="HT212" s="22"/>
      <c r="HU212" s="22"/>
      <c r="HV212" s="22"/>
      <c r="HW212" s="22"/>
      <c r="HX212" s="22"/>
      <c r="HY212" s="22"/>
      <c r="HZ212" s="22"/>
      <c r="IA212" s="22"/>
      <c r="IB212" s="22"/>
      <c r="IC212" s="22"/>
      <c r="ID212" s="22"/>
      <c r="IE212" s="22"/>
      <c r="IF212" s="22"/>
      <c r="IG212" s="22"/>
      <c r="IH212" s="22"/>
      <c r="II212" s="22"/>
      <c r="IJ212" s="22"/>
      <c r="IK212" s="22"/>
    </row>
    <row r="213" spans="1:245" x14ac:dyDescent="0.25">
      <c r="A213" s="42">
        <v>42913</v>
      </c>
      <c r="B213" s="143" t="s">
        <v>1549</v>
      </c>
      <c r="C213" s="29">
        <v>706</v>
      </c>
      <c r="D213" s="29">
        <v>804</v>
      </c>
      <c r="E213" s="27" t="s">
        <v>1553</v>
      </c>
      <c r="F213" s="21"/>
      <c r="G213" s="27" t="s">
        <v>1551</v>
      </c>
      <c r="H213" s="22"/>
      <c r="I213" s="40">
        <v>22140000</v>
      </c>
      <c r="J213" s="40">
        <v>15129000</v>
      </c>
      <c r="K213" s="40">
        <f t="shared" si="2"/>
        <v>7011000</v>
      </c>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c r="BF213" s="22"/>
      <c r="BG213" s="22"/>
      <c r="BH213" s="22"/>
      <c r="BI213" s="22"/>
      <c r="BJ213" s="22"/>
      <c r="BK213" s="22"/>
      <c r="BL213" s="22"/>
      <c r="BM213" s="22"/>
      <c r="BN213" s="22"/>
      <c r="BO213" s="22"/>
      <c r="BP213" s="22"/>
      <c r="BQ213" s="22"/>
      <c r="BR213" s="22"/>
      <c r="BS213" s="22"/>
      <c r="BT213" s="22"/>
      <c r="BU213" s="22"/>
      <c r="BV213" s="22"/>
      <c r="BW213" s="22"/>
      <c r="BX213" s="22"/>
      <c r="BY213" s="22"/>
      <c r="BZ213" s="22"/>
      <c r="CA213" s="22"/>
      <c r="CB213" s="22"/>
      <c r="CC213" s="22"/>
      <c r="CD213" s="22"/>
      <c r="CE213" s="22"/>
      <c r="CF213" s="22"/>
      <c r="CG213" s="22"/>
      <c r="CH213" s="22"/>
      <c r="CI213" s="22"/>
      <c r="CJ213" s="22"/>
      <c r="CK213" s="22"/>
      <c r="CL213" s="22"/>
      <c r="CM213" s="22"/>
      <c r="CN213" s="22"/>
      <c r="CO213" s="22"/>
      <c r="CP213" s="22"/>
      <c r="CQ213" s="22"/>
      <c r="CR213" s="22"/>
      <c r="CS213" s="22"/>
      <c r="CT213" s="22"/>
      <c r="CU213" s="22"/>
      <c r="CV213" s="22"/>
      <c r="CW213" s="22"/>
      <c r="CX213" s="22"/>
      <c r="CY213" s="22"/>
      <c r="CZ213" s="22"/>
      <c r="DA213" s="22"/>
      <c r="DB213" s="22"/>
      <c r="DC213" s="22"/>
      <c r="DD213" s="22"/>
      <c r="DE213" s="22"/>
      <c r="DF213" s="22"/>
      <c r="DG213" s="22"/>
      <c r="DH213" s="22"/>
      <c r="DI213" s="22"/>
      <c r="DJ213" s="22"/>
      <c r="DK213" s="22"/>
      <c r="DL213" s="22"/>
      <c r="DM213" s="22"/>
      <c r="DN213" s="22"/>
      <c r="DO213" s="22"/>
      <c r="DP213" s="22"/>
      <c r="DQ213" s="22"/>
      <c r="DR213" s="22"/>
      <c r="DS213" s="22"/>
      <c r="DT213" s="22"/>
      <c r="DU213" s="22"/>
      <c r="DV213" s="22"/>
      <c r="DW213" s="22"/>
      <c r="DX213" s="22"/>
      <c r="DY213" s="22"/>
      <c r="DZ213" s="22"/>
      <c r="EA213" s="22"/>
      <c r="EB213" s="22"/>
      <c r="EC213" s="22"/>
      <c r="ED213" s="22"/>
      <c r="EE213" s="22"/>
      <c r="EF213" s="22"/>
      <c r="EG213" s="22"/>
      <c r="EH213" s="22"/>
      <c r="EI213" s="22"/>
      <c r="EJ213" s="22"/>
      <c r="EK213" s="22"/>
      <c r="EL213" s="22"/>
      <c r="EM213" s="22"/>
      <c r="EN213" s="22"/>
      <c r="EO213" s="22"/>
      <c r="EP213" s="22"/>
      <c r="EQ213" s="22"/>
      <c r="ER213" s="22"/>
      <c r="ES213" s="22"/>
      <c r="ET213" s="22"/>
      <c r="EU213" s="22"/>
      <c r="EV213" s="22"/>
      <c r="EW213" s="22"/>
      <c r="EX213" s="22"/>
      <c r="EY213" s="22"/>
      <c r="EZ213" s="22"/>
      <c r="FA213" s="22"/>
      <c r="FB213" s="22"/>
      <c r="FC213" s="22"/>
      <c r="FD213" s="22"/>
      <c r="FE213" s="22"/>
      <c r="FF213" s="22"/>
      <c r="FG213" s="22"/>
      <c r="FH213" s="22"/>
      <c r="FI213" s="22"/>
      <c r="FJ213" s="22"/>
      <c r="FK213" s="22"/>
      <c r="FL213" s="22"/>
      <c r="FM213" s="22"/>
      <c r="FN213" s="22"/>
      <c r="FO213" s="22"/>
      <c r="FP213" s="22"/>
      <c r="FQ213" s="22"/>
      <c r="FR213" s="22"/>
      <c r="FS213" s="22"/>
      <c r="FT213" s="22"/>
      <c r="FU213" s="22"/>
      <c r="FV213" s="22"/>
      <c r="FW213" s="22"/>
      <c r="FX213" s="22"/>
      <c r="FY213" s="22"/>
      <c r="FZ213" s="22"/>
      <c r="GA213" s="22"/>
      <c r="GB213" s="22"/>
      <c r="GC213" s="22"/>
      <c r="GD213" s="22"/>
      <c r="GE213" s="22"/>
      <c r="GF213" s="22"/>
      <c r="GG213" s="22"/>
      <c r="GH213" s="22"/>
      <c r="GI213" s="22"/>
      <c r="GJ213" s="22"/>
      <c r="GK213" s="22"/>
      <c r="GL213" s="22"/>
      <c r="GM213" s="22"/>
      <c r="GN213" s="22"/>
      <c r="GO213" s="22"/>
      <c r="GP213" s="22"/>
      <c r="GQ213" s="22"/>
      <c r="GR213" s="22"/>
      <c r="GS213" s="22"/>
      <c r="GT213" s="22"/>
      <c r="GU213" s="22"/>
      <c r="GV213" s="22"/>
      <c r="GW213" s="22"/>
      <c r="GX213" s="22"/>
      <c r="GY213" s="22"/>
      <c r="GZ213" s="22"/>
      <c r="HA213" s="22"/>
      <c r="HB213" s="22"/>
      <c r="HC213" s="22"/>
      <c r="HD213" s="22"/>
      <c r="HE213" s="22"/>
      <c r="HF213" s="22"/>
      <c r="HG213" s="22"/>
      <c r="HH213" s="22"/>
      <c r="HI213" s="22"/>
      <c r="HJ213" s="22"/>
      <c r="HK213" s="22"/>
      <c r="HL213" s="22"/>
      <c r="HM213" s="22"/>
      <c r="HN213" s="22"/>
      <c r="HO213" s="22"/>
      <c r="HP213" s="22"/>
      <c r="HQ213" s="22"/>
      <c r="HR213" s="22"/>
      <c r="HS213" s="22"/>
      <c r="HT213" s="22"/>
      <c r="HU213" s="22"/>
      <c r="HV213" s="22"/>
      <c r="HW213" s="22"/>
      <c r="HX213" s="22"/>
      <c r="HY213" s="22"/>
      <c r="HZ213" s="22"/>
      <c r="IA213" s="22"/>
      <c r="IB213" s="22"/>
      <c r="IC213" s="22"/>
      <c r="ID213" s="22"/>
      <c r="IE213" s="22"/>
      <c r="IF213" s="22"/>
      <c r="IG213" s="22"/>
      <c r="IH213" s="22"/>
      <c r="II213" s="22"/>
      <c r="IJ213" s="22"/>
      <c r="IK213" s="22"/>
    </row>
    <row r="214" spans="1:245" x14ac:dyDescent="0.25">
      <c r="A214" s="42">
        <v>42913</v>
      </c>
      <c r="B214" s="143" t="s">
        <v>1550</v>
      </c>
      <c r="C214" s="29">
        <v>707</v>
      </c>
      <c r="D214" s="29">
        <v>805</v>
      </c>
      <c r="E214" s="27" t="s">
        <v>1547</v>
      </c>
      <c r="F214" s="21"/>
      <c r="G214" s="27" t="s">
        <v>1552</v>
      </c>
      <c r="H214" s="22"/>
      <c r="I214" s="40">
        <v>15000000</v>
      </c>
      <c r="J214" s="40">
        <v>10250000</v>
      </c>
      <c r="K214" s="40">
        <f t="shared" si="2"/>
        <v>4750000</v>
      </c>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c r="BF214" s="22"/>
      <c r="BG214" s="22"/>
      <c r="BH214" s="22"/>
      <c r="BI214" s="22"/>
      <c r="BJ214" s="22"/>
      <c r="BK214" s="22"/>
      <c r="BL214" s="22"/>
      <c r="BM214" s="22"/>
      <c r="BN214" s="22"/>
      <c r="BO214" s="22"/>
      <c r="BP214" s="22"/>
      <c r="BQ214" s="22"/>
      <c r="BR214" s="22"/>
      <c r="BS214" s="22"/>
      <c r="BT214" s="22"/>
      <c r="BU214" s="22"/>
      <c r="BV214" s="22"/>
      <c r="BW214" s="22"/>
      <c r="BX214" s="22"/>
      <c r="BY214" s="22"/>
      <c r="BZ214" s="22"/>
      <c r="CA214" s="22"/>
      <c r="CB214" s="22"/>
      <c r="CC214" s="22"/>
      <c r="CD214" s="22"/>
      <c r="CE214" s="22"/>
      <c r="CF214" s="22"/>
      <c r="CG214" s="22"/>
      <c r="CH214" s="22"/>
      <c r="CI214" s="22"/>
      <c r="CJ214" s="22"/>
      <c r="CK214" s="22"/>
      <c r="CL214" s="22"/>
      <c r="CM214" s="22"/>
      <c r="CN214" s="22"/>
      <c r="CO214" s="22"/>
      <c r="CP214" s="22"/>
      <c r="CQ214" s="22"/>
      <c r="CR214" s="22"/>
      <c r="CS214" s="22"/>
      <c r="CT214" s="22"/>
      <c r="CU214" s="22"/>
      <c r="CV214" s="22"/>
      <c r="CW214" s="22"/>
      <c r="CX214" s="22"/>
      <c r="CY214" s="22"/>
      <c r="CZ214" s="22"/>
      <c r="DA214" s="22"/>
      <c r="DB214" s="22"/>
      <c r="DC214" s="22"/>
      <c r="DD214" s="22"/>
      <c r="DE214" s="22"/>
      <c r="DF214" s="22"/>
      <c r="DG214" s="22"/>
      <c r="DH214" s="22"/>
      <c r="DI214" s="22"/>
      <c r="DJ214" s="22"/>
      <c r="DK214" s="22"/>
      <c r="DL214" s="22"/>
      <c r="DM214" s="22"/>
      <c r="DN214" s="22"/>
      <c r="DO214" s="22"/>
      <c r="DP214" s="22"/>
      <c r="DQ214" s="22"/>
      <c r="DR214" s="22"/>
      <c r="DS214" s="22"/>
      <c r="DT214" s="22"/>
      <c r="DU214" s="22"/>
      <c r="DV214" s="22"/>
      <c r="DW214" s="22"/>
      <c r="DX214" s="22"/>
      <c r="DY214" s="22"/>
      <c r="DZ214" s="22"/>
      <c r="EA214" s="22"/>
      <c r="EB214" s="22"/>
      <c r="EC214" s="22"/>
      <c r="ED214" s="22"/>
      <c r="EE214" s="22"/>
      <c r="EF214" s="22"/>
      <c r="EG214" s="22"/>
      <c r="EH214" s="22"/>
      <c r="EI214" s="22"/>
      <c r="EJ214" s="22"/>
      <c r="EK214" s="22"/>
      <c r="EL214" s="22"/>
      <c r="EM214" s="22"/>
      <c r="EN214" s="22"/>
      <c r="EO214" s="22"/>
      <c r="EP214" s="22"/>
      <c r="EQ214" s="22"/>
      <c r="ER214" s="22"/>
      <c r="ES214" s="22"/>
      <c r="ET214" s="22"/>
      <c r="EU214" s="22"/>
      <c r="EV214" s="22"/>
      <c r="EW214" s="22"/>
      <c r="EX214" s="22"/>
      <c r="EY214" s="22"/>
      <c r="EZ214" s="22"/>
      <c r="FA214" s="22"/>
      <c r="FB214" s="22"/>
      <c r="FC214" s="22"/>
      <c r="FD214" s="22"/>
      <c r="FE214" s="22"/>
      <c r="FF214" s="22"/>
      <c r="FG214" s="22"/>
      <c r="FH214" s="22"/>
      <c r="FI214" s="22"/>
      <c r="FJ214" s="22"/>
      <c r="FK214" s="22"/>
      <c r="FL214" s="22"/>
      <c r="FM214" s="22"/>
      <c r="FN214" s="22"/>
      <c r="FO214" s="22"/>
      <c r="FP214" s="22"/>
      <c r="FQ214" s="22"/>
      <c r="FR214" s="22"/>
      <c r="FS214" s="22"/>
      <c r="FT214" s="22"/>
      <c r="FU214" s="22"/>
      <c r="FV214" s="22"/>
      <c r="FW214" s="22"/>
      <c r="FX214" s="22"/>
      <c r="FY214" s="22"/>
      <c r="FZ214" s="22"/>
      <c r="GA214" s="22"/>
      <c r="GB214" s="22"/>
      <c r="GC214" s="22"/>
      <c r="GD214" s="22"/>
      <c r="GE214" s="22"/>
      <c r="GF214" s="22"/>
      <c r="GG214" s="22"/>
      <c r="GH214" s="22"/>
      <c r="GI214" s="22"/>
      <c r="GJ214" s="22"/>
      <c r="GK214" s="22"/>
      <c r="GL214" s="22"/>
      <c r="GM214" s="22"/>
      <c r="GN214" s="22"/>
      <c r="GO214" s="22"/>
      <c r="GP214" s="22"/>
      <c r="GQ214" s="22"/>
      <c r="GR214" s="22"/>
      <c r="GS214" s="22"/>
      <c r="GT214" s="22"/>
      <c r="GU214" s="22"/>
      <c r="GV214" s="22"/>
      <c r="GW214" s="22"/>
      <c r="GX214" s="22"/>
      <c r="GY214" s="22"/>
      <c r="GZ214" s="22"/>
      <c r="HA214" s="22"/>
      <c r="HB214" s="22"/>
      <c r="HC214" s="22"/>
      <c r="HD214" s="22"/>
      <c r="HE214" s="22"/>
      <c r="HF214" s="22"/>
      <c r="HG214" s="22"/>
      <c r="HH214" s="22"/>
      <c r="HI214" s="22"/>
      <c r="HJ214" s="22"/>
      <c r="HK214" s="22"/>
      <c r="HL214" s="22"/>
      <c r="HM214" s="22"/>
      <c r="HN214" s="22"/>
      <c r="HO214" s="22"/>
      <c r="HP214" s="22"/>
      <c r="HQ214" s="22"/>
      <c r="HR214" s="22"/>
      <c r="HS214" s="22"/>
      <c r="HT214" s="22"/>
      <c r="HU214" s="22"/>
      <c r="HV214" s="22"/>
      <c r="HW214" s="22"/>
      <c r="HX214" s="22"/>
      <c r="HY214" s="22"/>
      <c r="HZ214" s="22"/>
      <c r="IA214" s="22"/>
      <c r="IB214" s="22"/>
      <c r="IC214" s="22"/>
      <c r="ID214" s="22"/>
      <c r="IE214" s="22"/>
      <c r="IF214" s="22"/>
      <c r="IG214" s="22"/>
      <c r="IH214" s="22"/>
      <c r="II214" s="22"/>
      <c r="IJ214" s="22"/>
      <c r="IK214" s="22"/>
    </row>
    <row r="215" spans="1:245" x14ac:dyDescent="0.25">
      <c r="A215" s="42">
        <v>42914</v>
      </c>
      <c r="B215" s="143" t="s">
        <v>1559</v>
      </c>
      <c r="C215" s="29">
        <v>705</v>
      </c>
      <c r="D215" s="29">
        <v>806</v>
      </c>
      <c r="E215" s="27" t="s">
        <v>1560</v>
      </c>
      <c r="F215" s="21"/>
      <c r="G215" s="27" t="s">
        <v>1561</v>
      </c>
      <c r="H215" s="22"/>
      <c r="I215" s="40">
        <v>36000000</v>
      </c>
      <c r="J215" s="40">
        <v>24400000</v>
      </c>
      <c r="K215" s="40">
        <f t="shared" si="2"/>
        <v>11600000</v>
      </c>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c r="BF215" s="22"/>
      <c r="BG215" s="22"/>
      <c r="BH215" s="22"/>
      <c r="BI215" s="22"/>
      <c r="BJ215" s="22"/>
      <c r="BK215" s="22"/>
      <c r="BL215" s="22"/>
      <c r="BM215" s="22"/>
      <c r="BN215" s="22"/>
      <c r="BO215" s="22"/>
      <c r="BP215" s="22"/>
      <c r="BQ215" s="22"/>
      <c r="BR215" s="22"/>
      <c r="BS215" s="22"/>
      <c r="BT215" s="22"/>
      <c r="BU215" s="22"/>
      <c r="BV215" s="22"/>
      <c r="BW215" s="22"/>
      <c r="BX215" s="22"/>
      <c r="BY215" s="22"/>
      <c r="BZ215" s="22"/>
      <c r="CA215" s="22"/>
      <c r="CB215" s="22"/>
      <c r="CC215" s="22"/>
      <c r="CD215" s="22"/>
      <c r="CE215" s="22"/>
      <c r="CF215" s="22"/>
      <c r="CG215" s="22"/>
      <c r="CH215" s="22"/>
      <c r="CI215" s="22"/>
      <c r="CJ215" s="22"/>
      <c r="CK215" s="22"/>
      <c r="CL215" s="22"/>
      <c r="CM215" s="22"/>
      <c r="CN215" s="22"/>
      <c r="CO215" s="22"/>
      <c r="CP215" s="22"/>
      <c r="CQ215" s="22"/>
      <c r="CR215" s="22"/>
      <c r="CS215" s="22"/>
      <c r="CT215" s="22"/>
      <c r="CU215" s="22"/>
      <c r="CV215" s="22"/>
      <c r="CW215" s="22"/>
      <c r="CX215" s="22"/>
      <c r="CY215" s="22"/>
      <c r="CZ215" s="22"/>
      <c r="DA215" s="22"/>
      <c r="DB215" s="22"/>
      <c r="DC215" s="22"/>
      <c r="DD215" s="22"/>
      <c r="DE215" s="22"/>
      <c r="DF215" s="22"/>
      <c r="DG215" s="22"/>
      <c r="DH215" s="22"/>
      <c r="DI215" s="22"/>
      <c r="DJ215" s="22"/>
      <c r="DK215" s="22"/>
      <c r="DL215" s="22"/>
      <c r="DM215" s="22"/>
      <c r="DN215" s="22"/>
      <c r="DO215" s="22"/>
      <c r="DP215" s="22"/>
      <c r="DQ215" s="22"/>
      <c r="DR215" s="22"/>
      <c r="DS215" s="22"/>
      <c r="DT215" s="22"/>
      <c r="DU215" s="22"/>
      <c r="DV215" s="22"/>
      <c r="DW215" s="22"/>
      <c r="DX215" s="22"/>
      <c r="DY215" s="22"/>
      <c r="DZ215" s="22"/>
      <c r="EA215" s="22"/>
      <c r="EB215" s="22"/>
      <c r="EC215" s="22"/>
      <c r="ED215" s="22"/>
      <c r="EE215" s="22"/>
      <c r="EF215" s="22"/>
      <c r="EG215" s="22"/>
      <c r="EH215" s="22"/>
      <c r="EI215" s="22"/>
      <c r="EJ215" s="22"/>
      <c r="EK215" s="22"/>
      <c r="EL215" s="22"/>
      <c r="EM215" s="22"/>
      <c r="EN215" s="22"/>
      <c r="EO215" s="22"/>
      <c r="EP215" s="22"/>
      <c r="EQ215" s="22"/>
      <c r="ER215" s="22"/>
      <c r="ES215" s="22"/>
      <c r="ET215" s="22"/>
      <c r="EU215" s="22"/>
      <c r="EV215" s="22"/>
      <c r="EW215" s="22"/>
      <c r="EX215" s="22"/>
      <c r="EY215" s="22"/>
      <c r="EZ215" s="22"/>
      <c r="FA215" s="22"/>
      <c r="FB215" s="22"/>
      <c r="FC215" s="22"/>
      <c r="FD215" s="22"/>
      <c r="FE215" s="22"/>
      <c r="FF215" s="22"/>
      <c r="FG215" s="22"/>
      <c r="FH215" s="22"/>
      <c r="FI215" s="22"/>
      <c r="FJ215" s="22"/>
      <c r="FK215" s="22"/>
      <c r="FL215" s="22"/>
      <c r="FM215" s="22"/>
      <c r="FN215" s="22"/>
      <c r="FO215" s="22"/>
      <c r="FP215" s="22"/>
      <c r="FQ215" s="22"/>
      <c r="FR215" s="22"/>
      <c r="FS215" s="22"/>
      <c r="FT215" s="22"/>
      <c r="FU215" s="22"/>
      <c r="FV215" s="22"/>
      <c r="FW215" s="22"/>
      <c r="FX215" s="22"/>
      <c r="FY215" s="22"/>
      <c r="FZ215" s="22"/>
      <c r="GA215" s="22"/>
      <c r="GB215" s="22"/>
      <c r="GC215" s="22"/>
      <c r="GD215" s="22"/>
      <c r="GE215" s="22"/>
      <c r="GF215" s="22"/>
      <c r="GG215" s="22"/>
      <c r="GH215" s="22"/>
      <c r="GI215" s="22"/>
      <c r="GJ215" s="22"/>
      <c r="GK215" s="22"/>
      <c r="GL215" s="22"/>
      <c r="GM215" s="22"/>
      <c r="GN215" s="22"/>
      <c r="GO215" s="22"/>
      <c r="GP215" s="22"/>
      <c r="GQ215" s="22"/>
      <c r="GR215" s="22"/>
      <c r="GS215" s="22"/>
      <c r="GT215" s="22"/>
      <c r="GU215" s="22"/>
      <c r="GV215" s="22"/>
      <c r="GW215" s="22"/>
      <c r="GX215" s="22"/>
      <c r="GY215" s="22"/>
      <c r="GZ215" s="22"/>
      <c r="HA215" s="22"/>
      <c r="HB215" s="22"/>
      <c r="HC215" s="22"/>
      <c r="HD215" s="22"/>
      <c r="HE215" s="22"/>
      <c r="HF215" s="22"/>
      <c r="HG215" s="22"/>
      <c r="HH215" s="22"/>
      <c r="HI215" s="22"/>
      <c r="HJ215" s="22"/>
      <c r="HK215" s="22"/>
      <c r="HL215" s="22"/>
      <c r="HM215" s="22"/>
      <c r="HN215" s="22"/>
      <c r="HO215" s="22"/>
      <c r="HP215" s="22"/>
      <c r="HQ215" s="22"/>
      <c r="HR215" s="22"/>
      <c r="HS215" s="22"/>
      <c r="HT215" s="22"/>
      <c r="HU215" s="22"/>
      <c r="HV215" s="22"/>
      <c r="HW215" s="22"/>
      <c r="HX215" s="22"/>
      <c r="HY215" s="22"/>
      <c r="HZ215" s="22"/>
      <c r="IA215" s="22"/>
      <c r="IB215" s="22"/>
      <c r="IC215" s="22"/>
      <c r="ID215" s="22"/>
      <c r="IE215" s="22"/>
      <c r="IF215" s="22"/>
      <c r="IG215" s="22"/>
      <c r="IH215" s="22"/>
      <c r="II215" s="22"/>
      <c r="IJ215" s="22"/>
      <c r="IK215" s="22"/>
    </row>
    <row r="216" spans="1:245" x14ac:dyDescent="0.25">
      <c r="A216" s="42">
        <v>42922</v>
      </c>
      <c r="B216" s="143" t="s">
        <v>1584</v>
      </c>
      <c r="C216" s="29">
        <v>726</v>
      </c>
      <c r="D216" s="29">
        <v>817</v>
      </c>
      <c r="E216" s="27" t="s">
        <v>764</v>
      </c>
      <c r="F216" s="21"/>
      <c r="G216" s="27" t="s">
        <v>1588</v>
      </c>
      <c r="H216" s="22"/>
      <c r="I216" s="40">
        <v>20289500</v>
      </c>
      <c r="J216" s="40">
        <v>14141167</v>
      </c>
      <c r="K216" s="40">
        <f t="shared" si="2"/>
        <v>6148333</v>
      </c>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c r="CE216" s="22"/>
      <c r="CF216" s="22"/>
      <c r="CG216" s="22"/>
      <c r="CH216" s="22"/>
      <c r="CI216" s="22"/>
      <c r="CJ216" s="22"/>
      <c r="CK216" s="22"/>
      <c r="CL216" s="22"/>
      <c r="CM216" s="22"/>
      <c r="CN216" s="22"/>
      <c r="CO216" s="22"/>
      <c r="CP216" s="22"/>
      <c r="CQ216" s="22"/>
      <c r="CR216" s="22"/>
      <c r="CS216" s="22"/>
      <c r="CT216" s="22"/>
      <c r="CU216" s="22"/>
      <c r="CV216" s="22"/>
      <c r="CW216" s="22"/>
      <c r="CX216" s="22"/>
      <c r="CY216" s="22"/>
      <c r="CZ216" s="22"/>
      <c r="DA216" s="22"/>
      <c r="DB216" s="22"/>
      <c r="DC216" s="22"/>
      <c r="DD216" s="22"/>
      <c r="DE216" s="22"/>
      <c r="DF216" s="22"/>
      <c r="DG216" s="22"/>
      <c r="DH216" s="22"/>
      <c r="DI216" s="22"/>
      <c r="DJ216" s="22"/>
      <c r="DK216" s="22"/>
      <c r="DL216" s="22"/>
      <c r="DM216" s="22"/>
      <c r="DN216" s="22"/>
      <c r="DO216" s="22"/>
      <c r="DP216" s="22"/>
      <c r="DQ216" s="22"/>
      <c r="DR216" s="22"/>
      <c r="DS216" s="22"/>
      <c r="DT216" s="22"/>
      <c r="DU216" s="22"/>
      <c r="DV216" s="22"/>
      <c r="DW216" s="22"/>
      <c r="DX216" s="22"/>
      <c r="DY216" s="22"/>
      <c r="DZ216" s="22"/>
      <c r="EA216" s="22"/>
      <c r="EB216" s="22"/>
      <c r="EC216" s="22"/>
      <c r="ED216" s="22"/>
      <c r="EE216" s="22"/>
      <c r="EF216" s="22"/>
      <c r="EG216" s="22"/>
      <c r="EH216" s="22"/>
      <c r="EI216" s="22"/>
      <c r="EJ216" s="22"/>
      <c r="EK216" s="22"/>
      <c r="EL216" s="22"/>
      <c r="EM216" s="22"/>
      <c r="EN216" s="22"/>
      <c r="EO216" s="22"/>
      <c r="EP216" s="22"/>
      <c r="EQ216" s="22"/>
      <c r="ER216" s="22"/>
      <c r="ES216" s="22"/>
      <c r="ET216" s="22"/>
      <c r="EU216" s="22"/>
      <c r="EV216" s="22"/>
      <c r="EW216" s="22"/>
      <c r="EX216" s="22"/>
      <c r="EY216" s="22"/>
      <c r="EZ216" s="22"/>
      <c r="FA216" s="22"/>
      <c r="FB216" s="22"/>
      <c r="FC216" s="22"/>
      <c r="FD216" s="22"/>
      <c r="FE216" s="22"/>
      <c r="FF216" s="22"/>
      <c r="FG216" s="22"/>
      <c r="FH216" s="22"/>
      <c r="FI216" s="22"/>
      <c r="FJ216" s="22"/>
      <c r="FK216" s="22"/>
      <c r="FL216" s="22"/>
      <c r="FM216" s="22"/>
      <c r="FN216" s="22"/>
      <c r="FO216" s="22"/>
      <c r="FP216" s="22"/>
      <c r="FQ216" s="22"/>
      <c r="FR216" s="22"/>
      <c r="FS216" s="22"/>
      <c r="FT216" s="22"/>
      <c r="FU216" s="22"/>
      <c r="FV216" s="22"/>
      <c r="FW216" s="22"/>
      <c r="FX216" s="22"/>
      <c r="FY216" s="22"/>
      <c r="FZ216" s="22"/>
      <c r="GA216" s="22"/>
      <c r="GB216" s="22"/>
      <c r="GC216" s="22"/>
      <c r="GD216" s="22"/>
      <c r="GE216" s="22"/>
      <c r="GF216" s="22"/>
      <c r="GG216" s="22"/>
      <c r="GH216" s="22"/>
      <c r="GI216" s="22"/>
      <c r="GJ216" s="22"/>
      <c r="GK216" s="22"/>
      <c r="GL216" s="22"/>
      <c r="GM216" s="22"/>
      <c r="GN216" s="22"/>
      <c r="GO216" s="22"/>
      <c r="GP216" s="22"/>
      <c r="GQ216" s="22"/>
      <c r="GR216" s="22"/>
      <c r="GS216" s="22"/>
      <c r="GT216" s="22"/>
      <c r="GU216" s="22"/>
      <c r="GV216" s="22"/>
      <c r="GW216" s="22"/>
      <c r="GX216" s="22"/>
      <c r="GY216" s="22"/>
      <c r="GZ216" s="22"/>
      <c r="HA216" s="22"/>
      <c r="HB216" s="22"/>
      <c r="HC216" s="22"/>
      <c r="HD216" s="22"/>
      <c r="HE216" s="22"/>
      <c r="HF216" s="22"/>
      <c r="HG216" s="22"/>
      <c r="HH216" s="22"/>
      <c r="HI216" s="22"/>
      <c r="HJ216" s="22"/>
      <c r="HK216" s="22"/>
      <c r="HL216" s="22"/>
      <c r="HM216" s="22"/>
      <c r="HN216" s="22"/>
      <c r="HO216" s="22"/>
      <c r="HP216" s="22"/>
      <c r="HQ216" s="22"/>
      <c r="HR216" s="22"/>
      <c r="HS216" s="22"/>
      <c r="HT216" s="22"/>
      <c r="HU216" s="22"/>
      <c r="HV216" s="22"/>
      <c r="HW216" s="22"/>
      <c r="HX216" s="22"/>
      <c r="HY216" s="22"/>
      <c r="HZ216" s="22"/>
      <c r="IA216" s="22"/>
      <c r="IB216" s="22"/>
      <c r="IC216" s="22"/>
      <c r="ID216" s="22"/>
      <c r="IE216" s="22"/>
      <c r="IF216" s="22"/>
      <c r="IG216" s="22"/>
      <c r="IH216" s="22"/>
      <c r="II216" s="22"/>
      <c r="IJ216" s="22"/>
      <c r="IK216" s="22"/>
    </row>
    <row r="217" spans="1:245" x14ac:dyDescent="0.25">
      <c r="A217" s="42">
        <v>42922</v>
      </c>
      <c r="B217" s="143" t="s">
        <v>1585</v>
      </c>
      <c r="C217" s="29">
        <v>724</v>
      </c>
      <c r="D217" s="29">
        <v>818</v>
      </c>
      <c r="E217" s="27" t="s">
        <v>1592</v>
      </c>
      <c r="F217" s="21"/>
      <c r="G217" s="27" t="s">
        <v>1589</v>
      </c>
      <c r="H217" s="22"/>
      <c r="I217" s="40">
        <v>25965500</v>
      </c>
      <c r="J217" s="40">
        <v>18097166</v>
      </c>
      <c r="K217" s="40">
        <f t="shared" si="2"/>
        <v>7868334</v>
      </c>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c r="BH217" s="22"/>
      <c r="BI217" s="22"/>
      <c r="BJ217" s="22"/>
      <c r="BK217" s="22"/>
      <c r="BL217" s="22"/>
      <c r="BM217" s="22"/>
      <c r="BN217" s="22"/>
      <c r="BO217" s="22"/>
      <c r="BP217" s="22"/>
      <c r="BQ217" s="22"/>
      <c r="BR217" s="22"/>
      <c r="BS217" s="22"/>
      <c r="BT217" s="22"/>
      <c r="BU217" s="22"/>
      <c r="BV217" s="22"/>
      <c r="BW217" s="22"/>
      <c r="BX217" s="22"/>
      <c r="BY217" s="22"/>
      <c r="BZ217" s="22"/>
      <c r="CA217" s="22"/>
      <c r="CB217" s="22"/>
      <c r="CC217" s="22"/>
      <c r="CD217" s="22"/>
      <c r="CE217" s="22"/>
      <c r="CF217" s="22"/>
      <c r="CG217" s="22"/>
      <c r="CH217" s="22"/>
      <c r="CI217" s="22"/>
      <c r="CJ217" s="22"/>
      <c r="CK217" s="22"/>
      <c r="CL217" s="22"/>
      <c r="CM217" s="22"/>
      <c r="CN217" s="22"/>
      <c r="CO217" s="22"/>
      <c r="CP217" s="22"/>
      <c r="CQ217" s="22"/>
      <c r="CR217" s="22"/>
      <c r="CS217" s="22"/>
      <c r="CT217" s="22"/>
      <c r="CU217" s="22"/>
      <c r="CV217" s="22"/>
      <c r="CW217" s="22"/>
      <c r="CX217" s="22"/>
      <c r="CY217" s="22"/>
      <c r="CZ217" s="22"/>
      <c r="DA217" s="22"/>
      <c r="DB217" s="22"/>
      <c r="DC217" s="22"/>
      <c r="DD217" s="22"/>
      <c r="DE217" s="22"/>
      <c r="DF217" s="22"/>
      <c r="DG217" s="22"/>
      <c r="DH217" s="22"/>
      <c r="DI217" s="22"/>
      <c r="DJ217" s="22"/>
      <c r="DK217" s="22"/>
      <c r="DL217" s="22"/>
      <c r="DM217" s="22"/>
      <c r="DN217" s="22"/>
      <c r="DO217" s="22"/>
      <c r="DP217" s="22"/>
      <c r="DQ217" s="22"/>
      <c r="DR217" s="22"/>
      <c r="DS217" s="22"/>
      <c r="DT217" s="22"/>
      <c r="DU217" s="22"/>
      <c r="DV217" s="22"/>
      <c r="DW217" s="22"/>
      <c r="DX217" s="22"/>
      <c r="DY217" s="22"/>
      <c r="DZ217" s="22"/>
      <c r="EA217" s="22"/>
      <c r="EB217" s="22"/>
      <c r="EC217" s="22"/>
      <c r="ED217" s="22"/>
      <c r="EE217" s="22"/>
      <c r="EF217" s="22"/>
      <c r="EG217" s="22"/>
      <c r="EH217" s="22"/>
      <c r="EI217" s="22"/>
      <c r="EJ217" s="22"/>
      <c r="EK217" s="22"/>
      <c r="EL217" s="22"/>
      <c r="EM217" s="22"/>
      <c r="EN217" s="22"/>
      <c r="EO217" s="22"/>
      <c r="EP217" s="22"/>
      <c r="EQ217" s="22"/>
      <c r="ER217" s="22"/>
      <c r="ES217" s="22"/>
      <c r="ET217" s="22"/>
      <c r="EU217" s="22"/>
      <c r="EV217" s="22"/>
      <c r="EW217" s="22"/>
      <c r="EX217" s="22"/>
      <c r="EY217" s="22"/>
      <c r="EZ217" s="22"/>
      <c r="FA217" s="22"/>
      <c r="FB217" s="22"/>
      <c r="FC217" s="22"/>
      <c r="FD217" s="22"/>
      <c r="FE217" s="22"/>
      <c r="FF217" s="22"/>
      <c r="FG217" s="22"/>
      <c r="FH217" s="22"/>
      <c r="FI217" s="22"/>
      <c r="FJ217" s="22"/>
      <c r="FK217" s="22"/>
      <c r="FL217" s="22"/>
      <c r="FM217" s="22"/>
      <c r="FN217" s="22"/>
      <c r="FO217" s="22"/>
      <c r="FP217" s="22"/>
      <c r="FQ217" s="22"/>
      <c r="FR217" s="22"/>
      <c r="FS217" s="22"/>
      <c r="FT217" s="22"/>
      <c r="FU217" s="22"/>
      <c r="FV217" s="22"/>
      <c r="FW217" s="22"/>
      <c r="FX217" s="22"/>
      <c r="FY217" s="22"/>
      <c r="FZ217" s="22"/>
      <c r="GA217" s="22"/>
      <c r="GB217" s="22"/>
      <c r="GC217" s="22"/>
      <c r="GD217" s="22"/>
      <c r="GE217" s="22"/>
      <c r="GF217" s="22"/>
      <c r="GG217" s="22"/>
      <c r="GH217" s="22"/>
      <c r="GI217" s="22"/>
      <c r="GJ217" s="22"/>
      <c r="GK217" s="22"/>
      <c r="GL217" s="22"/>
      <c r="GM217" s="22"/>
      <c r="GN217" s="22"/>
      <c r="GO217" s="22"/>
      <c r="GP217" s="22"/>
      <c r="GQ217" s="22"/>
      <c r="GR217" s="22"/>
      <c r="GS217" s="22"/>
      <c r="GT217" s="22"/>
      <c r="GU217" s="22"/>
      <c r="GV217" s="22"/>
      <c r="GW217" s="22"/>
      <c r="GX217" s="22"/>
      <c r="GY217" s="22"/>
      <c r="GZ217" s="22"/>
      <c r="HA217" s="22"/>
      <c r="HB217" s="22"/>
      <c r="HC217" s="22"/>
      <c r="HD217" s="22"/>
      <c r="HE217" s="22"/>
      <c r="HF217" s="22"/>
      <c r="HG217" s="22"/>
      <c r="HH217" s="22"/>
      <c r="HI217" s="22"/>
      <c r="HJ217" s="22"/>
      <c r="HK217" s="22"/>
      <c r="HL217" s="22"/>
      <c r="HM217" s="22"/>
      <c r="HN217" s="22"/>
      <c r="HO217" s="22"/>
      <c r="HP217" s="22"/>
      <c r="HQ217" s="22"/>
      <c r="HR217" s="22"/>
      <c r="HS217" s="22"/>
      <c r="HT217" s="22"/>
      <c r="HU217" s="22"/>
      <c r="HV217" s="22"/>
      <c r="HW217" s="22"/>
      <c r="HX217" s="22"/>
      <c r="HY217" s="22"/>
      <c r="HZ217" s="22"/>
      <c r="IA217" s="22"/>
      <c r="IB217" s="22"/>
      <c r="IC217" s="22"/>
      <c r="ID217" s="22"/>
      <c r="IE217" s="22"/>
      <c r="IF217" s="22"/>
      <c r="IG217" s="22"/>
      <c r="IH217" s="22"/>
      <c r="II217" s="22"/>
      <c r="IJ217" s="22"/>
      <c r="IK217" s="22"/>
    </row>
    <row r="218" spans="1:245" x14ac:dyDescent="0.25">
      <c r="A218" s="42">
        <v>42926</v>
      </c>
      <c r="B218" s="143" t="s">
        <v>1586</v>
      </c>
      <c r="C218" s="29">
        <v>619</v>
      </c>
      <c r="D218" s="29">
        <v>823</v>
      </c>
      <c r="E218" s="27" t="s">
        <v>971</v>
      </c>
      <c r="F218" s="21"/>
      <c r="G218" s="27" t="s">
        <v>1590</v>
      </c>
      <c r="H218" s="22"/>
      <c r="I218" s="40">
        <v>25680000</v>
      </c>
      <c r="J218" s="40">
        <v>15693333</v>
      </c>
      <c r="K218" s="40">
        <f t="shared" si="2"/>
        <v>9986667</v>
      </c>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c r="BF218" s="22"/>
      <c r="BG218" s="22"/>
      <c r="BH218" s="22"/>
      <c r="BI218" s="22"/>
      <c r="BJ218" s="22"/>
      <c r="BK218" s="22"/>
      <c r="BL218" s="22"/>
      <c r="BM218" s="22"/>
      <c r="BN218" s="22"/>
      <c r="BO218" s="22"/>
      <c r="BP218" s="22"/>
      <c r="BQ218" s="22"/>
      <c r="BR218" s="22"/>
      <c r="BS218" s="22"/>
      <c r="BT218" s="22"/>
      <c r="BU218" s="22"/>
      <c r="BV218" s="22"/>
      <c r="BW218" s="22"/>
      <c r="BX218" s="22"/>
      <c r="BY218" s="22"/>
      <c r="BZ218" s="22"/>
      <c r="CA218" s="22"/>
      <c r="CB218" s="22"/>
      <c r="CC218" s="22"/>
      <c r="CD218" s="22"/>
      <c r="CE218" s="22"/>
      <c r="CF218" s="22"/>
      <c r="CG218" s="22"/>
      <c r="CH218" s="22"/>
      <c r="CI218" s="22"/>
      <c r="CJ218" s="22"/>
      <c r="CK218" s="22"/>
      <c r="CL218" s="22"/>
      <c r="CM218" s="22"/>
      <c r="CN218" s="22"/>
      <c r="CO218" s="22"/>
      <c r="CP218" s="22"/>
      <c r="CQ218" s="22"/>
      <c r="CR218" s="22"/>
      <c r="CS218" s="22"/>
      <c r="CT218" s="22"/>
      <c r="CU218" s="22"/>
      <c r="CV218" s="22"/>
      <c r="CW218" s="22"/>
      <c r="CX218" s="22"/>
      <c r="CY218" s="22"/>
      <c r="CZ218" s="22"/>
      <c r="DA218" s="22"/>
      <c r="DB218" s="22"/>
      <c r="DC218" s="22"/>
      <c r="DD218" s="22"/>
      <c r="DE218" s="22"/>
      <c r="DF218" s="22"/>
      <c r="DG218" s="22"/>
      <c r="DH218" s="22"/>
      <c r="DI218" s="22"/>
      <c r="DJ218" s="22"/>
      <c r="DK218" s="22"/>
      <c r="DL218" s="22"/>
      <c r="DM218" s="22"/>
      <c r="DN218" s="22"/>
      <c r="DO218" s="22"/>
      <c r="DP218" s="22"/>
      <c r="DQ218" s="22"/>
      <c r="DR218" s="22"/>
      <c r="DS218" s="22"/>
      <c r="DT218" s="22"/>
      <c r="DU218" s="22"/>
      <c r="DV218" s="22"/>
      <c r="DW218" s="22"/>
      <c r="DX218" s="22"/>
      <c r="DY218" s="22"/>
      <c r="DZ218" s="22"/>
      <c r="EA218" s="22"/>
      <c r="EB218" s="22"/>
      <c r="EC218" s="22"/>
      <c r="ED218" s="22"/>
      <c r="EE218" s="22"/>
      <c r="EF218" s="22"/>
      <c r="EG218" s="22"/>
      <c r="EH218" s="22"/>
      <c r="EI218" s="22"/>
      <c r="EJ218" s="22"/>
      <c r="EK218" s="22"/>
      <c r="EL218" s="22"/>
      <c r="EM218" s="22"/>
      <c r="EN218" s="22"/>
      <c r="EO218" s="22"/>
      <c r="EP218" s="22"/>
      <c r="EQ218" s="22"/>
      <c r="ER218" s="22"/>
      <c r="ES218" s="22"/>
      <c r="ET218" s="22"/>
      <c r="EU218" s="22"/>
      <c r="EV218" s="22"/>
      <c r="EW218" s="22"/>
      <c r="EX218" s="22"/>
      <c r="EY218" s="22"/>
      <c r="EZ218" s="22"/>
      <c r="FA218" s="22"/>
      <c r="FB218" s="22"/>
      <c r="FC218" s="22"/>
      <c r="FD218" s="22"/>
      <c r="FE218" s="22"/>
      <c r="FF218" s="22"/>
      <c r="FG218" s="22"/>
      <c r="FH218" s="22"/>
      <c r="FI218" s="22"/>
      <c r="FJ218" s="22"/>
      <c r="FK218" s="22"/>
      <c r="FL218" s="22"/>
      <c r="FM218" s="22"/>
      <c r="FN218" s="22"/>
      <c r="FO218" s="22"/>
      <c r="FP218" s="22"/>
      <c r="FQ218" s="22"/>
      <c r="FR218" s="22"/>
      <c r="FS218" s="22"/>
      <c r="FT218" s="22"/>
      <c r="FU218" s="22"/>
      <c r="FV218" s="22"/>
      <c r="FW218" s="22"/>
      <c r="FX218" s="22"/>
      <c r="FY218" s="22"/>
      <c r="FZ218" s="22"/>
      <c r="GA218" s="22"/>
      <c r="GB218" s="22"/>
      <c r="GC218" s="22"/>
      <c r="GD218" s="22"/>
      <c r="GE218" s="22"/>
      <c r="GF218" s="22"/>
      <c r="GG218" s="22"/>
      <c r="GH218" s="22"/>
      <c r="GI218" s="22"/>
      <c r="GJ218" s="22"/>
      <c r="GK218" s="22"/>
      <c r="GL218" s="22"/>
      <c r="GM218" s="22"/>
      <c r="GN218" s="22"/>
      <c r="GO218" s="22"/>
      <c r="GP218" s="22"/>
      <c r="GQ218" s="22"/>
      <c r="GR218" s="22"/>
      <c r="GS218" s="22"/>
      <c r="GT218" s="22"/>
      <c r="GU218" s="22"/>
      <c r="GV218" s="22"/>
      <c r="GW218" s="22"/>
      <c r="GX218" s="22"/>
      <c r="GY218" s="22"/>
      <c r="GZ218" s="22"/>
      <c r="HA218" s="22"/>
      <c r="HB218" s="22"/>
      <c r="HC218" s="22"/>
      <c r="HD218" s="22"/>
      <c r="HE218" s="22"/>
      <c r="HF218" s="22"/>
      <c r="HG218" s="22"/>
      <c r="HH218" s="22"/>
      <c r="HI218" s="22"/>
      <c r="HJ218" s="22"/>
      <c r="HK218" s="22"/>
      <c r="HL218" s="22"/>
      <c r="HM218" s="22"/>
      <c r="HN218" s="22"/>
      <c r="HO218" s="22"/>
      <c r="HP218" s="22"/>
      <c r="HQ218" s="22"/>
      <c r="HR218" s="22"/>
      <c r="HS218" s="22"/>
      <c r="HT218" s="22"/>
      <c r="HU218" s="22"/>
      <c r="HV218" s="22"/>
      <c r="HW218" s="22"/>
      <c r="HX218" s="22"/>
      <c r="HY218" s="22"/>
      <c r="HZ218" s="22"/>
      <c r="IA218" s="22"/>
      <c r="IB218" s="22"/>
      <c r="IC218" s="22"/>
      <c r="ID218" s="22"/>
      <c r="IE218" s="22"/>
      <c r="IF218" s="22"/>
      <c r="IG218" s="22"/>
      <c r="IH218" s="22"/>
      <c r="II218" s="22"/>
      <c r="IJ218" s="22"/>
      <c r="IK218" s="22"/>
    </row>
    <row r="219" spans="1:245" x14ac:dyDescent="0.25">
      <c r="A219" s="42">
        <v>42930</v>
      </c>
      <c r="B219" s="143" t="s">
        <v>1587</v>
      </c>
      <c r="C219" s="29">
        <v>701</v>
      </c>
      <c r="D219" s="29">
        <v>842</v>
      </c>
      <c r="E219" s="27" t="s">
        <v>763</v>
      </c>
      <c r="F219" s="21"/>
      <c r="G219" s="27" t="s">
        <v>1591</v>
      </c>
      <c r="H219" s="22"/>
      <c r="I219" s="40">
        <v>24750000</v>
      </c>
      <c r="J219" s="40">
        <v>15450000</v>
      </c>
      <c r="K219" s="40">
        <f t="shared" si="2"/>
        <v>9300000</v>
      </c>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c r="BF219" s="22"/>
      <c r="BG219" s="22"/>
      <c r="BH219" s="22"/>
      <c r="BI219" s="22"/>
      <c r="BJ219" s="22"/>
      <c r="BK219" s="22"/>
      <c r="BL219" s="22"/>
      <c r="BM219" s="22"/>
      <c r="BN219" s="22"/>
      <c r="BO219" s="22"/>
      <c r="BP219" s="22"/>
      <c r="BQ219" s="22"/>
      <c r="BR219" s="22"/>
      <c r="BS219" s="22"/>
      <c r="BT219" s="22"/>
      <c r="BU219" s="22"/>
      <c r="BV219" s="22"/>
      <c r="BW219" s="22"/>
      <c r="BX219" s="22"/>
      <c r="BY219" s="22"/>
      <c r="BZ219" s="22"/>
      <c r="CA219" s="22"/>
      <c r="CB219" s="22"/>
      <c r="CC219" s="22"/>
      <c r="CD219" s="22"/>
      <c r="CE219" s="22"/>
      <c r="CF219" s="22"/>
      <c r="CG219" s="22"/>
      <c r="CH219" s="22"/>
      <c r="CI219" s="22"/>
      <c r="CJ219" s="22"/>
      <c r="CK219" s="22"/>
      <c r="CL219" s="22"/>
      <c r="CM219" s="22"/>
      <c r="CN219" s="22"/>
      <c r="CO219" s="22"/>
      <c r="CP219" s="22"/>
      <c r="CQ219" s="22"/>
      <c r="CR219" s="22"/>
      <c r="CS219" s="22"/>
      <c r="CT219" s="22"/>
      <c r="CU219" s="22"/>
      <c r="CV219" s="22"/>
      <c r="CW219" s="22"/>
      <c r="CX219" s="22"/>
      <c r="CY219" s="22"/>
      <c r="CZ219" s="22"/>
      <c r="DA219" s="22"/>
      <c r="DB219" s="22"/>
      <c r="DC219" s="22"/>
      <c r="DD219" s="22"/>
      <c r="DE219" s="22"/>
      <c r="DF219" s="22"/>
      <c r="DG219" s="22"/>
      <c r="DH219" s="22"/>
      <c r="DI219" s="22"/>
      <c r="DJ219" s="22"/>
      <c r="DK219" s="22"/>
      <c r="DL219" s="22"/>
      <c r="DM219" s="22"/>
      <c r="DN219" s="22"/>
      <c r="DO219" s="22"/>
      <c r="DP219" s="22"/>
      <c r="DQ219" s="22"/>
      <c r="DR219" s="22"/>
      <c r="DS219" s="22"/>
      <c r="DT219" s="22"/>
      <c r="DU219" s="22"/>
      <c r="DV219" s="22"/>
      <c r="DW219" s="22"/>
      <c r="DX219" s="22"/>
      <c r="DY219" s="22"/>
      <c r="DZ219" s="22"/>
      <c r="EA219" s="22"/>
      <c r="EB219" s="22"/>
      <c r="EC219" s="22"/>
      <c r="ED219" s="22"/>
      <c r="EE219" s="22"/>
      <c r="EF219" s="22"/>
      <c r="EG219" s="22"/>
      <c r="EH219" s="22"/>
      <c r="EI219" s="22"/>
      <c r="EJ219" s="22"/>
      <c r="EK219" s="22"/>
      <c r="EL219" s="22"/>
      <c r="EM219" s="22"/>
      <c r="EN219" s="22"/>
      <c r="EO219" s="22"/>
      <c r="EP219" s="22"/>
      <c r="EQ219" s="22"/>
      <c r="ER219" s="22"/>
      <c r="ES219" s="22"/>
      <c r="ET219" s="22"/>
      <c r="EU219" s="22"/>
      <c r="EV219" s="22"/>
      <c r="EW219" s="22"/>
      <c r="EX219" s="22"/>
      <c r="EY219" s="22"/>
      <c r="EZ219" s="22"/>
      <c r="FA219" s="22"/>
      <c r="FB219" s="22"/>
      <c r="FC219" s="22"/>
      <c r="FD219" s="22"/>
      <c r="FE219" s="22"/>
      <c r="FF219" s="22"/>
      <c r="FG219" s="22"/>
      <c r="FH219" s="22"/>
      <c r="FI219" s="22"/>
      <c r="FJ219" s="22"/>
      <c r="FK219" s="22"/>
      <c r="FL219" s="22"/>
      <c r="FM219" s="22"/>
      <c r="FN219" s="22"/>
      <c r="FO219" s="22"/>
      <c r="FP219" s="22"/>
      <c r="FQ219" s="22"/>
      <c r="FR219" s="22"/>
      <c r="FS219" s="22"/>
      <c r="FT219" s="22"/>
      <c r="FU219" s="22"/>
      <c r="FV219" s="22"/>
      <c r="FW219" s="22"/>
      <c r="FX219" s="22"/>
      <c r="FY219" s="22"/>
      <c r="FZ219" s="22"/>
      <c r="GA219" s="22"/>
      <c r="GB219" s="22"/>
      <c r="GC219" s="22"/>
      <c r="GD219" s="22"/>
      <c r="GE219" s="22"/>
      <c r="GF219" s="22"/>
      <c r="GG219" s="22"/>
      <c r="GH219" s="22"/>
      <c r="GI219" s="22"/>
      <c r="GJ219" s="22"/>
      <c r="GK219" s="22"/>
      <c r="GL219" s="22"/>
      <c r="GM219" s="22"/>
      <c r="GN219" s="22"/>
      <c r="GO219" s="22"/>
      <c r="GP219" s="22"/>
      <c r="GQ219" s="22"/>
      <c r="GR219" s="22"/>
      <c r="GS219" s="22"/>
      <c r="GT219" s="22"/>
      <c r="GU219" s="22"/>
      <c r="GV219" s="22"/>
      <c r="GW219" s="22"/>
      <c r="GX219" s="22"/>
      <c r="GY219" s="22"/>
      <c r="GZ219" s="22"/>
      <c r="HA219" s="22"/>
      <c r="HB219" s="22"/>
      <c r="HC219" s="22"/>
      <c r="HD219" s="22"/>
      <c r="HE219" s="22"/>
      <c r="HF219" s="22"/>
      <c r="HG219" s="22"/>
      <c r="HH219" s="22"/>
      <c r="HI219" s="22"/>
      <c r="HJ219" s="22"/>
      <c r="HK219" s="22"/>
      <c r="HL219" s="22"/>
      <c r="HM219" s="22"/>
      <c r="HN219" s="22"/>
      <c r="HO219" s="22"/>
      <c r="HP219" s="22"/>
      <c r="HQ219" s="22"/>
      <c r="HR219" s="22"/>
      <c r="HS219" s="22"/>
      <c r="HT219" s="22"/>
      <c r="HU219" s="22"/>
      <c r="HV219" s="22"/>
      <c r="HW219" s="22"/>
      <c r="HX219" s="22"/>
      <c r="HY219" s="22"/>
      <c r="HZ219" s="22"/>
      <c r="IA219" s="22"/>
      <c r="IB219" s="22"/>
      <c r="IC219" s="22"/>
      <c r="ID219" s="22"/>
      <c r="IE219" s="22"/>
      <c r="IF219" s="22"/>
      <c r="IG219" s="22"/>
      <c r="IH219" s="22"/>
      <c r="II219" s="22"/>
      <c r="IJ219" s="22"/>
      <c r="IK219" s="22"/>
    </row>
    <row r="220" spans="1:245" x14ac:dyDescent="0.25">
      <c r="A220" s="42">
        <v>42943</v>
      </c>
      <c r="B220" s="143" t="s">
        <v>1620</v>
      </c>
      <c r="C220" s="29">
        <v>762</v>
      </c>
      <c r="D220" s="29">
        <v>863</v>
      </c>
      <c r="E220" s="27" t="s">
        <v>1621</v>
      </c>
      <c r="F220" s="21"/>
      <c r="G220" s="27" t="s">
        <v>1405</v>
      </c>
      <c r="H220" s="22"/>
      <c r="I220" s="40">
        <v>27500000</v>
      </c>
      <c r="J220" s="40">
        <v>17233333</v>
      </c>
      <c r="K220" s="40">
        <f t="shared" si="2"/>
        <v>10266667</v>
      </c>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2"/>
      <c r="CD220" s="22"/>
      <c r="CE220" s="22"/>
      <c r="CF220" s="22"/>
      <c r="CG220" s="22"/>
      <c r="CH220" s="22"/>
      <c r="CI220" s="22"/>
      <c r="CJ220" s="22"/>
      <c r="CK220" s="22"/>
      <c r="CL220" s="22"/>
      <c r="CM220" s="22"/>
      <c r="CN220" s="22"/>
      <c r="CO220" s="22"/>
      <c r="CP220" s="22"/>
      <c r="CQ220" s="22"/>
      <c r="CR220" s="22"/>
      <c r="CS220" s="22"/>
      <c r="CT220" s="22"/>
      <c r="CU220" s="22"/>
      <c r="CV220" s="22"/>
      <c r="CW220" s="22"/>
      <c r="CX220" s="22"/>
      <c r="CY220" s="22"/>
      <c r="CZ220" s="22"/>
      <c r="DA220" s="22"/>
      <c r="DB220" s="22"/>
      <c r="DC220" s="22"/>
      <c r="DD220" s="22"/>
      <c r="DE220" s="22"/>
      <c r="DF220" s="22"/>
      <c r="DG220" s="22"/>
      <c r="DH220" s="22"/>
      <c r="DI220" s="22"/>
      <c r="DJ220" s="22"/>
      <c r="DK220" s="22"/>
      <c r="DL220" s="22"/>
      <c r="DM220" s="22"/>
      <c r="DN220" s="22"/>
      <c r="DO220" s="22"/>
      <c r="DP220" s="22"/>
      <c r="DQ220" s="22"/>
      <c r="DR220" s="22"/>
      <c r="DS220" s="22"/>
      <c r="DT220" s="22"/>
      <c r="DU220" s="22"/>
      <c r="DV220" s="22"/>
      <c r="DW220" s="22"/>
      <c r="DX220" s="22"/>
      <c r="DY220" s="22"/>
      <c r="DZ220" s="22"/>
      <c r="EA220" s="22"/>
      <c r="EB220" s="22"/>
      <c r="EC220" s="22"/>
      <c r="ED220" s="22"/>
      <c r="EE220" s="22"/>
      <c r="EF220" s="22"/>
      <c r="EG220" s="22"/>
      <c r="EH220" s="22"/>
      <c r="EI220" s="22"/>
      <c r="EJ220" s="22"/>
      <c r="EK220" s="22"/>
      <c r="EL220" s="22"/>
      <c r="EM220" s="22"/>
      <c r="EN220" s="22"/>
      <c r="EO220" s="22"/>
      <c r="EP220" s="22"/>
      <c r="EQ220" s="22"/>
      <c r="ER220" s="22"/>
      <c r="ES220" s="22"/>
      <c r="ET220" s="22"/>
      <c r="EU220" s="22"/>
      <c r="EV220" s="22"/>
      <c r="EW220" s="22"/>
      <c r="EX220" s="22"/>
      <c r="EY220" s="22"/>
      <c r="EZ220" s="22"/>
      <c r="FA220" s="22"/>
      <c r="FB220" s="22"/>
      <c r="FC220" s="22"/>
      <c r="FD220" s="22"/>
      <c r="FE220" s="22"/>
      <c r="FF220" s="22"/>
      <c r="FG220" s="22"/>
      <c r="FH220" s="22"/>
      <c r="FI220" s="22"/>
      <c r="FJ220" s="22"/>
      <c r="FK220" s="22"/>
      <c r="FL220" s="22"/>
      <c r="FM220" s="22"/>
      <c r="FN220" s="22"/>
      <c r="FO220" s="22"/>
      <c r="FP220" s="22"/>
      <c r="FQ220" s="22"/>
      <c r="FR220" s="22"/>
      <c r="FS220" s="22"/>
      <c r="FT220" s="22"/>
      <c r="FU220" s="22"/>
      <c r="FV220" s="22"/>
      <c r="FW220" s="22"/>
      <c r="FX220" s="22"/>
      <c r="FY220" s="22"/>
      <c r="FZ220" s="22"/>
      <c r="GA220" s="22"/>
      <c r="GB220" s="22"/>
      <c r="GC220" s="22"/>
      <c r="GD220" s="22"/>
      <c r="GE220" s="22"/>
      <c r="GF220" s="22"/>
      <c r="GG220" s="22"/>
      <c r="GH220" s="22"/>
      <c r="GI220" s="22"/>
      <c r="GJ220" s="22"/>
      <c r="GK220" s="22"/>
      <c r="GL220" s="22"/>
      <c r="GM220" s="22"/>
      <c r="GN220" s="22"/>
      <c r="GO220" s="22"/>
      <c r="GP220" s="22"/>
      <c r="GQ220" s="22"/>
      <c r="GR220" s="22"/>
      <c r="GS220" s="22"/>
      <c r="GT220" s="22"/>
      <c r="GU220" s="22"/>
      <c r="GV220" s="22"/>
      <c r="GW220" s="22"/>
      <c r="GX220" s="22"/>
      <c r="GY220" s="22"/>
      <c r="GZ220" s="22"/>
      <c r="HA220" s="22"/>
      <c r="HB220" s="22"/>
      <c r="HC220" s="22"/>
      <c r="HD220" s="22"/>
      <c r="HE220" s="22"/>
      <c r="HF220" s="22"/>
      <c r="HG220" s="22"/>
      <c r="HH220" s="22"/>
      <c r="HI220" s="22"/>
      <c r="HJ220" s="22"/>
      <c r="HK220" s="22"/>
      <c r="HL220" s="22"/>
      <c r="HM220" s="22"/>
      <c r="HN220" s="22"/>
      <c r="HO220" s="22"/>
      <c r="HP220" s="22"/>
      <c r="HQ220" s="22"/>
      <c r="HR220" s="22"/>
      <c r="HS220" s="22"/>
      <c r="HT220" s="22"/>
      <c r="HU220" s="22"/>
      <c r="HV220" s="22"/>
      <c r="HW220" s="22"/>
      <c r="HX220" s="22"/>
      <c r="HY220" s="22"/>
      <c r="HZ220" s="22"/>
      <c r="IA220" s="22"/>
      <c r="IB220" s="22"/>
      <c r="IC220" s="22"/>
      <c r="ID220" s="22"/>
      <c r="IE220" s="22"/>
      <c r="IF220" s="22"/>
      <c r="IG220" s="22"/>
      <c r="IH220" s="22"/>
      <c r="II220" s="22"/>
      <c r="IJ220" s="22"/>
      <c r="IK220" s="22"/>
    </row>
    <row r="221" spans="1:245" x14ac:dyDescent="0.25">
      <c r="A221" s="42">
        <v>42947</v>
      </c>
      <c r="B221" s="143" t="s">
        <v>1625</v>
      </c>
      <c r="C221" s="29">
        <v>764</v>
      </c>
      <c r="D221" s="29">
        <v>867</v>
      </c>
      <c r="E221" s="27" t="s">
        <v>1624</v>
      </c>
      <c r="F221" s="21"/>
      <c r="G221" s="27" t="s">
        <v>1626</v>
      </c>
      <c r="H221" s="22"/>
      <c r="I221" s="40">
        <v>22500000</v>
      </c>
      <c r="J221" s="40">
        <v>12300000</v>
      </c>
      <c r="K221" s="40">
        <f t="shared" si="2"/>
        <v>10200000</v>
      </c>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c r="BF221" s="22"/>
      <c r="BG221" s="22"/>
      <c r="BH221" s="22"/>
      <c r="BI221" s="22"/>
      <c r="BJ221" s="22"/>
      <c r="BK221" s="22"/>
      <c r="BL221" s="22"/>
      <c r="BM221" s="22"/>
      <c r="BN221" s="22"/>
      <c r="BO221" s="22"/>
      <c r="BP221" s="22"/>
      <c r="BQ221" s="22"/>
      <c r="BR221" s="22"/>
      <c r="BS221" s="22"/>
      <c r="BT221" s="22"/>
      <c r="BU221" s="22"/>
      <c r="BV221" s="22"/>
      <c r="BW221" s="22"/>
      <c r="BX221" s="22"/>
      <c r="BY221" s="22"/>
      <c r="BZ221" s="22"/>
      <c r="CA221" s="22"/>
      <c r="CB221" s="22"/>
      <c r="CC221" s="22"/>
      <c r="CD221" s="22"/>
      <c r="CE221" s="22"/>
      <c r="CF221" s="22"/>
      <c r="CG221" s="22"/>
      <c r="CH221" s="22"/>
      <c r="CI221" s="22"/>
      <c r="CJ221" s="22"/>
      <c r="CK221" s="22"/>
      <c r="CL221" s="22"/>
      <c r="CM221" s="22"/>
      <c r="CN221" s="22"/>
      <c r="CO221" s="22"/>
      <c r="CP221" s="22"/>
      <c r="CQ221" s="22"/>
      <c r="CR221" s="22"/>
      <c r="CS221" s="22"/>
      <c r="CT221" s="22"/>
      <c r="CU221" s="22"/>
      <c r="CV221" s="22"/>
      <c r="CW221" s="22"/>
      <c r="CX221" s="22"/>
      <c r="CY221" s="22"/>
      <c r="CZ221" s="22"/>
      <c r="DA221" s="22"/>
      <c r="DB221" s="22"/>
      <c r="DC221" s="22"/>
      <c r="DD221" s="22"/>
      <c r="DE221" s="22"/>
      <c r="DF221" s="22"/>
      <c r="DG221" s="22"/>
      <c r="DH221" s="22"/>
      <c r="DI221" s="22"/>
      <c r="DJ221" s="22"/>
      <c r="DK221" s="22"/>
      <c r="DL221" s="22"/>
      <c r="DM221" s="22"/>
      <c r="DN221" s="22"/>
      <c r="DO221" s="22"/>
      <c r="DP221" s="22"/>
      <c r="DQ221" s="22"/>
      <c r="DR221" s="22"/>
      <c r="DS221" s="22"/>
      <c r="DT221" s="22"/>
      <c r="DU221" s="22"/>
      <c r="DV221" s="22"/>
      <c r="DW221" s="22"/>
      <c r="DX221" s="22"/>
      <c r="DY221" s="22"/>
      <c r="DZ221" s="22"/>
      <c r="EA221" s="22"/>
      <c r="EB221" s="22"/>
      <c r="EC221" s="22"/>
      <c r="ED221" s="22"/>
      <c r="EE221" s="22"/>
      <c r="EF221" s="22"/>
      <c r="EG221" s="22"/>
      <c r="EH221" s="22"/>
      <c r="EI221" s="22"/>
      <c r="EJ221" s="22"/>
      <c r="EK221" s="22"/>
      <c r="EL221" s="22"/>
      <c r="EM221" s="22"/>
      <c r="EN221" s="22"/>
      <c r="EO221" s="22"/>
      <c r="EP221" s="22"/>
      <c r="EQ221" s="22"/>
      <c r="ER221" s="22"/>
      <c r="ES221" s="22"/>
      <c r="ET221" s="22"/>
      <c r="EU221" s="22"/>
      <c r="EV221" s="22"/>
      <c r="EW221" s="22"/>
      <c r="EX221" s="22"/>
      <c r="EY221" s="22"/>
      <c r="EZ221" s="22"/>
      <c r="FA221" s="22"/>
      <c r="FB221" s="22"/>
      <c r="FC221" s="22"/>
      <c r="FD221" s="22"/>
      <c r="FE221" s="22"/>
      <c r="FF221" s="22"/>
      <c r="FG221" s="22"/>
      <c r="FH221" s="22"/>
      <c r="FI221" s="22"/>
      <c r="FJ221" s="22"/>
      <c r="FK221" s="22"/>
      <c r="FL221" s="22"/>
      <c r="FM221" s="22"/>
      <c r="FN221" s="22"/>
      <c r="FO221" s="22"/>
      <c r="FP221" s="22"/>
      <c r="FQ221" s="22"/>
      <c r="FR221" s="22"/>
      <c r="FS221" s="22"/>
      <c r="FT221" s="22"/>
      <c r="FU221" s="22"/>
      <c r="FV221" s="22"/>
      <c r="FW221" s="22"/>
      <c r="FX221" s="22"/>
      <c r="FY221" s="22"/>
      <c r="FZ221" s="22"/>
      <c r="GA221" s="22"/>
      <c r="GB221" s="22"/>
      <c r="GC221" s="22"/>
      <c r="GD221" s="22"/>
      <c r="GE221" s="22"/>
      <c r="GF221" s="22"/>
      <c r="GG221" s="22"/>
      <c r="GH221" s="22"/>
      <c r="GI221" s="22"/>
      <c r="GJ221" s="22"/>
      <c r="GK221" s="22"/>
      <c r="GL221" s="22"/>
      <c r="GM221" s="22"/>
      <c r="GN221" s="22"/>
      <c r="GO221" s="22"/>
      <c r="GP221" s="22"/>
      <c r="GQ221" s="22"/>
      <c r="GR221" s="22"/>
      <c r="GS221" s="22"/>
      <c r="GT221" s="22"/>
      <c r="GU221" s="22"/>
      <c r="GV221" s="22"/>
      <c r="GW221" s="22"/>
      <c r="GX221" s="22"/>
      <c r="GY221" s="22"/>
      <c r="GZ221" s="22"/>
      <c r="HA221" s="22"/>
      <c r="HB221" s="22"/>
      <c r="HC221" s="22"/>
      <c r="HD221" s="22"/>
      <c r="HE221" s="22"/>
      <c r="HF221" s="22"/>
      <c r="HG221" s="22"/>
      <c r="HH221" s="22"/>
      <c r="HI221" s="22"/>
      <c r="HJ221" s="22"/>
      <c r="HK221" s="22"/>
      <c r="HL221" s="22"/>
      <c r="HM221" s="22"/>
      <c r="HN221" s="22"/>
      <c r="HO221" s="22"/>
      <c r="HP221" s="22"/>
      <c r="HQ221" s="22"/>
      <c r="HR221" s="22"/>
      <c r="HS221" s="22"/>
      <c r="HT221" s="22"/>
      <c r="HU221" s="22"/>
      <c r="HV221" s="22"/>
      <c r="HW221" s="22"/>
      <c r="HX221" s="22"/>
      <c r="HY221" s="22"/>
      <c r="HZ221" s="22"/>
      <c r="IA221" s="22"/>
      <c r="IB221" s="22"/>
      <c r="IC221" s="22"/>
      <c r="ID221" s="22"/>
      <c r="IE221" s="22"/>
      <c r="IF221" s="22"/>
      <c r="IG221" s="22"/>
      <c r="IH221" s="22"/>
      <c r="II221" s="22"/>
      <c r="IJ221" s="22"/>
      <c r="IK221" s="22"/>
    </row>
    <row r="222" spans="1:245" x14ac:dyDescent="0.25">
      <c r="A222" s="42">
        <v>42948</v>
      </c>
      <c r="B222" s="143" t="s">
        <v>1647</v>
      </c>
      <c r="C222" s="29">
        <v>767</v>
      </c>
      <c r="D222" s="29">
        <v>868</v>
      </c>
      <c r="E222" s="27" t="s">
        <v>1426</v>
      </c>
      <c r="F222" s="21"/>
      <c r="G222" s="27" t="s">
        <v>1654</v>
      </c>
      <c r="H222" s="22"/>
      <c r="I222" s="40">
        <v>22500000</v>
      </c>
      <c r="J222" s="40">
        <v>13500000</v>
      </c>
      <c r="K222" s="40">
        <f t="shared" si="2"/>
        <v>9000000</v>
      </c>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c r="BF222" s="22"/>
      <c r="BG222" s="22"/>
      <c r="BH222" s="22"/>
      <c r="BI222" s="22"/>
      <c r="BJ222" s="22"/>
      <c r="BK222" s="22"/>
      <c r="BL222" s="22"/>
      <c r="BM222" s="22"/>
      <c r="BN222" s="22"/>
      <c r="BO222" s="22"/>
      <c r="BP222" s="22"/>
      <c r="BQ222" s="22"/>
      <c r="BR222" s="22"/>
      <c r="BS222" s="22"/>
      <c r="BT222" s="22"/>
      <c r="BU222" s="22"/>
      <c r="BV222" s="22"/>
      <c r="BW222" s="22"/>
      <c r="BX222" s="22"/>
      <c r="BY222" s="22"/>
      <c r="BZ222" s="22"/>
      <c r="CA222" s="22"/>
      <c r="CB222" s="22"/>
      <c r="CC222" s="22"/>
      <c r="CD222" s="22"/>
      <c r="CE222" s="22"/>
      <c r="CF222" s="22"/>
      <c r="CG222" s="22"/>
      <c r="CH222" s="22"/>
      <c r="CI222" s="22"/>
      <c r="CJ222" s="22"/>
      <c r="CK222" s="22"/>
      <c r="CL222" s="22"/>
      <c r="CM222" s="22"/>
      <c r="CN222" s="22"/>
      <c r="CO222" s="22"/>
      <c r="CP222" s="22"/>
      <c r="CQ222" s="22"/>
      <c r="CR222" s="22"/>
      <c r="CS222" s="22"/>
      <c r="CT222" s="22"/>
      <c r="CU222" s="22"/>
      <c r="CV222" s="22"/>
      <c r="CW222" s="22"/>
      <c r="CX222" s="22"/>
      <c r="CY222" s="22"/>
      <c r="CZ222" s="22"/>
      <c r="DA222" s="22"/>
      <c r="DB222" s="22"/>
      <c r="DC222" s="22"/>
      <c r="DD222" s="22"/>
      <c r="DE222" s="22"/>
      <c r="DF222" s="22"/>
      <c r="DG222" s="22"/>
      <c r="DH222" s="22"/>
      <c r="DI222" s="22"/>
      <c r="DJ222" s="22"/>
      <c r="DK222" s="22"/>
      <c r="DL222" s="22"/>
      <c r="DM222" s="22"/>
      <c r="DN222" s="22"/>
      <c r="DO222" s="22"/>
      <c r="DP222" s="22"/>
      <c r="DQ222" s="22"/>
      <c r="DR222" s="22"/>
      <c r="DS222" s="22"/>
      <c r="DT222" s="22"/>
      <c r="DU222" s="22"/>
      <c r="DV222" s="22"/>
      <c r="DW222" s="22"/>
      <c r="DX222" s="22"/>
      <c r="DY222" s="22"/>
      <c r="DZ222" s="22"/>
      <c r="EA222" s="22"/>
      <c r="EB222" s="22"/>
      <c r="EC222" s="22"/>
      <c r="ED222" s="22"/>
      <c r="EE222" s="22"/>
      <c r="EF222" s="22"/>
      <c r="EG222" s="22"/>
      <c r="EH222" s="22"/>
      <c r="EI222" s="22"/>
      <c r="EJ222" s="22"/>
      <c r="EK222" s="22"/>
      <c r="EL222" s="22"/>
      <c r="EM222" s="22"/>
      <c r="EN222" s="22"/>
      <c r="EO222" s="22"/>
      <c r="EP222" s="22"/>
      <c r="EQ222" s="22"/>
      <c r="ER222" s="22"/>
      <c r="ES222" s="22"/>
      <c r="ET222" s="22"/>
      <c r="EU222" s="22"/>
      <c r="EV222" s="22"/>
      <c r="EW222" s="22"/>
      <c r="EX222" s="22"/>
      <c r="EY222" s="22"/>
      <c r="EZ222" s="22"/>
      <c r="FA222" s="22"/>
      <c r="FB222" s="22"/>
      <c r="FC222" s="22"/>
      <c r="FD222" s="22"/>
      <c r="FE222" s="22"/>
      <c r="FF222" s="22"/>
      <c r="FG222" s="22"/>
      <c r="FH222" s="22"/>
      <c r="FI222" s="22"/>
      <c r="FJ222" s="22"/>
      <c r="FK222" s="22"/>
      <c r="FL222" s="22"/>
      <c r="FM222" s="22"/>
      <c r="FN222" s="22"/>
      <c r="FO222" s="22"/>
      <c r="FP222" s="22"/>
      <c r="FQ222" s="22"/>
      <c r="FR222" s="22"/>
      <c r="FS222" s="22"/>
      <c r="FT222" s="22"/>
      <c r="FU222" s="22"/>
      <c r="FV222" s="22"/>
      <c r="FW222" s="22"/>
      <c r="FX222" s="22"/>
      <c r="FY222" s="22"/>
      <c r="FZ222" s="22"/>
      <c r="GA222" s="22"/>
      <c r="GB222" s="22"/>
      <c r="GC222" s="22"/>
      <c r="GD222" s="22"/>
      <c r="GE222" s="22"/>
      <c r="GF222" s="22"/>
      <c r="GG222" s="22"/>
      <c r="GH222" s="22"/>
      <c r="GI222" s="22"/>
      <c r="GJ222" s="22"/>
      <c r="GK222" s="22"/>
      <c r="GL222" s="22"/>
      <c r="GM222" s="22"/>
      <c r="GN222" s="22"/>
      <c r="GO222" s="22"/>
      <c r="GP222" s="22"/>
      <c r="GQ222" s="22"/>
      <c r="GR222" s="22"/>
      <c r="GS222" s="22"/>
      <c r="GT222" s="22"/>
      <c r="GU222" s="22"/>
      <c r="GV222" s="22"/>
      <c r="GW222" s="22"/>
      <c r="GX222" s="22"/>
      <c r="GY222" s="22"/>
      <c r="GZ222" s="22"/>
      <c r="HA222" s="22"/>
      <c r="HB222" s="22"/>
      <c r="HC222" s="22"/>
      <c r="HD222" s="22"/>
      <c r="HE222" s="22"/>
      <c r="HF222" s="22"/>
      <c r="HG222" s="22"/>
      <c r="HH222" s="22"/>
      <c r="HI222" s="22"/>
      <c r="HJ222" s="22"/>
      <c r="HK222" s="22"/>
      <c r="HL222" s="22"/>
      <c r="HM222" s="22"/>
      <c r="HN222" s="22"/>
      <c r="HO222" s="22"/>
      <c r="HP222" s="22"/>
      <c r="HQ222" s="22"/>
      <c r="HR222" s="22"/>
      <c r="HS222" s="22"/>
      <c r="HT222" s="22"/>
      <c r="HU222" s="22"/>
      <c r="HV222" s="22"/>
      <c r="HW222" s="22"/>
      <c r="HX222" s="22"/>
      <c r="HY222" s="22"/>
      <c r="HZ222" s="22"/>
      <c r="IA222" s="22"/>
      <c r="IB222" s="22"/>
      <c r="IC222" s="22"/>
      <c r="ID222" s="22"/>
      <c r="IE222" s="22"/>
      <c r="IF222" s="22"/>
      <c r="IG222" s="22"/>
      <c r="IH222" s="22"/>
      <c r="II222" s="22"/>
      <c r="IJ222" s="22"/>
      <c r="IK222" s="22"/>
    </row>
    <row r="223" spans="1:245" x14ac:dyDescent="0.25">
      <c r="A223" s="42">
        <v>42948</v>
      </c>
      <c r="B223" s="143" t="s">
        <v>1648</v>
      </c>
      <c r="C223" s="29">
        <v>766</v>
      </c>
      <c r="D223" s="29">
        <v>869</v>
      </c>
      <c r="E223" s="27" t="s">
        <v>958</v>
      </c>
      <c r="F223" s="21"/>
      <c r="G223" s="27" t="s">
        <v>1655</v>
      </c>
      <c r="H223" s="22"/>
      <c r="I223" s="40">
        <v>15000000</v>
      </c>
      <c r="J223" s="40">
        <v>5500000</v>
      </c>
      <c r="K223" s="40">
        <f t="shared" si="2"/>
        <v>9500000</v>
      </c>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c r="BF223" s="22"/>
      <c r="BG223" s="22"/>
      <c r="BH223" s="22"/>
      <c r="BI223" s="22"/>
      <c r="BJ223" s="22"/>
      <c r="BK223" s="22"/>
      <c r="BL223" s="22"/>
      <c r="BM223" s="22"/>
      <c r="BN223" s="22"/>
      <c r="BO223" s="22"/>
      <c r="BP223" s="22"/>
      <c r="BQ223" s="22"/>
      <c r="BR223" s="22"/>
      <c r="BS223" s="22"/>
      <c r="BT223" s="22"/>
      <c r="BU223" s="22"/>
      <c r="BV223" s="22"/>
      <c r="BW223" s="22"/>
      <c r="BX223" s="22"/>
      <c r="BY223" s="22"/>
      <c r="BZ223" s="22"/>
      <c r="CA223" s="22"/>
      <c r="CB223" s="22"/>
      <c r="CC223" s="22"/>
      <c r="CD223" s="22"/>
      <c r="CE223" s="22"/>
      <c r="CF223" s="22"/>
      <c r="CG223" s="22"/>
      <c r="CH223" s="22"/>
      <c r="CI223" s="22"/>
      <c r="CJ223" s="22"/>
      <c r="CK223" s="22"/>
      <c r="CL223" s="22"/>
      <c r="CM223" s="22"/>
      <c r="CN223" s="22"/>
      <c r="CO223" s="22"/>
      <c r="CP223" s="22"/>
      <c r="CQ223" s="22"/>
      <c r="CR223" s="22"/>
      <c r="CS223" s="22"/>
      <c r="CT223" s="22"/>
      <c r="CU223" s="22"/>
      <c r="CV223" s="22"/>
      <c r="CW223" s="22"/>
      <c r="CX223" s="22"/>
      <c r="CY223" s="22"/>
      <c r="CZ223" s="22"/>
      <c r="DA223" s="22"/>
      <c r="DB223" s="22"/>
      <c r="DC223" s="22"/>
      <c r="DD223" s="22"/>
      <c r="DE223" s="22"/>
      <c r="DF223" s="22"/>
      <c r="DG223" s="22"/>
      <c r="DH223" s="22"/>
      <c r="DI223" s="22"/>
      <c r="DJ223" s="22"/>
      <c r="DK223" s="22"/>
      <c r="DL223" s="22"/>
      <c r="DM223" s="22"/>
      <c r="DN223" s="22"/>
      <c r="DO223" s="22"/>
      <c r="DP223" s="22"/>
      <c r="DQ223" s="22"/>
      <c r="DR223" s="22"/>
      <c r="DS223" s="22"/>
      <c r="DT223" s="22"/>
      <c r="DU223" s="22"/>
      <c r="DV223" s="22"/>
      <c r="DW223" s="22"/>
      <c r="DX223" s="22"/>
      <c r="DY223" s="22"/>
      <c r="DZ223" s="22"/>
      <c r="EA223" s="22"/>
      <c r="EB223" s="22"/>
      <c r="EC223" s="22"/>
      <c r="ED223" s="22"/>
      <c r="EE223" s="22"/>
      <c r="EF223" s="22"/>
      <c r="EG223" s="22"/>
      <c r="EH223" s="22"/>
      <c r="EI223" s="22"/>
      <c r="EJ223" s="22"/>
      <c r="EK223" s="22"/>
      <c r="EL223" s="22"/>
      <c r="EM223" s="22"/>
      <c r="EN223" s="22"/>
      <c r="EO223" s="22"/>
      <c r="EP223" s="22"/>
      <c r="EQ223" s="22"/>
      <c r="ER223" s="22"/>
      <c r="ES223" s="22"/>
      <c r="ET223" s="22"/>
      <c r="EU223" s="22"/>
      <c r="EV223" s="22"/>
      <c r="EW223" s="22"/>
      <c r="EX223" s="22"/>
      <c r="EY223" s="22"/>
      <c r="EZ223" s="22"/>
      <c r="FA223" s="22"/>
      <c r="FB223" s="22"/>
      <c r="FC223" s="22"/>
      <c r="FD223" s="22"/>
      <c r="FE223" s="22"/>
      <c r="FF223" s="22"/>
      <c r="FG223" s="22"/>
      <c r="FH223" s="22"/>
      <c r="FI223" s="22"/>
      <c r="FJ223" s="22"/>
      <c r="FK223" s="22"/>
      <c r="FL223" s="22"/>
      <c r="FM223" s="22"/>
      <c r="FN223" s="22"/>
      <c r="FO223" s="22"/>
      <c r="FP223" s="22"/>
      <c r="FQ223" s="22"/>
      <c r="FR223" s="22"/>
      <c r="FS223" s="22"/>
      <c r="FT223" s="22"/>
      <c r="FU223" s="22"/>
      <c r="FV223" s="22"/>
      <c r="FW223" s="22"/>
      <c r="FX223" s="22"/>
      <c r="FY223" s="22"/>
      <c r="FZ223" s="22"/>
      <c r="GA223" s="22"/>
      <c r="GB223" s="22"/>
      <c r="GC223" s="22"/>
      <c r="GD223" s="22"/>
      <c r="GE223" s="22"/>
      <c r="GF223" s="22"/>
      <c r="GG223" s="22"/>
      <c r="GH223" s="22"/>
      <c r="GI223" s="22"/>
      <c r="GJ223" s="22"/>
      <c r="GK223" s="22"/>
      <c r="GL223" s="22"/>
      <c r="GM223" s="22"/>
      <c r="GN223" s="22"/>
      <c r="GO223" s="22"/>
      <c r="GP223" s="22"/>
      <c r="GQ223" s="22"/>
      <c r="GR223" s="22"/>
      <c r="GS223" s="22"/>
      <c r="GT223" s="22"/>
      <c r="GU223" s="22"/>
      <c r="GV223" s="22"/>
      <c r="GW223" s="22"/>
      <c r="GX223" s="22"/>
      <c r="GY223" s="22"/>
      <c r="GZ223" s="22"/>
      <c r="HA223" s="22"/>
      <c r="HB223" s="22"/>
      <c r="HC223" s="22"/>
      <c r="HD223" s="22"/>
      <c r="HE223" s="22"/>
      <c r="HF223" s="22"/>
      <c r="HG223" s="22"/>
      <c r="HH223" s="22"/>
      <c r="HI223" s="22"/>
      <c r="HJ223" s="22"/>
      <c r="HK223" s="22"/>
      <c r="HL223" s="22"/>
      <c r="HM223" s="22"/>
      <c r="HN223" s="22"/>
      <c r="HO223" s="22"/>
      <c r="HP223" s="22"/>
      <c r="HQ223" s="22"/>
      <c r="HR223" s="22"/>
      <c r="HS223" s="22"/>
      <c r="HT223" s="22"/>
      <c r="HU223" s="22"/>
      <c r="HV223" s="22"/>
      <c r="HW223" s="22"/>
      <c r="HX223" s="22"/>
      <c r="HY223" s="22"/>
      <c r="HZ223" s="22"/>
      <c r="IA223" s="22"/>
      <c r="IB223" s="22"/>
      <c r="IC223" s="22"/>
      <c r="ID223" s="22"/>
      <c r="IE223" s="22"/>
      <c r="IF223" s="22"/>
      <c r="IG223" s="22"/>
      <c r="IH223" s="22"/>
      <c r="II223" s="22"/>
      <c r="IJ223" s="22"/>
      <c r="IK223" s="22"/>
    </row>
    <row r="224" spans="1:245" x14ac:dyDescent="0.25">
      <c r="A224" s="42">
        <v>42956</v>
      </c>
      <c r="B224" s="143" t="s">
        <v>1649</v>
      </c>
      <c r="C224" s="29">
        <v>771</v>
      </c>
      <c r="D224" s="29">
        <v>881</v>
      </c>
      <c r="E224" s="27" t="s">
        <v>1651</v>
      </c>
      <c r="F224" s="21"/>
      <c r="G224" s="27" t="s">
        <v>1656</v>
      </c>
      <c r="H224" s="22"/>
      <c r="I224" s="40">
        <v>40500000</v>
      </c>
      <c r="J224" s="40">
        <v>24600000</v>
      </c>
      <c r="K224" s="40">
        <f t="shared" si="2"/>
        <v>15900000</v>
      </c>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c r="CJ224" s="22"/>
      <c r="CK224" s="22"/>
      <c r="CL224" s="22"/>
      <c r="CM224" s="22"/>
      <c r="CN224" s="22"/>
      <c r="CO224" s="22"/>
      <c r="CP224" s="22"/>
      <c r="CQ224" s="22"/>
      <c r="CR224" s="22"/>
      <c r="CS224" s="22"/>
      <c r="CT224" s="22"/>
      <c r="CU224" s="22"/>
      <c r="CV224" s="22"/>
      <c r="CW224" s="22"/>
      <c r="CX224" s="22"/>
      <c r="CY224" s="22"/>
      <c r="CZ224" s="22"/>
      <c r="DA224" s="22"/>
      <c r="DB224" s="22"/>
      <c r="DC224" s="22"/>
      <c r="DD224" s="22"/>
      <c r="DE224" s="22"/>
      <c r="DF224" s="22"/>
      <c r="DG224" s="22"/>
      <c r="DH224" s="22"/>
      <c r="DI224" s="22"/>
      <c r="DJ224" s="22"/>
      <c r="DK224" s="22"/>
      <c r="DL224" s="22"/>
      <c r="DM224" s="22"/>
      <c r="DN224" s="22"/>
      <c r="DO224" s="22"/>
      <c r="DP224" s="22"/>
      <c r="DQ224" s="22"/>
      <c r="DR224" s="22"/>
      <c r="DS224" s="22"/>
      <c r="DT224" s="22"/>
      <c r="DU224" s="22"/>
      <c r="DV224" s="22"/>
      <c r="DW224" s="22"/>
      <c r="DX224" s="22"/>
      <c r="DY224" s="22"/>
      <c r="DZ224" s="22"/>
      <c r="EA224" s="22"/>
      <c r="EB224" s="22"/>
      <c r="EC224" s="22"/>
      <c r="ED224" s="22"/>
      <c r="EE224" s="22"/>
      <c r="EF224" s="22"/>
      <c r="EG224" s="22"/>
      <c r="EH224" s="22"/>
      <c r="EI224" s="22"/>
      <c r="EJ224" s="22"/>
      <c r="EK224" s="22"/>
      <c r="EL224" s="22"/>
      <c r="EM224" s="22"/>
      <c r="EN224" s="22"/>
      <c r="EO224" s="22"/>
      <c r="EP224" s="22"/>
      <c r="EQ224" s="22"/>
      <c r="ER224" s="22"/>
      <c r="ES224" s="22"/>
      <c r="ET224" s="22"/>
      <c r="EU224" s="22"/>
      <c r="EV224" s="22"/>
      <c r="EW224" s="22"/>
      <c r="EX224" s="22"/>
      <c r="EY224" s="22"/>
      <c r="EZ224" s="22"/>
      <c r="FA224" s="22"/>
      <c r="FB224" s="22"/>
      <c r="FC224" s="22"/>
      <c r="FD224" s="22"/>
      <c r="FE224" s="22"/>
      <c r="FF224" s="22"/>
      <c r="FG224" s="22"/>
      <c r="FH224" s="22"/>
      <c r="FI224" s="22"/>
      <c r="FJ224" s="22"/>
      <c r="FK224" s="22"/>
      <c r="FL224" s="22"/>
      <c r="FM224" s="22"/>
      <c r="FN224" s="22"/>
      <c r="FO224" s="22"/>
      <c r="FP224" s="22"/>
      <c r="FQ224" s="22"/>
      <c r="FR224" s="22"/>
      <c r="FS224" s="22"/>
      <c r="FT224" s="22"/>
      <c r="FU224" s="22"/>
      <c r="FV224" s="22"/>
      <c r="FW224" s="22"/>
      <c r="FX224" s="22"/>
      <c r="FY224" s="22"/>
      <c r="FZ224" s="22"/>
      <c r="GA224" s="22"/>
      <c r="GB224" s="22"/>
      <c r="GC224" s="22"/>
      <c r="GD224" s="22"/>
      <c r="GE224" s="22"/>
      <c r="GF224" s="22"/>
      <c r="GG224" s="22"/>
      <c r="GH224" s="22"/>
      <c r="GI224" s="22"/>
      <c r="GJ224" s="22"/>
      <c r="GK224" s="22"/>
      <c r="GL224" s="22"/>
      <c r="GM224" s="22"/>
      <c r="GN224" s="22"/>
      <c r="GO224" s="22"/>
      <c r="GP224" s="22"/>
      <c r="GQ224" s="22"/>
      <c r="GR224" s="22"/>
      <c r="GS224" s="22"/>
      <c r="GT224" s="22"/>
      <c r="GU224" s="22"/>
      <c r="GV224" s="22"/>
      <c r="GW224" s="22"/>
      <c r="GX224" s="22"/>
      <c r="GY224" s="22"/>
      <c r="GZ224" s="22"/>
      <c r="HA224" s="22"/>
      <c r="HB224" s="22"/>
      <c r="HC224" s="22"/>
      <c r="HD224" s="22"/>
      <c r="HE224" s="22"/>
      <c r="HF224" s="22"/>
      <c r="HG224" s="22"/>
      <c r="HH224" s="22"/>
      <c r="HI224" s="22"/>
      <c r="HJ224" s="22"/>
      <c r="HK224" s="22"/>
      <c r="HL224" s="22"/>
      <c r="HM224" s="22"/>
      <c r="HN224" s="22"/>
      <c r="HO224" s="22"/>
      <c r="HP224" s="22"/>
      <c r="HQ224" s="22"/>
      <c r="HR224" s="22"/>
      <c r="HS224" s="22"/>
      <c r="HT224" s="22"/>
      <c r="HU224" s="22"/>
      <c r="HV224" s="22"/>
      <c r="HW224" s="22"/>
      <c r="HX224" s="22"/>
      <c r="HY224" s="22"/>
      <c r="HZ224" s="22"/>
      <c r="IA224" s="22"/>
      <c r="IB224" s="22"/>
      <c r="IC224" s="22"/>
      <c r="ID224" s="22"/>
      <c r="IE224" s="22"/>
      <c r="IF224" s="22"/>
      <c r="IG224" s="22"/>
      <c r="IH224" s="22"/>
      <c r="II224" s="22"/>
      <c r="IJ224" s="22"/>
      <c r="IK224" s="22"/>
    </row>
    <row r="225" spans="1:245" x14ac:dyDescent="0.25">
      <c r="A225" s="42">
        <v>42958</v>
      </c>
      <c r="B225" s="143" t="s">
        <v>1631</v>
      </c>
      <c r="C225" s="29">
        <v>731</v>
      </c>
      <c r="D225" s="29">
        <v>888</v>
      </c>
      <c r="E225" s="27" t="s">
        <v>1652</v>
      </c>
      <c r="F225" s="21"/>
      <c r="G225" s="27" t="s">
        <v>1637</v>
      </c>
      <c r="H225" s="22"/>
      <c r="I225" s="40">
        <v>210000000</v>
      </c>
      <c r="J225" s="40">
        <v>39310000</v>
      </c>
      <c r="K225" s="40">
        <f t="shared" si="2"/>
        <v>170690000</v>
      </c>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c r="BF225" s="22"/>
      <c r="BG225" s="22"/>
      <c r="BH225" s="22"/>
      <c r="BI225" s="22"/>
      <c r="BJ225" s="22"/>
      <c r="BK225" s="22"/>
      <c r="BL225" s="22"/>
      <c r="BM225" s="22"/>
      <c r="BN225" s="22"/>
      <c r="BO225" s="22"/>
      <c r="BP225" s="22"/>
      <c r="BQ225" s="22"/>
      <c r="BR225" s="22"/>
      <c r="BS225" s="22"/>
      <c r="BT225" s="22"/>
      <c r="BU225" s="22"/>
      <c r="BV225" s="22"/>
      <c r="BW225" s="22"/>
      <c r="BX225" s="22"/>
      <c r="BY225" s="22"/>
      <c r="BZ225" s="22"/>
      <c r="CA225" s="22"/>
      <c r="CB225" s="22"/>
      <c r="CC225" s="22"/>
      <c r="CD225" s="22"/>
      <c r="CE225" s="22"/>
      <c r="CF225" s="22"/>
      <c r="CG225" s="22"/>
      <c r="CH225" s="22"/>
      <c r="CI225" s="22"/>
      <c r="CJ225" s="22"/>
      <c r="CK225" s="22"/>
      <c r="CL225" s="22"/>
      <c r="CM225" s="22"/>
      <c r="CN225" s="22"/>
      <c r="CO225" s="22"/>
      <c r="CP225" s="22"/>
      <c r="CQ225" s="22"/>
      <c r="CR225" s="22"/>
      <c r="CS225" s="22"/>
      <c r="CT225" s="22"/>
      <c r="CU225" s="22"/>
      <c r="CV225" s="22"/>
      <c r="CW225" s="22"/>
      <c r="CX225" s="22"/>
      <c r="CY225" s="22"/>
      <c r="CZ225" s="22"/>
      <c r="DA225" s="22"/>
      <c r="DB225" s="22"/>
      <c r="DC225" s="22"/>
      <c r="DD225" s="22"/>
      <c r="DE225" s="22"/>
      <c r="DF225" s="22"/>
      <c r="DG225" s="22"/>
      <c r="DH225" s="22"/>
      <c r="DI225" s="22"/>
      <c r="DJ225" s="22"/>
      <c r="DK225" s="22"/>
      <c r="DL225" s="22"/>
      <c r="DM225" s="22"/>
      <c r="DN225" s="22"/>
      <c r="DO225" s="22"/>
      <c r="DP225" s="22"/>
      <c r="DQ225" s="22"/>
      <c r="DR225" s="22"/>
      <c r="DS225" s="22"/>
      <c r="DT225" s="22"/>
      <c r="DU225" s="22"/>
      <c r="DV225" s="22"/>
      <c r="DW225" s="22"/>
      <c r="DX225" s="22"/>
      <c r="DY225" s="22"/>
      <c r="DZ225" s="22"/>
      <c r="EA225" s="22"/>
      <c r="EB225" s="22"/>
      <c r="EC225" s="22"/>
      <c r="ED225" s="22"/>
      <c r="EE225" s="22"/>
      <c r="EF225" s="22"/>
      <c r="EG225" s="22"/>
      <c r="EH225" s="22"/>
      <c r="EI225" s="22"/>
      <c r="EJ225" s="22"/>
      <c r="EK225" s="22"/>
      <c r="EL225" s="22"/>
      <c r="EM225" s="22"/>
      <c r="EN225" s="22"/>
      <c r="EO225" s="22"/>
      <c r="EP225" s="22"/>
      <c r="EQ225" s="22"/>
      <c r="ER225" s="22"/>
      <c r="ES225" s="22"/>
      <c r="ET225" s="22"/>
      <c r="EU225" s="22"/>
      <c r="EV225" s="22"/>
      <c r="EW225" s="22"/>
      <c r="EX225" s="22"/>
      <c r="EY225" s="22"/>
      <c r="EZ225" s="22"/>
      <c r="FA225" s="22"/>
      <c r="FB225" s="22"/>
      <c r="FC225" s="22"/>
      <c r="FD225" s="22"/>
      <c r="FE225" s="22"/>
      <c r="FF225" s="22"/>
      <c r="FG225" s="22"/>
      <c r="FH225" s="22"/>
      <c r="FI225" s="22"/>
      <c r="FJ225" s="22"/>
      <c r="FK225" s="22"/>
      <c r="FL225" s="22"/>
      <c r="FM225" s="22"/>
      <c r="FN225" s="22"/>
      <c r="FO225" s="22"/>
      <c r="FP225" s="22"/>
      <c r="FQ225" s="22"/>
      <c r="FR225" s="22"/>
      <c r="FS225" s="22"/>
      <c r="FT225" s="22"/>
      <c r="FU225" s="22"/>
      <c r="FV225" s="22"/>
      <c r="FW225" s="22"/>
      <c r="FX225" s="22"/>
      <c r="FY225" s="22"/>
      <c r="FZ225" s="22"/>
      <c r="GA225" s="22"/>
      <c r="GB225" s="22"/>
      <c r="GC225" s="22"/>
      <c r="GD225" s="22"/>
      <c r="GE225" s="22"/>
      <c r="GF225" s="22"/>
      <c r="GG225" s="22"/>
      <c r="GH225" s="22"/>
      <c r="GI225" s="22"/>
      <c r="GJ225" s="22"/>
      <c r="GK225" s="22"/>
      <c r="GL225" s="22"/>
      <c r="GM225" s="22"/>
      <c r="GN225" s="22"/>
      <c r="GO225" s="22"/>
      <c r="GP225" s="22"/>
      <c r="GQ225" s="22"/>
      <c r="GR225" s="22"/>
      <c r="GS225" s="22"/>
      <c r="GT225" s="22"/>
      <c r="GU225" s="22"/>
      <c r="GV225" s="22"/>
      <c r="GW225" s="22"/>
      <c r="GX225" s="22"/>
      <c r="GY225" s="22"/>
      <c r="GZ225" s="22"/>
      <c r="HA225" s="22"/>
      <c r="HB225" s="22"/>
      <c r="HC225" s="22"/>
      <c r="HD225" s="22"/>
      <c r="HE225" s="22"/>
      <c r="HF225" s="22"/>
      <c r="HG225" s="22"/>
      <c r="HH225" s="22"/>
      <c r="HI225" s="22"/>
      <c r="HJ225" s="22"/>
      <c r="HK225" s="22"/>
      <c r="HL225" s="22"/>
      <c r="HM225" s="22"/>
      <c r="HN225" s="22"/>
      <c r="HO225" s="22"/>
      <c r="HP225" s="22"/>
      <c r="HQ225" s="22"/>
      <c r="HR225" s="22"/>
      <c r="HS225" s="22"/>
      <c r="HT225" s="22"/>
      <c r="HU225" s="22"/>
      <c r="HV225" s="22"/>
      <c r="HW225" s="22"/>
      <c r="HX225" s="22"/>
      <c r="HY225" s="22"/>
      <c r="HZ225" s="22"/>
      <c r="IA225" s="22"/>
      <c r="IB225" s="22"/>
      <c r="IC225" s="22"/>
      <c r="ID225" s="22"/>
      <c r="IE225" s="22"/>
      <c r="IF225" s="22"/>
      <c r="IG225" s="22"/>
      <c r="IH225" s="22"/>
      <c r="II225" s="22"/>
      <c r="IJ225" s="22"/>
      <c r="IK225" s="22"/>
    </row>
    <row r="226" spans="1:245" x14ac:dyDescent="0.25">
      <c r="A226" s="42">
        <v>42961</v>
      </c>
      <c r="B226" s="143" t="s">
        <v>1642</v>
      </c>
      <c r="C226" s="29">
        <v>650</v>
      </c>
      <c r="D226" s="29">
        <v>892</v>
      </c>
      <c r="E226" s="27" t="s">
        <v>1644</v>
      </c>
      <c r="F226" s="21"/>
      <c r="G226" s="27" t="s">
        <v>1583</v>
      </c>
      <c r="H226" s="22"/>
      <c r="I226" s="40">
        <v>1270000000</v>
      </c>
      <c r="J226" s="40">
        <v>497925155</v>
      </c>
      <c r="K226" s="40">
        <f t="shared" si="2"/>
        <v>772074845</v>
      </c>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c r="BF226" s="22"/>
      <c r="BG226" s="22"/>
      <c r="BH226" s="22"/>
      <c r="BI226" s="22"/>
      <c r="BJ226" s="22"/>
      <c r="BK226" s="22"/>
      <c r="BL226" s="22"/>
      <c r="BM226" s="22"/>
      <c r="BN226" s="22"/>
      <c r="BO226" s="22"/>
      <c r="BP226" s="22"/>
      <c r="BQ226" s="22"/>
      <c r="BR226" s="22"/>
      <c r="BS226" s="22"/>
      <c r="BT226" s="22"/>
      <c r="BU226" s="22"/>
      <c r="BV226" s="22"/>
      <c r="BW226" s="22"/>
      <c r="BX226" s="22"/>
      <c r="BY226" s="22"/>
      <c r="BZ226" s="22"/>
      <c r="CA226" s="22"/>
      <c r="CB226" s="22"/>
      <c r="CC226" s="22"/>
      <c r="CD226" s="22"/>
      <c r="CE226" s="22"/>
      <c r="CF226" s="22"/>
      <c r="CG226" s="22"/>
      <c r="CH226" s="22"/>
      <c r="CI226" s="22"/>
      <c r="CJ226" s="22"/>
      <c r="CK226" s="22"/>
      <c r="CL226" s="22"/>
      <c r="CM226" s="22"/>
      <c r="CN226" s="22"/>
      <c r="CO226" s="22"/>
      <c r="CP226" s="22"/>
      <c r="CQ226" s="22"/>
      <c r="CR226" s="22"/>
      <c r="CS226" s="22"/>
      <c r="CT226" s="22"/>
      <c r="CU226" s="22"/>
      <c r="CV226" s="22"/>
      <c r="CW226" s="22"/>
      <c r="CX226" s="22"/>
      <c r="CY226" s="22"/>
      <c r="CZ226" s="22"/>
      <c r="DA226" s="22"/>
      <c r="DB226" s="22"/>
      <c r="DC226" s="22"/>
      <c r="DD226" s="22"/>
      <c r="DE226" s="22"/>
      <c r="DF226" s="22"/>
      <c r="DG226" s="22"/>
      <c r="DH226" s="22"/>
      <c r="DI226" s="22"/>
      <c r="DJ226" s="22"/>
      <c r="DK226" s="22"/>
      <c r="DL226" s="22"/>
      <c r="DM226" s="22"/>
      <c r="DN226" s="22"/>
      <c r="DO226" s="22"/>
      <c r="DP226" s="22"/>
      <c r="DQ226" s="22"/>
      <c r="DR226" s="22"/>
      <c r="DS226" s="22"/>
      <c r="DT226" s="22"/>
      <c r="DU226" s="22"/>
      <c r="DV226" s="22"/>
      <c r="DW226" s="22"/>
      <c r="DX226" s="22"/>
      <c r="DY226" s="22"/>
      <c r="DZ226" s="22"/>
      <c r="EA226" s="22"/>
      <c r="EB226" s="22"/>
      <c r="EC226" s="22"/>
      <c r="ED226" s="22"/>
      <c r="EE226" s="22"/>
      <c r="EF226" s="22"/>
      <c r="EG226" s="22"/>
      <c r="EH226" s="22"/>
      <c r="EI226" s="22"/>
      <c r="EJ226" s="22"/>
      <c r="EK226" s="22"/>
      <c r="EL226" s="22"/>
      <c r="EM226" s="22"/>
      <c r="EN226" s="22"/>
      <c r="EO226" s="22"/>
      <c r="EP226" s="22"/>
      <c r="EQ226" s="22"/>
      <c r="ER226" s="22"/>
      <c r="ES226" s="22"/>
      <c r="ET226" s="22"/>
      <c r="EU226" s="22"/>
      <c r="EV226" s="22"/>
      <c r="EW226" s="22"/>
      <c r="EX226" s="22"/>
      <c r="EY226" s="22"/>
      <c r="EZ226" s="22"/>
      <c r="FA226" s="22"/>
      <c r="FB226" s="22"/>
      <c r="FC226" s="22"/>
      <c r="FD226" s="22"/>
      <c r="FE226" s="22"/>
      <c r="FF226" s="22"/>
      <c r="FG226" s="22"/>
      <c r="FH226" s="22"/>
      <c r="FI226" s="22"/>
      <c r="FJ226" s="22"/>
      <c r="FK226" s="22"/>
      <c r="FL226" s="22"/>
      <c r="FM226" s="22"/>
      <c r="FN226" s="22"/>
      <c r="FO226" s="22"/>
      <c r="FP226" s="22"/>
      <c r="FQ226" s="22"/>
      <c r="FR226" s="22"/>
      <c r="FS226" s="22"/>
      <c r="FT226" s="22"/>
      <c r="FU226" s="22"/>
      <c r="FV226" s="22"/>
      <c r="FW226" s="22"/>
      <c r="FX226" s="22"/>
      <c r="FY226" s="22"/>
      <c r="FZ226" s="22"/>
      <c r="GA226" s="22"/>
      <c r="GB226" s="22"/>
      <c r="GC226" s="22"/>
      <c r="GD226" s="22"/>
      <c r="GE226" s="22"/>
      <c r="GF226" s="22"/>
      <c r="GG226" s="22"/>
      <c r="GH226" s="22"/>
      <c r="GI226" s="22"/>
      <c r="GJ226" s="22"/>
      <c r="GK226" s="22"/>
      <c r="GL226" s="22"/>
      <c r="GM226" s="22"/>
      <c r="GN226" s="22"/>
      <c r="GO226" s="22"/>
      <c r="GP226" s="22"/>
      <c r="GQ226" s="22"/>
      <c r="GR226" s="22"/>
      <c r="GS226" s="22"/>
      <c r="GT226" s="22"/>
      <c r="GU226" s="22"/>
      <c r="GV226" s="22"/>
      <c r="GW226" s="22"/>
      <c r="GX226" s="22"/>
      <c r="GY226" s="22"/>
      <c r="GZ226" s="22"/>
      <c r="HA226" s="22"/>
      <c r="HB226" s="22"/>
      <c r="HC226" s="22"/>
      <c r="HD226" s="22"/>
      <c r="HE226" s="22"/>
      <c r="HF226" s="22"/>
      <c r="HG226" s="22"/>
      <c r="HH226" s="22"/>
      <c r="HI226" s="22"/>
      <c r="HJ226" s="22"/>
      <c r="HK226" s="22"/>
      <c r="HL226" s="22"/>
      <c r="HM226" s="22"/>
      <c r="HN226" s="22"/>
      <c r="HO226" s="22"/>
      <c r="HP226" s="22"/>
      <c r="HQ226" s="22"/>
      <c r="HR226" s="22"/>
      <c r="HS226" s="22"/>
      <c r="HT226" s="22"/>
      <c r="HU226" s="22"/>
      <c r="HV226" s="22"/>
      <c r="HW226" s="22"/>
      <c r="HX226" s="22"/>
      <c r="HY226" s="22"/>
      <c r="HZ226" s="22"/>
      <c r="IA226" s="22"/>
      <c r="IB226" s="22"/>
      <c r="IC226" s="22"/>
      <c r="ID226" s="22"/>
      <c r="IE226" s="22"/>
      <c r="IF226" s="22"/>
      <c r="IG226" s="22"/>
      <c r="IH226" s="22"/>
      <c r="II226" s="22"/>
      <c r="IJ226" s="22"/>
      <c r="IK226" s="22"/>
    </row>
    <row r="227" spans="1:245" x14ac:dyDescent="0.25">
      <c r="A227" s="42">
        <v>42965</v>
      </c>
      <c r="B227" s="143" t="s">
        <v>1650</v>
      </c>
      <c r="C227" s="29">
        <v>786</v>
      </c>
      <c r="D227" s="29">
        <v>907</v>
      </c>
      <c r="E227" s="27" t="s">
        <v>1653</v>
      </c>
      <c r="F227" s="21"/>
      <c r="G227" s="27" t="s">
        <v>1657</v>
      </c>
      <c r="H227" s="22"/>
      <c r="I227" s="40">
        <v>18000000</v>
      </c>
      <c r="J227" s="40">
        <v>10350000</v>
      </c>
      <c r="K227" s="40">
        <f t="shared" si="2"/>
        <v>7650000</v>
      </c>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c r="BF227" s="22"/>
      <c r="BG227" s="22"/>
      <c r="BH227" s="22"/>
      <c r="BI227" s="22"/>
      <c r="BJ227" s="22"/>
      <c r="BK227" s="22"/>
      <c r="BL227" s="22"/>
      <c r="BM227" s="22"/>
      <c r="BN227" s="22"/>
      <c r="BO227" s="22"/>
      <c r="BP227" s="22"/>
      <c r="BQ227" s="22"/>
      <c r="BR227" s="22"/>
      <c r="BS227" s="22"/>
      <c r="BT227" s="22"/>
      <c r="BU227" s="22"/>
      <c r="BV227" s="22"/>
      <c r="BW227" s="22"/>
      <c r="BX227" s="22"/>
      <c r="BY227" s="22"/>
      <c r="BZ227" s="22"/>
      <c r="CA227" s="22"/>
      <c r="CB227" s="22"/>
      <c r="CC227" s="22"/>
      <c r="CD227" s="22"/>
      <c r="CE227" s="22"/>
      <c r="CF227" s="22"/>
      <c r="CG227" s="22"/>
      <c r="CH227" s="22"/>
      <c r="CI227" s="22"/>
      <c r="CJ227" s="22"/>
      <c r="CK227" s="22"/>
      <c r="CL227" s="22"/>
      <c r="CM227" s="22"/>
      <c r="CN227" s="22"/>
      <c r="CO227" s="22"/>
      <c r="CP227" s="22"/>
      <c r="CQ227" s="22"/>
      <c r="CR227" s="22"/>
      <c r="CS227" s="22"/>
      <c r="CT227" s="22"/>
      <c r="CU227" s="22"/>
      <c r="CV227" s="22"/>
      <c r="CW227" s="22"/>
      <c r="CX227" s="22"/>
      <c r="CY227" s="22"/>
      <c r="CZ227" s="22"/>
      <c r="DA227" s="22"/>
      <c r="DB227" s="22"/>
      <c r="DC227" s="22"/>
      <c r="DD227" s="22"/>
      <c r="DE227" s="22"/>
      <c r="DF227" s="22"/>
      <c r="DG227" s="22"/>
      <c r="DH227" s="22"/>
      <c r="DI227" s="22"/>
      <c r="DJ227" s="22"/>
      <c r="DK227" s="22"/>
      <c r="DL227" s="22"/>
      <c r="DM227" s="22"/>
      <c r="DN227" s="22"/>
      <c r="DO227" s="22"/>
      <c r="DP227" s="22"/>
      <c r="DQ227" s="22"/>
      <c r="DR227" s="22"/>
      <c r="DS227" s="22"/>
      <c r="DT227" s="22"/>
      <c r="DU227" s="22"/>
      <c r="DV227" s="22"/>
      <c r="DW227" s="22"/>
      <c r="DX227" s="22"/>
      <c r="DY227" s="22"/>
      <c r="DZ227" s="22"/>
      <c r="EA227" s="22"/>
      <c r="EB227" s="22"/>
      <c r="EC227" s="22"/>
      <c r="ED227" s="22"/>
      <c r="EE227" s="22"/>
      <c r="EF227" s="22"/>
      <c r="EG227" s="22"/>
      <c r="EH227" s="22"/>
      <c r="EI227" s="22"/>
      <c r="EJ227" s="22"/>
      <c r="EK227" s="22"/>
      <c r="EL227" s="22"/>
      <c r="EM227" s="22"/>
      <c r="EN227" s="22"/>
      <c r="EO227" s="22"/>
      <c r="EP227" s="22"/>
      <c r="EQ227" s="22"/>
      <c r="ER227" s="22"/>
      <c r="ES227" s="22"/>
      <c r="ET227" s="22"/>
      <c r="EU227" s="22"/>
      <c r="EV227" s="22"/>
      <c r="EW227" s="22"/>
      <c r="EX227" s="22"/>
      <c r="EY227" s="22"/>
      <c r="EZ227" s="22"/>
      <c r="FA227" s="22"/>
      <c r="FB227" s="22"/>
      <c r="FC227" s="22"/>
      <c r="FD227" s="22"/>
      <c r="FE227" s="22"/>
      <c r="FF227" s="22"/>
      <c r="FG227" s="22"/>
      <c r="FH227" s="22"/>
      <c r="FI227" s="22"/>
      <c r="FJ227" s="22"/>
      <c r="FK227" s="22"/>
      <c r="FL227" s="22"/>
      <c r="FM227" s="22"/>
      <c r="FN227" s="22"/>
      <c r="FO227" s="22"/>
      <c r="FP227" s="22"/>
      <c r="FQ227" s="22"/>
      <c r="FR227" s="22"/>
      <c r="FS227" s="22"/>
      <c r="FT227" s="22"/>
      <c r="FU227" s="22"/>
      <c r="FV227" s="22"/>
      <c r="FW227" s="22"/>
      <c r="FX227" s="22"/>
      <c r="FY227" s="22"/>
      <c r="FZ227" s="22"/>
      <c r="GA227" s="22"/>
      <c r="GB227" s="22"/>
      <c r="GC227" s="22"/>
      <c r="GD227" s="22"/>
      <c r="GE227" s="22"/>
      <c r="GF227" s="22"/>
      <c r="GG227" s="22"/>
      <c r="GH227" s="22"/>
      <c r="GI227" s="22"/>
      <c r="GJ227" s="22"/>
      <c r="GK227" s="22"/>
      <c r="GL227" s="22"/>
      <c r="GM227" s="22"/>
      <c r="GN227" s="22"/>
      <c r="GO227" s="22"/>
      <c r="GP227" s="22"/>
      <c r="GQ227" s="22"/>
      <c r="GR227" s="22"/>
      <c r="GS227" s="22"/>
      <c r="GT227" s="22"/>
      <c r="GU227" s="22"/>
      <c r="GV227" s="22"/>
      <c r="GW227" s="22"/>
      <c r="GX227" s="22"/>
      <c r="GY227" s="22"/>
      <c r="GZ227" s="22"/>
      <c r="HA227" s="22"/>
      <c r="HB227" s="22"/>
      <c r="HC227" s="22"/>
      <c r="HD227" s="22"/>
      <c r="HE227" s="22"/>
      <c r="HF227" s="22"/>
      <c r="HG227" s="22"/>
      <c r="HH227" s="22"/>
      <c r="HI227" s="22"/>
      <c r="HJ227" s="22"/>
      <c r="HK227" s="22"/>
      <c r="HL227" s="22"/>
      <c r="HM227" s="22"/>
      <c r="HN227" s="22"/>
      <c r="HO227" s="22"/>
      <c r="HP227" s="22"/>
      <c r="HQ227" s="22"/>
      <c r="HR227" s="22"/>
      <c r="HS227" s="22"/>
      <c r="HT227" s="22"/>
      <c r="HU227" s="22"/>
      <c r="HV227" s="22"/>
      <c r="HW227" s="22"/>
      <c r="HX227" s="22"/>
      <c r="HY227" s="22"/>
      <c r="HZ227" s="22"/>
      <c r="IA227" s="22"/>
      <c r="IB227" s="22"/>
      <c r="IC227" s="22"/>
      <c r="ID227" s="22"/>
      <c r="IE227" s="22"/>
      <c r="IF227" s="22"/>
      <c r="IG227" s="22"/>
      <c r="IH227" s="22"/>
      <c r="II227" s="22"/>
      <c r="IJ227" s="22"/>
      <c r="IK227" s="22"/>
    </row>
    <row r="228" spans="1:245" x14ac:dyDescent="0.25">
      <c r="A228" s="42">
        <v>42969</v>
      </c>
      <c r="B228" s="143" t="s">
        <v>1668</v>
      </c>
      <c r="C228" s="29">
        <v>774</v>
      </c>
      <c r="D228" s="29">
        <v>911</v>
      </c>
      <c r="E228" s="147" t="s">
        <v>1670</v>
      </c>
      <c r="F228" s="21"/>
      <c r="G228" s="27" t="s">
        <v>1672</v>
      </c>
      <c r="H228" s="22"/>
      <c r="I228" s="40">
        <v>17923500</v>
      </c>
      <c r="J228" s="40">
        <v>9028133</v>
      </c>
      <c r="K228" s="40">
        <f t="shared" si="2"/>
        <v>8895367</v>
      </c>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c r="BF228" s="22"/>
      <c r="BG228" s="22"/>
      <c r="BH228" s="22"/>
      <c r="BI228" s="22"/>
      <c r="BJ228" s="22"/>
      <c r="BK228" s="22"/>
      <c r="BL228" s="22"/>
      <c r="BM228" s="22"/>
      <c r="BN228" s="22"/>
      <c r="BO228" s="22"/>
      <c r="BP228" s="22"/>
      <c r="BQ228" s="22"/>
      <c r="BR228" s="22"/>
      <c r="BS228" s="22"/>
      <c r="BT228" s="22"/>
      <c r="BU228" s="22"/>
      <c r="BV228" s="22"/>
      <c r="BW228" s="22"/>
      <c r="BX228" s="22"/>
      <c r="BY228" s="22"/>
      <c r="BZ228" s="22"/>
      <c r="CA228" s="22"/>
      <c r="CB228" s="22"/>
      <c r="CC228" s="22"/>
      <c r="CD228" s="22"/>
      <c r="CE228" s="22"/>
      <c r="CF228" s="22"/>
      <c r="CG228" s="22"/>
      <c r="CH228" s="22"/>
      <c r="CI228" s="22"/>
      <c r="CJ228" s="22"/>
      <c r="CK228" s="22"/>
      <c r="CL228" s="22"/>
      <c r="CM228" s="22"/>
      <c r="CN228" s="22"/>
      <c r="CO228" s="22"/>
      <c r="CP228" s="22"/>
      <c r="CQ228" s="22"/>
      <c r="CR228" s="22"/>
      <c r="CS228" s="22"/>
      <c r="CT228" s="22"/>
      <c r="CU228" s="22"/>
      <c r="CV228" s="22"/>
      <c r="CW228" s="22"/>
      <c r="CX228" s="22"/>
      <c r="CY228" s="22"/>
      <c r="CZ228" s="22"/>
      <c r="DA228" s="22"/>
      <c r="DB228" s="22"/>
      <c r="DC228" s="22"/>
      <c r="DD228" s="22"/>
      <c r="DE228" s="22"/>
      <c r="DF228" s="22"/>
      <c r="DG228" s="22"/>
      <c r="DH228" s="22"/>
      <c r="DI228" s="22"/>
      <c r="DJ228" s="22"/>
      <c r="DK228" s="22"/>
      <c r="DL228" s="22"/>
      <c r="DM228" s="22"/>
      <c r="DN228" s="22"/>
      <c r="DO228" s="22"/>
      <c r="DP228" s="22"/>
      <c r="DQ228" s="22"/>
      <c r="DR228" s="22"/>
      <c r="DS228" s="22"/>
      <c r="DT228" s="22"/>
      <c r="DU228" s="22"/>
      <c r="DV228" s="22"/>
      <c r="DW228" s="22"/>
      <c r="DX228" s="22"/>
      <c r="DY228" s="22"/>
      <c r="DZ228" s="22"/>
      <c r="EA228" s="22"/>
      <c r="EB228" s="22"/>
      <c r="EC228" s="22"/>
      <c r="ED228" s="22"/>
      <c r="EE228" s="22"/>
      <c r="EF228" s="22"/>
      <c r="EG228" s="22"/>
      <c r="EH228" s="22"/>
      <c r="EI228" s="22"/>
      <c r="EJ228" s="22"/>
      <c r="EK228" s="22"/>
      <c r="EL228" s="22"/>
      <c r="EM228" s="22"/>
      <c r="EN228" s="22"/>
      <c r="EO228" s="22"/>
      <c r="EP228" s="22"/>
      <c r="EQ228" s="22"/>
      <c r="ER228" s="22"/>
      <c r="ES228" s="22"/>
      <c r="ET228" s="22"/>
      <c r="EU228" s="22"/>
      <c r="EV228" s="22"/>
      <c r="EW228" s="22"/>
      <c r="EX228" s="22"/>
      <c r="EY228" s="22"/>
      <c r="EZ228" s="22"/>
      <c r="FA228" s="22"/>
      <c r="FB228" s="22"/>
      <c r="FC228" s="22"/>
      <c r="FD228" s="22"/>
      <c r="FE228" s="22"/>
      <c r="FF228" s="22"/>
      <c r="FG228" s="22"/>
      <c r="FH228" s="22"/>
      <c r="FI228" s="22"/>
      <c r="FJ228" s="22"/>
      <c r="FK228" s="22"/>
      <c r="FL228" s="22"/>
      <c r="FM228" s="22"/>
      <c r="FN228" s="22"/>
      <c r="FO228" s="22"/>
      <c r="FP228" s="22"/>
      <c r="FQ228" s="22"/>
      <c r="FR228" s="22"/>
      <c r="FS228" s="22"/>
      <c r="FT228" s="22"/>
      <c r="FU228" s="22"/>
      <c r="FV228" s="22"/>
      <c r="FW228" s="22"/>
      <c r="FX228" s="22"/>
      <c r="FY228" s="22"/>
      <c r="FZ228" s="22"/>
      <c r="GA228" s="22"/>
      <c r="GB228" s="22"/>
      <c r="GC228" s="22"/>
      <c r="GD228" s="22"/>
      <c r="GE228" s="22"/>
      <c r="GF228" s="22"/>
      <c r="GG228" s="22"/>
      <c r="GH228" s="22"/>
      <c r="GI228" s="22"/>
      <c r="GJ228" s="22"/>
      <c r="GK228" s="22"/>
      <c r="GL228" s="22"/>
      <c r="GM228" s="22"/>
      <c r="GN228" s="22"/>
      <c r="GO228" s="22"/>
      <c r="GP228" s="22"/>
      <c r="GQ228" s="22"/>
      <c r="GR228" s="22"/>
      <c r="GS228" s="22"/>
      <c r="GT228" s="22"/>
      <c r="GU228" s="22"/>
      <c r="GV228" s="22"/>
      <c r="GW228" s="22"/>
      <c r="GX228" s="22"/>
      <c r="GY228" s="22"/>
      <c r="GZ228" s="22"/>
      <c r="HA228" s="22"/>
      <c r="HB228" s="22"/>
      <c r="HC228" s="22"/>
      <c r="HD228" s="22"/>
      <c r="HE228" s="22"/>
      <c r="HF228" s="22"/>
      <c r="HG228" s="22"/>
      <c r="HH228" s="22"/>
      <c r="HI228" s="22"/>
      <c r="HJ228" s="22"/>
      <c r="HK228" s="22"/>
      <c r="HL228" s="22"/>
      <c r="HM228" s="22"/>
      <c r="HN228" s="22"/>
      <c r="HO228" s="22"/>
      <c r="HP228" s="22"/>
      <c r="HQ228" s="22"/>
      <c r="HR228" s="22"/>
      <c r="HS228" s="22"/>
      <c r="HT228" s="22"/>
      <c r="HU228" s="22"/>
      <c r="HV228" s="22"/>
      <c r="HW228" s="22"/>
      <c r="HX228" s="22"/>
      <c r="HY228" s="22"/>
      <c r="HZ228" s="22"/>
      <c r="IA228" s="22"/>
      <c r="IB228" s="22"/>
      <c r="IC228" s="22"/>
      <c r="ID228" s="22"/>
      <c r="IE228" s="22"/>
      <c r="IF228" s="22"/>
      <c r="IG228" s="22"/>
      <c r="IH228" s="22"/>
      <c r="II228" s="22"/>
      <c r="IJ228" s="22"/>
      <c r="IK228" s="22"/>
    </row>
    <row r="229" spans="1:245" x14ac:dyDescent="0.25">
      <c r="A229" s="42">
        <v>42969</v>
      </c>
      <c r="B229" s="143" t="s">
        <v>726</v>
      </c>
      <c r="C229" s="29">
        <v>788</v>
      </c>
      <c r="D229" s="29">
        <v>912</v>
      </c>
      <c r="E229" s="27" t="s">
        <v>1671</v>
      </c>
      <c r="F229" s="21"/>
      <c r="G229" s="27" t="s">
        <v>746</v>
      </c>
      <c r="H229" s="22"/>
      <c r="I229" s="40">
        <v>24000000</v>
      </c>
      <c r="J229" s="40">
        <v>17866666</v>
      </c>
      <c r="K229" s="40">
        <f t="shared" si="2"/>
        <v>6133334</v>
      </c>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c r="BF229" s="22"/>
      <c r="BG229" s="22"/>
      <c r="BH229" s="22"/>
      <c r="BI229" s="22"/>
      <c r="BJ229" s="22"/>
      <c r="BK229" s="22"/>
      <c r="BL229" s="22"/>
      <c r="BM229" s="22"/>
      <c r="BN229" s="22"/>
      <c r="BO229" s="22"/>
      <c r="BP229" s="22"/>
      <c r="BQ229" s="22"/>
      <c r="BR229" s="22"/>
      <c r="BS229" s="22"/>
      <c r="BT229" s="22"/>
      <c r="BU229" s="22"/>
      <c r="BV229" s="22"/>
      <c r="BW229" s="22"/>
      <c r="BX229" s="22"/>
      <c r="BY229" s="22"/>
      <c r="BZ229" s="22"/>
      <c r="CA229" s="22"/>
      <c r="CB229" s="22"/>
      <c r="CC229" s="22"/>
      <c r="CD229" s="22"/>
      <c r="CE229" s="22"/>
      <c r="CF229" s="22"/>
      <c r="CG229" s="22"/>
      <c r="CH229" s="22"/>
      <c r="CI229" s="22"/>
      <c r="CJ229" s="22"/>
      <c r="CK229" s="22"/>
      <c r="CL229" s="22"/>
      <c r="CM229" s="22"/>
      <c r="CN229" s="22"/>
      <c r="CO229" s="22"/>
      <c r="CP229" s="22"/>
      <c r="CQ229" s="22"/>
      <c r="CR229" s="22"/>
      <c r="CS229" s="22"/>
      <c r="CT229" s="22"/>
      <c r="CU229" s="22"/>
      <c r="CV229" s="22"/>
      <c r="CW229" s="22"/>
      <c r="CX229" s="22"/>
      <c r="CY229" s="22"/>
      <c r="CZ229" s="22"/>
      <c r="DA229" s="22"/>
      <c r="DB229" s="22"/>
      <c r="DC229" s="22"/>
      <c r="DD229" s="22"/>
      <c r="DE229" s="22"/>
      <c r="DF229" s="22"/>
      <c r="DG229" s="22"/>
      <c r="DH229" s="22"/>
      <c r="DI229" s="22"/>
      <c r="DJ229" s="22"/>
      <c r="DK229" s="22"/>
      <c r="DL229" s="22"/>
      <c r="DM229" s="22"/>
      <c r="DN229" s="22"/>
      <c r="DO229" s="22"/>
      <c r="DP229" s="22"/>
      <c r="DQ229" s="22"/>
      <c r="DR229" s="22"/>
      <c r="DS229" s="22"/>
      <c r="DT229" s="22"/>
      <c r="DU229" s="22"/>
      <c r="DV229" s="22"/>
      <c r="DW229" s="22"/>
      <c r="DX229" s="22"/>
      <c r="DY229" s="22"/>
      <c r="DZ229" s="22"/>
      <c r="EA229" s="22"/>
      <c r="EB229" s="22"/>
      <c r="EC229" s="22"/>
      <c r="ED229" s="22"/>
      <c r="EE229" s="22"/>
      <c r="EF229" s="22"/>
      <c r="EG229" s="22"/>
      <c r="EH229" s="22"/>
      <c r="EI229" s="22"/>
      <c r="EJ229" s="22"/>
      <c r="EK229" s="22"/>
      <c r="EL229" s="22"/>
      <c r="EM229" s="22"/>
      <c r="EN229" s="22"/>
      <c r="EO229" s="22"/>
      <c r="EP229" s="22"/>
      <c r="EQ229" s="22"/>
      <c r="ER229" s="22"/>
      <c r="ES229" s="22"/>
      <c r="ET229" s="22"/>
      <c r="EU229" s="22"/>
      <c r="EV229" s="22"/>
      <c r="EW229" s="22"/>
      <c r="EX229" s="22"/>
      <c r="EY229" s="22"/>
      <c r="EZ229" s="22"/>
      <c r="FA229" s="22"/>
      <c r="FB229" s="22"/>
      <c r="FC229" s="22"/>
      <c r="FD229" s="22"/>
      <c r="FE229" s="22"/>
      <c r="FF229" s="22"/>
      <c r="FG229" s="22"/>
      <c r="FH229" s="22"/>
      <c r="FI229" s="22"/>
      <c r="FJ229" s="22"/>
      <c r="FK229" s="22"/>
      <c r="FL229" s="22"/>
      <c r="FM229" s="22"/>
      <c r="FN229" s="22"/>
      <c r="FO229" s="22"/>
      <c r="FP229" s="22"/>
      <c r="FQ229" s="22"/>
      <c r="FR229" s="22"/>
      <c r="FS229" s="22"/>
      <c r="FT229" s="22"/>
      <c r="FU229" s="22"/>
      <c r="FV229" s="22"/>
      <c r="FW229" s="22"/>
      <c r="FX229" s="22"/>
      <c r="FY229" s="22"/>
      <c r="FZ229" s="22"/>
      <c r="GA229" s="22"/>
      <c r="GB229" s="22"/>
      <c r="GC229" s="22"/>
      <c r="GD229" s="22"/>
      <c r="GE229" s="22"/>
      <c r="GF229" s="22"/>
      <c r="GG229" s="22"/>
      <c r="GH229" s="22"/>
      <c r="GI229" s="22"/>
      <c r="GJ229" s="22"/>
      <c r="GK229" s="22"/>
      <c r="GL229" s="22"/>
      <c r="GM229" s="22"/>
      <c r="GN229" s="22"/>
      <c r="GO229" s="22"/>
      <c r="GP229" s="22"/>
      <c r="GQ229" s="22"/>
      <c r="GR229" s="22"/>
      <c r="GS229" s="22"/>
      <c r="GT229" s="22"/>
      <c r="GU229" s="22"/>
      <c r="GV229" s="22"/>
      <c r="GW229" s="22"/>
      <c r="GX229" s="22"/>
      <c r="GY229" s="22"/>
      <c r="GZ229" s="22"/>
      <c r="HA229" s="22"/>
      <c r="HB229" s="22"/>
      <c r="HC229" s="22"/>
      <c r="HD229" s="22"/>
      <c r="HE229" s="22"/>
      <c r="HF229" s="22"/>
      <c r="HG229" s="22"/>
      <c r="HH229" s="22"/>
      <c r="HI229" s="22"/>
      <c r="HJ229" s="22"/>
      <c r="HK229" s="22"/>
      <c r="HL229" s="22"/>
      <c r="HM229" s="22"/>
      <c r="HN229" s="22"/>
      <c r="HO229" s="22"/>
      <c r="HP229" s="22"/>
      <c r="HQ229" s="22"/>
      <c r="HR229" s="22"/>
      <c r="HS229" s="22"/>
      <c r="HT229" s="22"/>
      <c r="HU229" s="22"/>
      <c r="HV229" s="22"/>
      <c r="HW229" s="22"/>
      <c r="HX229" s="22"/>
      <c r="HY229" s="22"/>
      <c r="HZ229" s="22"/>
      <c r="IA229" s="22"/>
      <c r="IB229" s="22"/>
      <c r="IC229" s="22"/>
      <c r="ID229" s="22"/>
      <c r="IE229" s="22"/>
      <c r="IF229" s="22"/>
      <c r="IG229" s="22"/>
      <c r="IH229" s="22"/>
      <c r="II229" s="22"/>
      <c r="IJ229" s="22"/>
      <c r="IK229" s="22"/>
    </row>
    <row r="230" spans="1:245" x14ac:dyDescent="0.25">
      <c r="A230" s="42">
        <v>42970</v>
      </c>
      <c r="B230" s="143" t="s">
        <v>1669</v>
      </c>
      <c r="C230" s="29">
        <v>782</v>
      </c>
      <c r="D230" s="29">
        <v>920</v>
      </c>
      <c r="E230" s="147" t="s">
        <v>970</v>
      </c>
      <c r="F230" s="21"/>
      <c r="G230" s="27" t="s">
        <v>1673</v>
      </c>
      <c r="H230" s="22"/>
      <c r="I230" s="40">
        <v>9000000</v>
      </c>
      <c r="J230" s="40">
        <v>4466667</v>
      </c>
      <c r="K230" s="40">
        <f t="shared" si="2"/>
        <v>4533333</v>
      </c>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2"/>
      <c r="CD230" s="22"/>
      <c r="CE230" s="22"/>
      <c r="CF230" s="22"/>
      <c r="CG230" s="22"/>
      <c r="CH230" s="22"/>
      <c r="CI230" s="22"/>
      <c r="CJ230" s="22"/>
      <c r="CK230" s="22"/>
      <c r="CL230" s="22"/>
      <c r="CM230" s="22"/>
      <c r="CN230" s="22"/>
      <c r="CO230" s="22"/>
      <c r="CP230" s="22"/>
      <c r="CQ230" s="22"/>
      <c r="CR230" s="22"/>
      <c r="CS230" s="22"/>
      <c r="CT230" s="22"/>
      <c r="CU230" s="22"/>
      <c r="CV230" s="22"/>
      <c r="CW230" s="22"/>
      <c r="CX230" s="22"/>
      <c r="CY230" s="22"/>
      <c r="CZ230" s="22"/>
      <c r="DA230" s="22"/>
      <c r="DB230" s="22"/>
      <c r="DC230" s="22"/>
      <c r="DD230" s="22"/>
      <c r="DE230" s="22"/>
      <c r="DF230" s="22"/>
      <c r="DG230" s="22"/>
      <c r="DH230" s="22"/>
      <c r="DI230" s="22"/>
      <c r="DJ230" s="22"/>
      <c r="DK230" s="22"/>
      <c r="DL230" s="22"/>
      <c r="DM230" s="22"/>
      <c r="DN230" s="22"/>
      <c r="DO230" s="22"/>
      <c r="DP230" s="22"/>
      <c r="DQ230" s="22"/>
      <c r="DR230" s="22"/>
      <c r="DS230" s="22"/>
      <c r="DT230" s="22"/>
      <c r="DU230" s="22"/>
      <c r="DV230" s="22"/>
      <c r="DW230" s="22"/>
      <c r="DX230" s="22"/>
      <c r="DY230" s="22"/>
      <c r="DZ230" s="22"/>
      <c r="EA230" s="22"/>
      <c r="EB230" s="22"/>
      <c r="EC230" s="22"/>
      <c r="ED230" s="22"/>
      <c r="EE230" s="22"/>
      <c r="EF230" s="22"/>
      <c r="EG230" s="22"/>
      <c r="EH230" s="22"/>
      <c r="EI230" s="22"/>
      <c r="EJ230" s="22"/>
      <c r="EK230" s="22"/>
      <c r="EL230" s="22"/>
      <c r="EM230" s="22"/>
      <c r="EN230" s="22"/>
      <c r="EO230" s="22"/>
      <c r="EP230" s="22"/>
      <c r="EQ230" s="22"/>
      <c r="ER230" s="22"/>
      <c r="ES230" s="22"/>
      <c r="ET230" s="22"/>
      <c r="EU230" s="22"/>
      <c r="EV230" s="22"/>
      <c r="EW230" s="22"/>
      <c r="EX230" s="22"/>
      <c r="EY230" s="22"/>
      <c r="EZ230" s="22"/>
      <c r="FA230" s="22"/>
      <c r="FB230" s="22"/>
      <c r="FC230" s="22"/>
      <c r="FD230" s="22"/>
      <c r="FE230" s="22"/>
      <c r="FF230" s="22"/>
      <c r="FG230" s="22"/>
      <c r="FH230" s="22"/>
      <c r="FI230" s="22"/>
      <c r="FJ230" s="22"/>
      <c r="FK230" s="22"/>
      <c r="FL230" s="22"/>
      <c r="FM230" s="22"/>
      <c r="FN230" s="22"/>
      <c r="FO230" s="22"/>
      <c r="FP230" s="22"/>
      <c r="FQ230" s="22"/>
      <c r="FR230" s="22"/>
      <c r="FS230" s="22"/>
      <c r="FT230" s="22"/>
      <c r="FU230" s="22"/>
      <c r="FV230" s="22"/>
      <c r="FW230" s="22"/>
      <c r="FX230" s="22"/>
      <c r="FY230" s="22"/>
      <c r="FZ230" s="22"/>
      <c r="GA230" s="22"/>
      <c r="GB230" s="22"/>
      <c r="GC230" s="22"/>
      <c r="GD230" s="22"/>
      <c r="GE230" s="22"/>
      <c r="GF230" s="22"/>
      <c r="GG230" s="22"/>
      <c r="GH230" s="22"/>
      <c r="GI230" s="22"/>
      <c r="GJ230" s="22"/>
      <c r="GK230" s="22"/>
      <c r="GL230" s="22"/>
      <c r="GM230" s="22"/>
      <c r="GN230" s="22"/>
      <c r="GO230" s="22"/>
      <c r="GP230" s="22"/>
      <c r="GQ230" s="22"/>
      <c r="GR230" s="22"/>
      <c r="GS230" s="22"/>
      <c r="GT230" s="22"/>
      <c r="GU230" s="22"/>
      <c r="GV230" s="22"/>
      <c r="GW230" s="22"/>
      <c r="GX230" s="22"/>
      <c r="GY230" s="22"/>
      <c r="GZ230" s="22"/>
      <c r="HA230" s="22"/>
      <c r="HB230" s="22"/>
      <c r="HC230" s="22"/>
      <c r="HD230" s="22"/>
      <c r="HE230" s="22"/>
      <c r="HF230" s="22"/>
      <c r="HG230" s="22"/>
      <c r="HH230" s="22"/>
      <c r="HI230" s="22"/>
      <c r="HJ230" s="22"/>
      <c r="HK230" s="22"/>
      <c r="HL230" s="22"/>
      <c r="HM230" s="22"/>
      <c r="HN230" s="22"/>
      <c r="HO230" s="22"/>
      <c r="HP230" s="22"/>
      <c r="HQ230" s="22"/>
      <c r="HR230" s="22"/>
      <c r="HS230" s="22"/>
      <c r="HT230" s="22"/>
      <c r="HU230" s="22"/>
      <c r="HV230" s="22"/>
      <c r="HW230" s="22"/>
      <c r="HX230" s="22"/>
      <c r="HY230" s="22"/>
      <c r="HZ230" s="22"/>
      <c r="IA230" s="22"/>
      <c r="IB230" s="22"/>
      <c r="IC230" s="22"/>
      <c r="ID230" s="22"/>
      <c r="IE230" s="22"/>
      <c r="IF230" s="22"/>
      <c r="IG230" s="22"/>
      <c r="IH230" s="22"/>
      <c r="II230" s="22"/>
      <c r="IJ230" s="22"/>
      <c r="IK230" s="22"/>
    </row>
    <row r="231" spans="1:245" x14ac:dyDescent="0.25">
      <c r="A231" s="42">
        <v>42972</v>
      </c>
      <c r="B231" s="143" t="s">
        <v>1665</v>
      </c>
      <c r="C231" s="29">
        <v>755</v>
      </c>
      <c r="D231" s="29">
        <v>935</v>
      </c>
      <c r="E231" s="147" t="s">
        <v>1667</v>
      </c>
      <c r="F231" s="21"/>
      <c r="G231" s="27" t="s">
        <v>1674</v>
      </c>
      <c r="H231" s="22"/>
      <c r="I231" s="40">
        <v>2517739608</v>
      </c>
      <c r="J231" s="40">
        <v>0</v>
      </c>
      <c r="K231" s="40">
        <f t="shared" si="2"/>
        <v>2517739608</v>
      </c>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c r="BF231" s="22"/>
      <c r="BG231" s="22"/>
      <c r="BH231" s="22"/>
      <c r="BI231" s="22"/>
      <c r="BJ231" s="22"/>
      <c r="BK231" s="22"/>
      <c r="BL231" s="22"/>
      <c r="BM231" s="22"/>
      <c r="BN231" s="22"/>
      <c r="BO231" s="22"/>
      <c r="BP231" s="22"/>
      <c r="BQ231" s="22"/>
      <c r="BR231" s="22"/>
      <c r="BS231" s="22"/>
      <c r="BT231" s="22"/>
      <c r="BU231" s="22"/>
      <c r="BV231" s="22"/>
      <c r="BW231" s="22"/>
      <c r="BX231" s="22"/>
      <c r="BY231" s="22"/>
      <c r="BZ231" s="22"/>
      <c r="CA231" s="22"/>
      <c r="CB231" s="22"/>
      <c r="CC231" s="22"/>
      <c r="CD231" s="22"/>
      <c r="CE231" s="22"/>
      <c r="CF231" s="22"/>
      <c r="CG231" s="22"/>
      <c r="CH231" s="22"/>
      <c r="CI231" s="22"/>
      <c r="CJ231" s="22"/>
      <c r="CK231" s="22"/>
      <c r="CL231" s="22"/>
      <c r="CM231" s="22"/>
      <c r="CN231" s="22"/>
      <c r="CO231" s="22"/>
      <c r="CP231" s="22"/>
      <c r="CQ231" s="22"/>
      <c r="CR231" s="22"/>
      <c r="CS231" s="22"/>
      <c r="CT231" s="22"/>
      <c r="CU231" s="22"/>
      <c r="CV231" s="22"/>
      <c r="CW231" s="22"/>
      <c r="CX231" s="22"/>
      <c r="CY231" s="22"/>
      <c r="CZ231" s="22"/>
      <c r="DA231" s="22"/>
      <c r="DB231" s="22"/>
      <c r="DC231" s="22"/>
      <c r="DD231" s="22"/>
      <c r="DE231" s="22"/>
      <c r="DF231" s="22"/>
      <c r="DG231" s="22"/>
      <c r="DH231" s="22"/>
      <c r="DI231" s="22"/>
      <c r="DJ231" s="22"/>
      <c r="DK231" s="22"/>
      <c r="DL231" s="22"/>
      <c r="DM231" s="22"/>
      <c r="DN231" s="22"/>
      <c r="DO231" s="22"/>
      <c r="DP231" s="22"/>
      <c r="DQ231" s="22"/>
      <c r="DR231" s="22"/>
      <c r="DS231" s="22"/>
      <c r="DT231" s="22"/>
      <c r="DU231" s="22"/>
      <c r="DV231" s="22"/>
      <c r="DW231" s="22"/>
      <c r="DX231" s="22"/>
      <c r="DY231" s="22"/>
      <c r="DZ231" s="22"/>
      <c r="EA231" s="22"/>
      <c r="EB231" s="22"/>
      <c r="EC231" s="22"/>
      <c r="ED231" s="22"/>
      <c r="EE231" s="22"/>
      <c r="EF231" s="22"/>
      <c r="EG231" s="22"/>
      <c r="EH231" s="22"/>
      <c r="EI231" s="22"/>
      <c r="EJ231" s="22"/>
      <c r="EK231" s="22"/>
      <c r="EL231" s="22"/>
      <c r="EM231" s="22"/>
      <c r="EN231" s="22"/>
      <c r="EO231" s="22"/>
      <c r="EP231" s="22"/>
      <c r="EQ231" s="22"/>
      <c r="ER231" s="22"/>
      <c r="ES231" s="22"/>
      <c r="ET231" s="22"/>
      <c r="EU231" s="22"/>
      <c r="EV231" s="22"/>
      <c r="EW231" s="22"/>
      <c r="EX231" s="22"/>
      <c r="EY231" s="22"/>
      <c r="EZ231" s="22"/>
      <c r="FA231" s="22"/>
      <c r="FB231" s="22"/>
      <c r="FC231" s="22"/>
      <c r="FD231" s="22"/>
      <c r="FE231" s="22"/>
      <c r="FF231" s="22"/>
      <c r="FG231" s="22"/>
      <c r="FH231" s="22"/>
      <c r="FI231" s="22"/>
      <c r="FJ231" s="22"/>
      <c r="FK231" s="22"/>
      <c r="FL231" s="22"/>
      <c r="FM231" s="22"/>
      <c r="FN231" s="22"/>
      <c r="FO231" s="22"/>
      <c r="FP231" s="22"/>
      <c r="FQ231" s="22"/>
      <c r="FR231" s="22"/>
      <c r="FS231" s="22"/>
      <c r="FT231" s="22"/>
      <c r="FU231" s="22"/>
      <c r="FV231" s="22"/>
      <c r="FW231" s="22"/>
      <c r="FX231" s="22"/>
      <c r="FY231" s="22"/>
      <c r="FZ231" s="22"/>
      <c r="GA231" s="22"/>
      <c r="GB231" s="22"/>
      <c r="GC231" s="22"/>
      <c r="GD231" s="22"/>
      <c r="GE231" s="22"/>
      <c r="GF231" s="22"/>
      <c r="GG231" s="22"/>
      <c r="GH231" s="22"/>
      <c r="GI231" s="22"/>
      <c r="GJ231" s="22"/>
      <c r="GK231" s="22"/>
      <c r="GL231" s="22"/>
      <c r="GM231" s="22"/>
      <c r="GN231" s="22"/>
      <c r="GO231" s="22"/>
      <c r="GP231" s="22"/>
      <c r="GQ231" s="22"/>
      <c r="GR231" s="22"/>
      <c r="GS231" s="22"/>
      <c r="GT231" s="22"/>
      <c r="GU231" s="22"/>
      <c r="GV231" s="22"/>
      <c r="GW231" s="22"/>
      <c r="GX231" s="22"/>
      <c r="GY231" s="22"/>
      <c r="GZ231" s="22"/>
      <c r="HA231" s="22"/>
      <c r="HB231" s="22"/>
      <c r="HC231" s="22"/>
      <c r="HD231" s="22"/>
      <c r="HE231" s="22"/>
      <c r="HF231" s="22"/>
      <c r="HG231" s="22"/>
      <c r="HH231" s="22"/>
      <c r="HI231" s="22"/>
      <c r="HJ231" s="22"/>
      <c r="HK231" s="22"/>
      <c r="HL231" s="22"/>
      <c r="HM231" s="22"/>
      <c r="HN231" s="22"/>
      <c r="HO231" s="22"/>
      <c r="HP231" s="22"/>
      <c r="HQ231" s="22"/>
      <c r="HR231" s="22"/>
      <c r="HS231" s="22"/>
      <c r="HT231" s="22"/>
      <c r="HU231" s="22"/>
      <c r="HV231" s="22"/>
      <c r="HW231" s="22"/>
      <c r="HX231" s="22"/>
      <c r="HY231" s="22"/>
      <c r="HZ231" s="22"/>
      <c r="IA231" s="22"/>
      <c r="IB231" s="22"/>
      <c r="IC231" s="22"/>
      <c r="ID231" s="22"/>
      <c r="IE231" s="22"/>
      <c r="IF231" s="22"/>
      <c r="IG231" s="22"/>
      <c r="IH231" s="22"/>
      <c r="II231" s="22"/>
      <c r="IJ231" s="22"/>
      <c r="IK231" s="22"/>
    </row>
    <row r="232" spans="1:245" x14ac:dyDescent="0.25">
      <c r="A232" s="42">
        <v>42978</v>
      </c>
      <c r="B232" s="143" t="s">
        <v>1683</v>
      </c>
      <c r="C232" s="29">
        <v>606</v>
      </c>
      <c r="D232" s="29">
        <v>940</v>
      </c>
      <c r="E232" s="147" t="s">
        <v>1370</v>
      </c>
      <c r="F232" s="21"/>
      <c r="G232" s="27" t="s">
        <v>1686</v>
      </c>
      <c r="H232" s="22"/>
      <c r="I232" s="40">
        <v>541439472</v>
      </c>
      <c r="J232" s="40">
        <v>353904680</v>
      </c>
      <c r="K232" s="40">
        <f t="shared" si="2"/>
        <v>187534792</v>
      </c>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c r="BG232" s="22"/>
      <c r="BH232" s="22"/>
      <c r="BI232" s="22"/>
      <c r="BJ232" s="22"/>
      <c r="BK232" s="22"/>
      <c r="BL232" s="22"/>
      <c r="BM232" s="22"/>
      <c r="BN232" s="22"/>
      <c r="BO232" s="22"/>
      <c r="BP232" s="22"/>
      <c r="BQ232" s="22"/>
      <c r="BR232" s="22"/>
      <c r="BS232" s="22"/>
      <c r="BT232" s="22"/>
      <c r="BU232" s="22"/>
      <c r="BV232" s="22"/>
      <c r="BW232" s="22"/>
      <c r="BX232" s="22"/>
      <c r="BY232" s="22"/>
      <c r="BZ232" s="22"/>
      <c r="CA232" s="22"/>
      <c r="CB232" s="22"/>
      <c r="CC232" s="22"/>
      <c r="CD232" s="22"/>
      <c r="CE232" s="22"/>
      <c r="CF232" s="22"/>
      <c r="CG232" s="22"/>
      <c r="CH232" s="22"/>
      <c r="CI232" s="22"/>
      <c r="CJ232" s="22"/>
      <c r="CK232" s="22"/>
      <c r="CL232" s="22"/>
      <c r="CM232" s="22"/>
      <c r="CN232" s="22"/>
      <c r="CO232" s="22"/>
      <c r="CP232" s="22"/>
      <c r="CQ232" s="22"/>
      <c r="CR232" s="22"/>
      <c r="CS232" s="22"/>
      <c r="CT232" s="22"/>
      <c r="CU232" s="22"/>
      <c r="CV232" s="22"/>
      <c r="CW232" s="22"/>
      <c r="CX232" s="22"/>
      <c r="CY232" s="22"/>
      <c r="CZ232" s="22"/>
      <c r="DA232" s="22"/>
      <c r="DB232" s="22"/>
      <c r="DC232" s="22"/>
      <c r="DD232" s="22"/>
      <c r="DE232" s="22"/>
      <c r="DF232" s="22"/>
      <c r="DG232" s="22"/>
      <c r="DH232" s="22"/>
      <c r="DI232" s="22"/>
      <c r="DJ232" s="22"/>
      <c r="DK232" s="22"/>
      <c r="DL232" s="22"/>
      <c r="DM232" s="22"/>
      <c r="DN232" s="22"/>
      <c r="DO232" s="22"/>
      <c r="DP232" s="22"/>
      <c r="DQ232" s="22"/>
      <c r="DR232" s="22"/>
      <c r="DS232" s="22"/>
      <c r="DT232" s="22"/>
      <c r="DU232" s="22"/>
      <c r="DV232" s="22"/>
      <c r="DW232" s="22"/>
      <c r="DX232" s="22"/>
      <c r="DY232" s="22"/>
      <c r="DZ232" s="22"/>
      <c r="EA232" s="22"/>
      <c r="EB232" s="22"/>
      <c r="EC232" s="22"/>
      <c r="ED232" s="22"/>
      <c r="EE232" s="22"/>
      <c r="EF232" s="22"/>
      <c r="EG232" s="22"/>
      <c r="EH232" s="22"/>
      <c r="EI232" s="22"/>
      <c r="EJ232" s="22"/>
      <c r="EK232" s="22"/>
      <c r="EL232" s="22"/>
      <c r="EM232" s="22"/>
      <c r="EN232" s="22"/>
      <c r="EO232" s="22"/>
      <c r="EP232" s="22"/>
      <c r="EQ232" s="22"/>
      <c r="ER232" s="22"/>
      <c r="ES232" s="22"/>
      <c r="ET232" s="22"/>
      <c r="EU232" s="22"/>
      <c r="EV232" s="22"/>
      <c r="EW232" s="22"/>
      <c r="EX232" s="22"/>
      <c r="EY232" s="22"/>
      <c r="EZ232" s="22"/>
      <c r="FA232" s="22"/>
      <c r="FB232" s="22"/>
      <c r="FC232" s="22"/>
      <c r="FD232" s="22"/>
      <c r="FE232" s="22"/>
      <c r="FF232" s="22"/>
      <c r="FG232" s="22"/>
      <c r="FH232" s="22"/>
      <c r="FI232" s="22"/>
      <c r="FJ232" s="22"/>
      <c r="FK232" s="22"/>
      <c r="FL232" s="22"/>
      <c r="FM232" s="22"/>
      <c r="FN232" s="22"/>
      <c r="FO232" s="22"/>
      <c r="FP232" s="22"/>
      <c r="FQ232" s="22"/>
      <c r="FR232" s="22"/>
      <c r="FS232" s="22"/>
      <c r="FT232" s="22"/>
      <c r="FU232" s="22"/>
      <c r="FV232" s="22"/>
      <c r="FW232" s="22"/>
      <c r="FX232" s="22"/>
      <c r="FY232" s="22"/>
      <c r="FZ232" s="22"/>
      <c r="GA232" s="22"/>
      <c r="GB232" s="22"/>
      <c r="GC232" s="22"/>
      <c r="GD232" s="22"/>
      <c r="GE232" s="22"/>
      <c r="GF232" s="22"/>
      <c r="GG232" s="22"/>
      <c r="GH232" s="22"/>
      <c r="GI232" s="22"/>
      <c r="GJ232" s="22"/>
      <c r="GK232" s="22"/>
      <c r="GL232" s="22"/>
      <c r="GM232" s="22"/>
      <c r="GN232" s="22"/>
      <c r="GO232" s="22"/>
      <c r="GP232" s="22"/>
      <c r="GQ232" s="22"/>
      <c r="GR232" s="22"/>
      <c r="GS232" s="22"/>
      <c r="GT232" s="22"/>
      <c r="GU232" s="22"/>
      <c r="GV232" s="22"/>
      <c r="GW232" s="22"/>
      <c r="GX232" s="22"/>
      <c r="GY232" s="22"/>
      <c r="GZ232" s="22"/>
      <c r="HA232" s="22"/>
      <c r="HB232" s="22"/>
      <c r="HC232" s="22"/>
      <c r="HD232" s="22"/>
      <c r="HE232" s="22"/>
      <c r="HF232" s="22"/>
      <c r="HG232" s="22"/>
      <c r="HH232" s="22"/>
      <c r="HI232" s="22"/>
      <c r="HJ232" s="22"/>
      <c r="HK232" s="22"/>
      <c r="HL232" s="22"/>
      <c r="HM232" s="22"/>
      <c r="HN232" s="22"/>
      <c r="HO232" s="22"/>
      <c r="HP232" s="22"/>
      <c r="HQ232" s="22"/>
      <c r="HR232" s="22"/>
      <c r="HS232" s="22"/>
      <c r="HT232" s="22"/>
      <c r="HU232" s="22"/>
      <c r="HV232" s="22"/>
      <c r="HW232" s="22"/>
      <c r="HX232" s="22"/>
      <c r="HY232" s="22"/>
      <c r="HZ232" s="22"/>
      <c r="IA232" s="22"/>
      <c r="IB232" s="22"/>
      <c r="IC232" s="22"/>
      <c r="ID232" s="22"/>
      <c r="IE232" s="22"/>
      <c r="IF232" s="22"/>
      <c r="IG232" s="22"/>
      <c r="IH232" s="22"/>
      <c r="II232" s="22"/>
      <c r="IJ232" s="22"/>
      <c r="IK232" s="22"/>
    </row>
    <row r="233" spans="1:245" x14ac:dyDescent="0.25">
      <c r="A233" s="42">
        <v>42978</v>
      </c>
      <c r="B233" s="143" t="s">
        <v>1684</v>
      </c>
      <c r="C233" s="29">
        <v>573</v>
      </c>
      <c r="D233" s="29">
        <v>941</v>
      </c>
      <c r="E233" s="27" t="s">
        <v>1685</v>
      </c>
      <c r="F233" s="21"/>
      <c r="G233" s="27" t="s">
        <v>1687</v>
      </c>
      <c r="H233" s="22"/>
      <c r="I233" s="40">
        <v>1476400000</v>
      </c>
      <c r="J233" s="40">
        <v>0</v>
      </c>
      <c r="K233" s="40">
        <f t="shared" si="2"/>
        <v>1476400000</v>
      </c>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c r="BK233" s="22"/>
      <c r="BL233" s="22"/>
      <c r="BM233" s="22"/>
      <c r="BN233" s="22"/>
      <c r="BO233" s="22"/>
      <c r="BP233" s="22"/>
      <c r="BQ233" s="22"/>
      <c r="BR233" s="22"/>
      <c r="BS233" s="22"/>
      <c r="BT233" s="22"/>
      <c r="BU233" s="22"/>
      <c r="BV233" s="22"/>
      <c r="BW233" s="22"/>
      <c r="BX233" s="22"/>
      <c r="BY233" s="22"/>
      <c r="BZ233" s="22"/>
      <c r="CA233" s="22"/>
      <c r="CB233" s="22"/>
      <c r="CC233" s="22"/>
      <c r="CD233" s="22"/>
      <c r="CE233" s="22"/>
      <c r="CF233" s="22"/>
      <c r="CG233" s="22"/>
      <c r="CH233" s="22"/>
      <c r="CI233" s="22"/>
      <c r="CJ233" s="22"/>
      <c r="CK233" s="22"/>
      <c r="CL233" s="22"/>
      <c r="CM233" s="22"/>
      <c r="CN233" s="22"/>
      <c r="CO233" s="22"/>
      <c r="CP233" s="22"/>
      <c r="CQ233" s="22"/>
      <c r="CR233" s="22"/>
      <c r="CS233" s="22"/>
      <c r="CT233" s="22"/>
      <c r="CU233" s="22"/>
      <c r="CV233" s="22"/>
      <c r="CW233" s="22"/>
      <c r="CX233" s="22"/>
      <c r="CY233" s="22"/>
      <c r="CZ233" s="22"/>
      <c r="DA233" s="22"/>
      <c r="DB233" s="22"/>
      <c r="DC233" s="22"/>
      <c r="DD233" s="22"/>
      <c r="DE233" s="22"/>
      <c r="DF233" s="22"/>
      <c r="DG233" s="22"/>
      <c r="DH233" s="22"/>
      <c r="DI233" s="22"/>
      <c r="DJ233" s="22"/>
      <c r="DK233" s="22"/>
      <c r="DL233" s="22"/>
      <c r="DM233" s="22"/>
      <c r="DN233" s="22"/>
      <c r="DO233" s="22"/>
      <c r="DP233" s="22"/>
      <c r="DQ233" s="22"/>
      <c r="DR233" s="22"/>
      <c r="DS233" s="22"/>
      <c r="DT233" s="22"/>
      <c r="DU233" s="22"/>
      <c r="DV233" s="22"/>
      <c r="DW233" s="22"/>
      <c r="DX233" s="22"/>
      <c r="DY233" s="22"/>
      <c r="DZ233" s="22"/>
      <c r="EA233" s="22"/>
      <c r="EB233" s="22"/>
      <c r="EC233" s="22"/>
      <c r="ED233" s="22"/>
      <c r="EE233" s="22"/>
      <c r="EF233" s="22"/>
      <c r="EG233" s="22"/>
      <c r="EH233" s="22"/>
      <c r="EI233" s="22"/>
      <c r="EJ233" s="22"/>
      <c r="EK233" s="22"/>
      <c r="EL233" s="22"/>
      <c r="EM233" s="22"/>
      <c r="EN233" s="22"/>
      <c r="EO233" s="22"/>
      <c r="EP233" s="22"/>
      <c r="EQ233" s="22"/>
      <c r="ER233" s="22"/>
      <c r="ES233" s="22"/>
      <c r="ET233" s="22"/>
      <c r="EU233" s="22"/>
      <c r="EV233" s="22"/>
      <c r="EW233" s="22"/>
      <c r="EX233" s="22"/>
      <c r="EY233" s="22"/>
      <c r="EZ233" s="22"/>
      <c r="FA233" s="22"/>
      <c r="FB233" s="22"/>
      <c r="FC233" s="22"/>
      <c r="FD233" s="22"/>
      <c r="FE233" s="22"/>
      <c r="FF233" s="22"/>
      <c r="FG233" s="22"/>
      <c r="FH233" s="22"/>
      <c r="FI233" s="22"/>
      <c r="FJ233" s="22"/>
      <c r="FK233" s="22"/>
      <c r="FL233" s="22"/>
      <c r="FM233" s="22"/>
      <c r="FN233" s="22"/>
      <c r="FO233" s="22"/>
      <c r="FP233" s="22"/>
      <c r="FQ233" s="22"/>
      <c r="FR233" s="22"/>
      <c r="FS233" s="22"/>
      <c r="FT233" s="22"/>
      <c r="FU233" s="22"/>
      <c r="FV233" s="22"/>
      <c r="FW233" s="22"/>
      <c r="FX233" s="22"/>
      <c r="FY233" s="22"/>
      <c r="FZ233" s="22"/>
      <c r="GA233" s="22"/>
      <c r="GB233" s="22"/>
      <c r="GC233" s="22"/>
      <c r="GD233" s="22"/>
      <c r="GE233" s="22"/>
      <c r="GF233" s="22"/>
      <c r="GG233" s="22"/>
      <c r="GH233" s="22"/>
      <c r="GI233" s="22"/>
      <c r="GJ233" s="22"/>
      <c r="GK233" s="22"/>
      <c r="GL233" s="22"/>
      <c r="GM233" s="22"/>
      <c r="GN233" s="22"/>
      <c r="GO233" s="22"/>
      <c r="GP233" s="22"/>
      <c r="GQ233" s="22"/>
      <c r="GR233" s="22"/>
      <c r="GS233" s="22"/>
      <c r="GT233" s="22"/>
      <c r="GU233" s="22"/>
      <c r="GV233" s="22"/>
      <c r="GW233" s="22"/>
      <c r="GX233" s="22"/>
      <c r="GY233" s="22"/>
      <c r="GZ233" s="22"/>
      <c r="HA233" s="22"/>
      <c r="HB233" s="22"/>
      <c r="HC233" s="22"/>
      <c r="HD233" s="22"/>
      <c r="HE233" s="22"/>
      <c r="HF233" s="22"/>
      <c r="HG233" s="22"/>
      <c r="HH233" s="22"/>
      <c r="HI233" s="22"/>
      <c r="HJ233" s="22"/>
      <c r="HK233" s="22"/>
      <c r="HL233" s="22"/>
      <c r="HM233" s="22"/>
      <c r="HN233" s="22"/>
      <c r="HO233" s="22"/>
      <c r="HP233" s="22"/>
      <c r="HQ233" s="22"/>
      <c r="HR233" s="22"/>
      <c r="HS233" s="22"/>
      <c r="HT233" s="22"/>
      <c r="HU233" s="22"/>
      <c r="HV233" s="22"/>
      <c r="HW233" s="22"/>
      <c r="HX233" s="22"/>
      <c r="HY233" s="22"/>
      <c r="HZ233" s="22"/>
      <c r="IA233" s="22"/>
      <c r="IB233" s="22"/>
      <c r="IC233" s="22"/>
      <c r="ID233" s="22"/>
      <c r="IE233" s="22"/>
      <c r="IF233" s="22"/>
      <c r="IG233" s="22"/>
      <c r="IH233" s="22"/>
      <c r="II233" s="22"/>
      <c r="IJ233" s="22"/>
      <c r="IK233" s="22"/>
    </row>
    <row r="234" spans="1:245" x14ac:dyDescent="0.25">
      <c r="A234" s="42">
        <v>42982</v>
      </c>
      <c r="B234" s="143" t="s">
        <v>1695</v>
      </c>
      <c r="C234" s="29">
        <v>755</v>
      </c>
      <c r="D234" s="29">
        <v>948</v>
      </c>
      <c r="E234" s="27" t="s">
        <v>1696</v>
      </c>
      <c r="F234" s="21"/>
      <c r="G234" s="27" t="s">
        <v>1697</v>
      </c>
      <c r="H234" s="22"/>
      <c r="I234" s="40">
        <v>380990443</v>
      </c>
      <c r="J234" s="40">
        <v>0</v>
      </c>
      <c r="K234" s="40">
        <f t="shared" si="2"/>
        <v>380990443</v>
      </c>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c r="BH234" s="22"/>
      <c r="BI234" s="22"/>
      <c r="BJ234" s="22"/>
      <c r="BK234" s="22"/>
      <c r="BL234" s="22"/>
      <c r="BM234" s="22"/>
      <c r="BN234" s="22"/>
      <c r="BO234" s="22"/>
      <c r="BP234" s="22"/>
      <c r="BQ234" s="22"/>
      <c r="BR234" s="22"/>
      <c r="BS234" s="22"/>
      <c r="BT234" s="22"/>
      <c r="BU234" s="22"/>
      <c r="BV234" s="22"/>
      <c r="BW234" s="22"/>
      <c r="BX234" s="22"/>
      <c r="BY234" s="22"/>
      <c r="BZ234" s="22"/>
      <c r="CA234" s="22"/>
      <c r="CB234" s="22"/>
      <c r="CC234" s="22"/>
      <c r="CD234" s="22"/>
      <c r="CE234" s="22"/>
      <c r="CF234" s="22"/>
      <c r="CG234" s="22"/>
      <c r="CH234" s="22"/>
      <c r="CI234" s="22"/>
      <c r="CJ234" s="22"/>
      <c r="CK234" s="22"/>
      <c r="CL234" s="22"/>
      <c r="CM234" s="22"/>
      <c r="CN234" s="22"/>
      <c r="CO234" s="22"/>
      <c r="CP234" s="22"/>
      <c r="CQ234" s="22"/>
      <c r="CR234" s="22"/>
      <c r="CS234" s="22"/>
      <c r="CT234" s="22"/>
      <c r="CU234" s="22"/>
      <c r="CV234" s="22"/>
      <c r="CW234" s="22"/>
      <c r="CX234" s="22"/>
      <c r="CY234" s="22"/>
      <c r="CZ234" s="22"/>
      <c r="DA234" s="22"/>
      <c r="DB234" s="22"/>
      <c r="DC234" s="22"/>
      <c r="DD234" s="22"/>
      <c r="DE234" s="22"/>
      <c r="DF234" s="22"/>
      <c r="DG234" s="22"/>
      <c r="DH234" s="22"/>
      <c r="DI234" s="22"/>
      <c r="DJ234" s="22"/>
      <c r="DK234" s="22"/>
      <c r="DL234" s="22"/>
      <c r="DM234" s="22"/>
      <c r="DN234" s="22"/>
      <c r="DO234" s="22"/>
      <c r="DP234" s="22"/>
      <c r="DQ234" s="22"/>
      <c r="DR234" s="22"/>
      <c r="DS234" s="22"/>
      <c r="DT234" s="22"/>
      <c r="DU234" s="22"/>
      <c r="DV234" s="22"/>
      <c r="DW234" s="22"/>
      <c r="DX234" s="22"/>
      <c r="DY234" s="22"/>
      <c r="DZ234" s="22"/>
      <c r="EA234" s="22"/>
      <c r="EB234" s="22"/>
      <c r="EC234" s="22"/>
      <c r="ED234" s="22"/>
      <c r="EE234" s="22"/>
      <c r="EF234" s="22"/>
      <c r="EG234" s="22"/>
      <c r="EH234" s="22"/>
      <c r="EI234" s="22"/>
      <c r="EJ234" s="22"/>
      <c r="EK234" s="22"/>
      <c r="EL234" s="22"/>
      <c r="EM234" s="22"/>
      <c r="EN234" s="22"/>
      <c r="EO234" s="22"/>
      <c r="EP234" s="22"/>
      <c r="EQ234" s="22"/>
      <c r="ER234" s="22"/>
      <c r="ES234" s="22"/>
      <c r="ET234" s="22"/>
      <c r="EU234" s="22"/>
      <c r="EV234" s="22"/>
      <c r="EW234" s="22"/>
      <c r="EX234" s="22"/>
      <c r="EY234" s="22"/>
      <c r="EZ234" s="22"/>
      <c r="FA234" s="22"/>
      <c r="FB234" s="22"/>
      <c r="FC234" s="22"/>
      <c r="FD234" s="22"/>
      <c r="FE234" s="22"/>
      <c r="FF234" s="22"/>
      <c r="FG234" s="22"/>
      <c r="FH234" s="22"/>
      <c r="FI234" s="22"/>
      <c r="FJ234" s="22"/>
      <c r="FK234" s="22"/>
      <c r="FL234" s="22"/>
      <c r="FM234" s="22"/>
      <c r="FN234" s="22"/>
      <c r="FO234" s="22"/>
      <c r="FP234" s="22"/>
      <c r="FQ234" s="22"/>
      <c r="FR234" s="22"/>
      <c r="FS234" s="22"/>
      <c r="FT234" s="22"/>
      <c r="FU234" s="22"/>
      <c r="FV234" s="22"/>
      <c r="FW234" s="22"/>
      <c r="FX234" s="22"/>
      <c r="FY234" s="22"/>
      <c r="FZ234" s="22"/>
      <c r="GA234" s="22"/>
      <c r="GB234" s="22"/>
      <c r="GC234" s="22"/>
      <c r="GD234" s="22"/>
      <c r="GE234" s="22"/>
      <c r="GF234" s="22"/>
      <c r="GG234" s="22"/>
      <c r="GH234" s="22"/>
      <c r="GI234" s="22"/>
      <c r="GJ234" s="22"/>
      <c r="GK234" s="22"/>
      <c r="GL234" s="22"/>
      <c r="GM234" s="22"/>
      <c r="GN234" s="22"/>
      <c r="GO234" s="22"/>
      <c r="GP234" s="22"/>
      <c r="GQ234" s="22"/>
      <c r="GR234" s="22"/>
      <c r="GS234" s="22"/>
      <c r="GT234" s="22"/>
      <c r="GU234" s="22"/>
      <c r="GV234" s="22"/>
      <c r="GW234" s="22"/>
      <c r="GX234" s="22"/>
      <c r="GY234" s="22"/>
      <c r="GZ234" s="22"/>
      <c r="HA234" s="22"/>
      <c r="HB234" s="22"/>
      <c r="HC234" s="22"/>
      <c r="HD234" s="22"/>
      <c r="HE234" s="22"/>
      <c r="HF234" s="22"/>
      <c r="HG234" s="22"/>
      <c r="HH234" s="22"/>
      <c r="HI234" s="22"/>
      <c r="HJ234" s="22"/>
      <c r="HK234" s="22"/>
      <c r="HL234" s="22"/>
      <c r="HM234" s="22"/>
      <c r="HN234" s="22"/>
      <c r="HO234" s="22"/>
      <c r="HP234" s="22"/>
      <c r="HQ234" s="22"/>
      <c r="HR234" s="22"/>
      <c r="HS234" s="22"/>
      <c r="HT234" s="22"/>
      <c r="HU234" s="22"/>
      <c r="HV234" s="22"/>
      <c r="HW234" s="22"/>
      <c r="HX234" s="22"/>
      <c r="HY234" s="22"/>
      <c r="HZ234" s="22"/>
      <c r="IA234" s="22"/>
      <c r="IB234" s="22"/>
      <c r="IC234" s="22"/>
      <c r="ID234" s="22"/>
      <c r="IE234" s="22"/>
      <c r="IF234" s="22"/>
      <c r="IG234" s="22"/>
      <c r="IH234" s="22"/>
      <c r="II234" s="22"/>
      <c r="IJ234" s="22"/>
      <c r="IK234" s="22"/>
    </row>
    <row r="235" spans="1:245" x14ac:dyDescent="0.25">
      <c r="A235" s="42">
        <v>42990</v>
      </c>
      <c r="B235" s="143" t="s">
        <v>1719</v>
      </c>
      <c r="C235" s="29">
        <v>802</v>
      </c>
      <c r="D235" s="29">
        <v>1022</v>
      </c>
      <c r="E235" s="27" t="s">
        <v>1723</v>
      </c>
      <c r="F235" s="21"/>
      <c r="G235" s="27" t="s">
        <v>1727</v>
      </c>
      <c r="H235" s="22"/>
      <c r="I235" s="40">
        <v>14080000</v>
      </c>
      <c r="J235" s="40">
        <v>4480000</v>
      </c>
      <c r="K235" s="40">
        <f t="shared" si="2"/>
        <v>9600000</v>
      </c>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c r="BH235" s="22"/>
      <c r="BI235" s="22"/>
      <c r="BJ235" s="22"/>
      <c r="BK235" s="22"/>
      <c r="BL235" s="22"/>
      <c r="BM235" s="22"/>
      <c r="BN235" s="22"/>
      <c r="BO235" s="22"/>
      <c r="BP235" s="22"/>
      <c r="BQ235" s="22"/>
      <c r="BR235" s="22"/>
      <c r="BS235" s="22"/>
      <c r="BT235" s="22"/>
      <c r="BU235" s="22"/>
      <c r="BV235" s="22"/>
      <c r="BW235" s="22"/>
      <c r="BX235" s="22"/>
      <c r="BY235" s="22"/>
      <c r="BZ235" s="22"/>
      <c r="CA235" s="22"/>
      <c r="CB235" s="22"/>
      <c r="CC235" s="22"/>
      <c r="CD235" s="22"/>
      <c r="CE235" s="22"/>
      <c r="CF235" s="22"/>
      <c r="CG235" s="22"/>
      <c r="CH235" s="22"/>
      <c r="CI235" s="22"/>
      <c r="CJ235" s="22"/>
      <c r="CK235" s="22"/>
      <c r="CL235" s="22"/>
      <c r="CM235" s="22"/>
      <c r="CN235" s="22"/>
      <c r="CO235" s="22"/>
      <c r="CP235" s="22"/>
      <c r="CQ235" s="22"/>
      <c r="CR235" s="22"/>
      <c r="CS235" s="22"/>
      <c r="CT235" s="22"/>
      <c r="CU235" s="22"/>
      <c r="CV235" s="22"/>
      <c r="CW235" s="22"/>
      <c r="CX235" s="22"/>
      <c r="CY235" s="22"/>
      <c r="CZ235" s="22"/>
      <c r="DA235" s="22"/>
      <c r="DB235" s="22"/>
      <c r="DC235" s="22"/>
      <c r="DD235" s="22"/>
      <c r="DE235" s="22"/>
      <c r="DF235" s="22"/>
      <c r="DG235" s="22"/>
      <c r="DH235" s="22"/>
      <c r="DI235" s="22"/>
      <c r="DJ235" s="22"/>
      <c r="DK235" s="22"/>
      <c r="DL235" s="22"/>
      <c r="DM235" s="22"/>
      <c r="DN235" s="22"/>
      <c r="DO235" s="22"/>
      <c r="DP235" s="22"/>
      <c r="DQ235" s="22"/>
      <c r="DR235" s="22"/>
      <c r="DS235" s="22"/>
      <c r="DT235" s="22"/>
      <c r="DU235" s="22"/>
      <c r="DV235" s="22"/>
      <c r="DW235" s="22"/>
      <c r="DX235" s="22"/>
      <c r="DY235" s="22"/>
      <c r="DZ235" s="22"/>
      <c r="EA235" s="22"/>
      <c r="EB235" s="22"/>
      <c r="EC235" s="22"/>
      <c r="ED235" s="22"/>
      <c r="EE235" s="22"/>
      <c r="EF235" s="22"/>
      <c r="EG235" s="22"/>
      <c r="EH235" s="22"/>
      <c r="EI235" s="22"/>
      <c r="EJ235" s="22"/>
      <c r="EK235" s="22"/>
      <c r="EL235" s="22"/>
      <c r="EM235" s="22"/>
      <c r="EN235" s="22"/>
      <c r="EO235" s="22"/>
      <c r="EP235" s="22"/>
      <c r="EQ235" s="22"/>
      <c r="ER235" s="22"/>
      <c r="ES235" s="22"/>
      <c r="ET235" s="22"/>
      <c r="EU235" s="22"/>
      <c r="EV235" s="22"/>
      <c r="EW235" s="22"/>
      <c r="EX235" s="22"/>
      <c r="EY235" s="22"/>
      <c r="EZ235" s="22"/>
      <c r="FA235" s="22"/>
      <c r="FB235" s="22"/>
      <c r="FC235" s="22"/>
      <c r="FD235" s="22"/>
      <c r="FE235" s="22"/>
      <c r="FF235" s="22"/>
      <c r="FG235" s="22"/>
      <c r="FH235" s="22"/>
      <c r="FI235" s="22"/>
      <c r="FJ235" s="22"/>
      <c r="FK235" s="22"/>
      <c r="FL235" s="22"/>
      <c r="FM235" s="22"/>
      <c r="FN235" s="22"/>
      <c r="FO235" s="22"/>
      <c r="FP235" s="22"/>
      <c r="FQ235" s="22"/>
      <c r="FR235" s="22"/>
      <c r="FS235" s="22"/>
      <c r="FT235" s="22"/>
      <c r="FU235" s="22"/>
      <c r="FV235" s="22"/>
      <c r="FW235" s="22"/>
      <c r="FX235" s="22"/>
      <c r="FY235" s="22"/>
      <c r="FZ235" s="22"/>
      <c r="GA235" s="22"/>
      <c r="GB235" s="22"/>
      <c r="GC235" s="22"/>
      <c r="GD235" s="22"/>
      <c r="GE235" s="22"/>
      <c r="GF235" s="22"/>
      <c r="GG235" s="22"/>
      <c r="GH235" s="22"/>
      <c r="GI235" s="22"/>
      <c r="GJ235" s="22"/>
      <c r="GK235" s="22"/>
      <c r="GL235" s="22"/>
      <c r="GM235" s="22"/>
      <c r="GN235" s="22"/>
      <c r="GO235" s="22"/>
      <c r="GP235" s="22"/>
      <c r="GQ235" s="22"/>
      <c r="GR235" s="22"/>
      <c r="GS235" s="22"/>
      <c r="GT235" s="22"/>
      <c r="GU235" s="22"/>
      <c r="GV235" s="22"/>
      <c r="GW235" s="22"/>
      <c r="GX235" s="22"/>
      <c r="GY235" s="22"/>
      <c r="GZ235" s="22"/>
      <c r="HA235" s="22"/>
      <c r="HB235" s="22"/>
      <c r="HC235" s="22"/>
      <c r="HD235" s="22"/>
      <c r="HE235" s="22"/>
      <c r="HF235" s="22"/>
      <c r="HG235" s="22"/>
      <c r="HH235" s="22"/>
      <c r="HI235" s="22"/>
      <c r="HJ235" s="22"/>
      <c r="HK235" s="22"/>
      <c r="HL235" s="22"/>
      <c r="HM235" s="22"/>
      <c r="HN235" s="22"/>
      <c r="HO235" s="22"/>
      <c r="HP235" s="22"/>
      <c r="HQ235" s="22"/>
      <c r="HR235" s="22"/>
      <c r="HS235" s="22"/>
      <c r="HT235" s="22"/>
      <c r="HU235" s="22"/>
      <c r="HV235" s="22"/>
      <c r="HW235" s="22"/>
      <c r="HX235" s="22"/>
      <c r="HY235" s="22"/>
      <c r="HZ235" s="22"/>
      <c r="IA235" s="22"/>
      <c r="IB235" s="22"/>
      <c r="IC235" s="22"/>
      <c r="ID235" s="22"/>
      <c r="IE235" s="22"/>
      <c r="IF235" s="22"/>
      <c r="IG235" s="22"/>
      <c r="IH235" s="22"/>
      <c r="II235" s="22"/>
      <c r="IJ235" s="22"/>
      <c r="IK235" s="22"/>
    </row>
    <row r="236" spans="1:245" x14ac:dyDescent="0.25">
      <c r="A236" s="42">
        <v>42991</v>
      </c>
      <c r="B236" s="143" t="s">
        <v>1700</v>
      </c>
      <c r="C236" s="29">
        <v>805</v>
      </c>
      <c r="D236" s="29">
        <v>1036</v>
      </c>
      <c r="E236" s="147" t="s">
        <v>1702</v>
      </c>
      <c r="F236" s="21"/>
      <c r="G236" s="27" t="s">
        <v>1264</v>
      </c>
      <c r="H236" s="22"/>
      <c r="I236" s="40">
        <v>85000000</v>
      </c>
      <c r="J236" s="40">
        <v>0</v>
      </c>
      <c r="K236" s="40">
        <f t="shared" ref="K236:K279" si="3">+I236-J236</f>
        <v>85000000</v>
      </c>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c r="BH236" s="22"/>
      <c r="BI236" s="22"/>
      <c r="BJ236" s="22"/>
      <c r="BK236" s="22"/>
      <c r="BL236" s="22"/>
      <c r="BM236" s="22"/>
      <c r="BN236" s="22"/>
      <c r="BO236" s="22"/>
      <c r="BP236" s="22"/>
      <c r="BQ236" s="22"/>
      <c r="BR236" s="22"/>
      <c r="BS236" s="22"/>
      <c r="BT236" s="22"/>
      <c r="BU236" s="22"/>
      <c r="BV236" s="22"/>
      <c r="BW236" s="22"/>
      <c r="BX236" s="22"/>
      <c r="BY236" s="22"/>
      <c r="BZ236" s="22"/>
      <c r="CA236" s="22"/>
      <c r="CB236" s="22"/>
      <c r="CC236" s="22"/>
      <c r="CD236" s="22"/>
      <c r="CE236" s="22"/>
      <c r="CF236" s="22"/>
      <c r="CG236" s="22"/>
      <c r="CH236" s="22"/>
      <c r="CI236" s="22"/>
      <c r="CJ236" s="22"/>
      <c r="CK236" s="22"/>
      <c r="CL236" s="22"/>
      <c r="CM236" s="22"/>
      <c r="CN236" s="22"/>
      <c r="CO236" s="22"/>
      <c r="CP236" s="22"/>
      <c r="CQ236" s="22"/>
      <c r="CR236" s="22"/>
      <c r="CS236" s="22"/>
      <c r="CT236" s="22"/>
      <c r="CU236" s="22"/>
      <c r="CV236" s="22"/>
      <c r="CW236" s="22"/>
      <c r="CX236" s="22"/>
      <c r="CY236" s="22"/>
      <c r="CZ236" s="22"/>
      <c r="DA236" s="22"/>
      <c r="DB236" s="22"/>
      <c r="DC236" s="22"/>
      <c r="DD236" s="22"/>
      <c r="DE236" s="22"/>
      <c r="DF236" s="22"/>
      <c r="DG236" s="22"/>
      <c r="DH236" s="22"/>
      <c r="DI236" s="22"/>
      <c r="DJ236" s="22"/>
      <c r="DK236" s="22"/>
      <c r="DL236" s="22"/>
      <c r="DM236" s="22"/>
      <c r="DN236" s="22"/>
      <c r="DO236" s="22"/>
      <c r="DP236" s="22"/>
      <c r="DQ236" s="22"/>
      <c r="DR236" s="22"/>
      <c r="DS236" s="22"/>
      <c r="DT236" s="22"/>
      <c r="DU236" s="22"/>
      <c r="DV236" s="22"/>
      <c r="DW236" s="22"/>
      <c r="DX236" s="22"/>
      <c r="DY236" s="22"/>
      <c r="DZ236" s="22"/>
      <c r="EA236" s="22"/>
      <c r="EB236" s="22"/>
      <c r="EC236" s="22"/>
      <c r="ED236" s="22"/>
      <c r="EE236" s="22"/>
      <c r="EF236" s="22"/>
      <c r="EG236" s="22"/>
      <c r="EH236" s="22"/>
      <c r="EI236" s="22"/>
      <c r="EJ236" s="22"/>
      <c r="EK236" s="22"/>
      <c r="EL236" s="22"/>
      <c r="EM236" s="22"/>
      <c r="EN236" s="22"/>
      <c r="EO236" s="22"/>
      <c r="EP236" s="22"/>
      <c r="EQ236" s="22"/>
      <c r="ER236" s="22"/>
      <c r="ES236" s="22"/>
      <c r="ET236" s="22"/>
      <c r="EU236" s="22"/>
      <c r="EV236" s="22"/>
      <c r="EW236" s="22"/>
      <c r="EX236" s="22"/>
      <c r="EY236" s="22"/>
      <c r="EZ236" s="22"/>
      <c r="FA236" s="22"/>
      <c r="FB236" s="22"/>
      <c r="FC236" s="22"/>
      <c r="FD236" s="22"/>
      <c r="FE236" s="22"/>
      <c r="FF236" s="22"/>
      <c r="FG236" s="22"/>
      <c r="FH236" s="22"/>
      <c r="FI236" s="22"/>
      <c r="FJ236" s="22"/>
      <c r="FK236" s="22"/>
      <c r="FL236" s="22"/>
      <c r="FM236" s="22"/>
      <c r="FN236" s="22"/>
      <c r="FO236" s="22"/>
      <c r="FP236" s="22"/>
      <c r="FQ236" s="22"/>
      <c r="FR236" s="22"/>
      <c r="FS236" s="22"/>
      <c r="FT236" s="22"/>
      <c r="FU236" s="22"/>
      <c r="FV236" s="22"/>
      <c r="FW236" s="22"/>
      <c r="FX236" s="22"/>
      <c r="FY236" s="22"/>
      <c r="FZ236" s="22"/>
      <c r="GA236" s="22"/>
      <c r="GB236" s="22"/>
      <c r="GC236" s="22"/>
      <c r="GD236" s="22"/>
      <c r="GE236" s="22"/>
      <c r="GF236" s="22"/>
      <c r="GG236" s="22"/>
      <c r="GH236" s="22"/>
      <c r="GI236" s="22"/>
      <c r="GJ236" s="22"/>
      <c r="GK236" s="22"/>
      <c r="GL236" s="22"/>
      <c r="GM236" s="22"/>
      <c r="GN236" s="22"/>
      <c r="GO236" s="22"/>
      <c r="GP236" s="22"/>
      <c r="GQ236" s="22"/>
      <c r="GR236" s="22"/>
      <c r="GS236" s="22"/>
      <c r="GT236" s="22"/>
      <c r="GU236" s="22"/>
      <c r="GV236" s="22"/>
      <c r="GW236" s="22"/>
      <c r="GX236" s="22"/>
      <c r="GY236" s="22"/>
      <c r="GZ236" s="22"/>
      <c r="HA236" s="22"/>
      <c r="HB236" s="22"/>
      <c r="HC236" s="22"/>
      <c r="HD236" s="22"/>
      <c r="HE236" s="22"/>
      <c r="HF236" s="22"/>
      <c r="HG236" s="22"/>
      <c r="HH236" s="22"/>
      <c r="HI236" s="22"/>
      <c r="HJ236" s="22"/>
      <c r="HK236" s="22"/>
      <c r="HL236" s="22"/>
      <c r="HM236" s="22"/>
      <c r="HN236" s="22"/>
      <c r="HO236" s="22"/>
      <c r="HP236" s="22"/>
      <c r="HQ236" s="22"/>
      <c r="HR236" s="22"/>
      <c r="HS236" s="22"/>
      <c r="HT236" s="22"/>
      <c r="HU236" s="22"/>
      <c r="HV236" s="22"/>
      <c r="HW236" s="22"/>
      <c r="HX236" s="22"/>
      <c r="HY236" s="22"/>
      <c r="HZ236" s="22"/>
      <c r="IA236" s="22"/>
      <c r="IB236" s="22"/>
      <c r="IC236" s="22"/>
      <c r="ID236" s="22"/>
      <c r="IE236" s="22"/>
      <c r="IF236" s="22"/>
      <c r="IG236" s="22"/>
      <c r="IH236" s="22"/>
      <c r="II236" s="22"/>
      <c r="IJ236" s="22"/>
      <c r="IK236" s="22"/>
    </row>
    <row r="237" spans="1:245" x14ac:dyDescent="0.25">
      <c r="A237" s="42">
        <v>42991</v>
      </c>
      <c r="B237" s="143" t="s">
        <v>1720</v>
      </c>
      <c r="C237" s="29">
        <v>799</v>
      </c>
      <c r="D237" s="29">
        <v>1037</v>
      </c>
      <c r="E237" s="147" t="s">
        <v>1724</v>
      </c>
      <c r="F237" s="21"/>
      <c r="G237" s="27" t="s">
        <v>1728</v>
      </c>
      <c r="H237" s="22"/>
      <c r="I237" s="40">
        <v>16133333</v>
      </c>
      <c r="J237" s="40">
        <v>5133333</v>
      </c>
      <c r="K237" s="40">
        <f t="shared" si="3"/>
        <v>11000000</v>
      </c>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2"/>
      <c r="CD237" s="22"/>
      <c r="CE237" s="22"/>
      <c r="CF237" s="22"/>
      <c r="CG237" s="22"/>
      <c r="CH237" s="22"/>
      <c r="CI237" s="22"/>
      <c r="CJ237" s="22"/>
      <c r="CK237" s="22"/>
      <c r="CL237" s="22"/>
      <c r="CM237" s="22"/>
      <c r="CN237" s="22"/>
      <c r="CO237" s="22"/>
      <c r="CP237" s="22"/>
      <c r="CQ237" s="22"/>
      <c r="CR237" s="22"/>
      <c r="CS237" s="22"/>
      <c r="CT237" s="22"/>
      <c r="CU237" s="22"/>
      <c r="CV237" s="22"/>
      <c r="CW237" s="22"/>
      <c r="CX237" s="22"/>
      <c r="CY237" s="22"/>
      <c r="CZ237" s="22"/>
      <c r="DA237" s="22"/>
      <c r="DB237" s="22"/>
      <c r="DC237" s="22"/>
      <c r="DD237" s="22"/>
      <c r="DE237" s="22"/>
      <c r="DF237" s="22"/>
      <c r="DG237" s="22"/>
      <c r="DH237" s="22"/>
      <c r="DI237" s="22"/>
      <c r="DJ237" s="22"/>
      <c r="DK237" s="22"/>
      <c r="DL237" s="22"/>
      <c r="DM237" s="22"/>
      <c r="DN237" s="22"/>
      <c r="DO237" s="22"/>
      <c r="DP237" s="22"/>
      <c r="DQ237" s="22"/>
      <c r="DR237" s="22"/>
      <c r="DS237" s="22"/>
      <c r="DT237" s="22"/>
      <c r="DU237" s="22"/>
      <c r="DV237" s="22"/>
      <c r="DW237" s="22"/>
      <c r="DX237" s="22"/>
      <c r="DY237" s="22"/>
      <c r="DZ237" s="22"/>
      <c r="EA237" s="22"/>
      <c r="EB237" s="22"/>
      <c r="EC237" s="22"/>
      <c r="ED237" s="22"/>
      <c r="EE237" s="22"/>
      <c r="EF237" s="22"/>
      <c r="EG237" s="22"/>
      <c r="EH237" s="22"/>
      <c r="EI237" s="22"/>
      <c r="EJ237" s="22"/>
      <c r="EK237" s="22"/>
      <c r="EL237" s="22"/>
      <c r="EM237" s="22"/>
      <c r="EN237" s="22"/>
      <c r="EO237" s="22"/>
      <c r="EP237" s="22"/>
      <c r="EQ237" s="22"/>
      <c r="ER237" s="22"/>
      <c r="ES237" s="22"/>
      <c r="ET237" s="22"/>
      <c r="EU237" s="22"/>
      <c r="EV237" s="22"/>
      <c r="EW237" s="22"/>
      <c r="EX237" s="22"/>
      <c r="EY237" s="22"/>
      <c r="EZ237" s="22"/>
      <c r="FA237" s="22"/>
      <c r="FB237" s="22"/>
      <c r="FC237" s="22"/>
      <c r="FD237" s="22"/>
      <c r="FE237" s="22"/>
      <c r="FF237" s="22"/>
      <c r="FG237" s="22"/>
      <c r="FH237" s="22"/>
      <c r="FI237" s="22"/>
      <c r="FJ237" s="22"/>
      <c r="FK237" s="22"/>
      <c r="FL237" s="22"/>
      <c r="FM237" s="22"/>
      <c r="FN237" s="22"/>
      <c r="FO237" s="22"/>
      <c r="FP237" s="22"/>
      <c r="FQ237" s="22"/>
      <c r="FR237" s="22"/>
      <c r="FS237" s="22"/>
      <c r="FT237" s="22"/>
      <c r="FU237" s="22"/>
      <c r="FV237" s="22"/>
      <c r="FW237" s="22"/>
      <c r="FX237" s="22"/>
      <c r="FY237" s="22"/>
      <c r="FZ237" s="22"/>
      <c r="GA237" s="22"/>
      <c r="GB237" s="22"/>
      <c r="GC237" s="22"/>
      <c r="GD237" s="22"/>
      <c r="GE237" s="22"/>
      <c r="GF237" s="22"/>
      <c r="GG237" s="22"/>
      <c r="GH237" s="22"/>
      <c r="GI237" s="22"/>
      <c r="GJ237" s="22"/>
      <c r="GK237" s="22"/>
      <c r="GL237" s="22"/>
      <c r="GM237" s="22"/>
      <c r="GN237" s="22"/>
      <c r="GO237" s="22"/>
      <c r="GP237" s="22"/>
      <c r="GQ237" s="22"/>
      <c r="GR237" s="22"/>
      <c r="GS237" s="22"/>
      <c r="GT237" s="22"/>
      <c r="GU237" s="22"/>
      <c r="GV237" s="22"/>
      <c r="GW237" s="22"/>
      <c r="GX237" s="22"/>
      <c r="GY237" s="22"/>
      <c r="GZ237" s="22"/>
      <c r="HA237" s="22"/>
      <c r="HB237" s="22"/>
      <c r="HC237" s="22"/>
      <c r="HD237" s="22"/>
      <c r="HE237" s="22"/>
      <c r="HF237" s="22"/>
      <c r="HG237" s="22"/>
      <c r="HH237" s="22"/>
      <c r="HI237" s="22"/>
      <c r="HJ237" s="22"/>
      <c r="HK237" s="22"/>
      <c r="HL237" s="22"/>
      <c r="HM237" s="22"/>
      <c r="HN237" s="22"/>
      <c r="HO237" s="22"/>
      <c r="HP237" s="22"/>
      <c r="HQ237" s="22"/>
      <c r="HR237" s="22"/>
      <c r="HS237" s="22"/>
      <c r="HT237" s="22"/>
      <c r="HU237" s="22"/>
      <c r="HV237" s="22"/>
      <c r="HW237" s="22"/>
      <c r="HX237" s="22"/>
      <c r="HY237" s="22"/>
      <c r="HZ237" s="22"/>
      <c r="IA237" s="22"/>
      <c r="IB237" s="22"/>
      <c r="IC237" s="22"/>
      <c r="ID237" s="22"/>
      <c r="IE237" s="22"/>
      <c r="IF237" s="22"/>
      <c r="IG237" s="22"/>
      <c r="IH237" s="22"/>
      <c r="II237" s="22"/>
      <c r="IJ237" s="22"/>
      <c r="IK237" s="22"/>
    </row>
    <row r="238" spans="1:245" x14ac:dyDescent="0.25">
      <c r="A238" s="42">
        <v>42991</v>
      </c>
      <c r="B238" s="143" t="s">
        <v>1721</v>
      </c>
      <c r="C238" s="29">
        <v>801</v>
      </c>
      <c r="D238" s="29">
        <v>1038</v>
      </c>
      <c r="E238" s="147" t="s">
        <v>1725</v>
      </c>
      <c r="F238" s="21"/>
      <c r="G238" s="27" t="s">
        <v>1729</v>
      </c>
      <c r="H238" s="22"/>
      <c r="I238" s="40">
        <v>13200000</v>
      </c>
      <c r="J238" s="40">
        <v>4200000</v>
      </c>
      <c r="K238" s="40">
        <f t="shared" si="3"/>
        <v>9000000</v>
      </c>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c r="BG238" s="22"/>
      <c r="BH238" s="22"/>
      <c r="BI238" s="22"/>
      <c r="BJ238" s="22"/>
      <c r="BK238" s="22"/>
      <c r="BL238" s="22"/>
      <c r="BM238" s="22"/>
      <c r="BN238" s="22"/>
      <c r="BO238" s="22"/>
      <c r="BP238" s="22"/>
      <c r="BQ238" s="22"/>
      <c r="BR238" s="22"/>
      <c r="BS238" s="22"/>
      <c r="BT238" s="22"/>
      <c r="BU238" s="22"/>
      <c r="BV238" s="22"/>
      <c r="BW238" s="22"/>
      <c r="BX238" s="22"/>
      <c r="BY238" s="22"/>
      <c r="BZ238" s="22"/>
      <c r="CA238" s="22"/>
      <c r="CB238" s="22"/>
      <c r="CC238" s="22"/>
      <c r="CD238" s="22"/>
      <c r="CE238" s="22"/>
      <c r="CF238" s="22"/>
      <c r="CG238" s="22"/>
      <c r="CH238" s="22"/>
      <c r="CI238" s="22"/>
      <c r="CJ238" s="22"/>
      <c r="CK238" s="22"/>
      <c r="CL238" s="22"/>
      <c r="CM238" s="22"/>
      <c r="CN238" s="22"/>
      <c r="CO238" s="22"/>
      <c r="CP238" s="22"/>
      <c r="CQ238" s="22"/>
      <c r="CR238" s="22"/>
      <c r="CS238" s="22"/>
      <c r="CT238" s="22"/>
      <c r="CU238" s="22"/>
      <c r="CV238" s="22"/>
      <c r="CW238" s="22"/>
      <c r="CX238" s="22"/>
      <c r="CY238" s="22"/>
      <c r="CZ238" s="22"/>
      <c r="DA238" s="22"/>
      <c r="DB238" s="22"/>
      <c r="DC238" s="22"/>
      <c r="DD238" s="22"/>
      <c r="DE238" s="22"/>
      <c r="DF238" s="22"/>
      <c r="DG238" s="22"/>
      <c r="DH238" s="22"/>
      <c r="DI238" s="22"/>
      <c r="DJ238" s="22"/>
      <c r="DK238" s="22"/>
      <c r="DL238" s="22"/>
      <c r="DM238" s="22"/>
      <c r="DN238" s="22"/>
      <c r="DO238" s="22"/>
      <c r="DP238" s="22"/>
      <c r="DQ238" s="22"/>
      <c r="DR238" s="22"/>
      <c r="DS238" s="22"/>
      <c r="DT238" s="22"/>
      <c r="DU238" s="22"/>
      <c r="DV238" s="22"/>
      <c r="DW238" s="22"/>
      <c r="DX238" s="22"/>
      <c r="DY238" s="22"/>
      <c r="DZ238" s="22"/>
      <c r="EA238" s="22"/>
      <c r="EB238" s="22"/>
      <c r="EC238" s="22"/>
      <c r="ED238" s="22"/>
      <c r="EE238" s="22"/>
      <c r="EF238" s="22"/>
      <c r="EG238" s="22"/>
      <c r="EH238" s="22"/>
      <c r="EI238" s="22"/>
      <c r="EJ238" s="22"/>
      <c r="EK238" s="22"/>
      <c r="EL238" s="22"/>
      <c r="EM238" s="22"/>
      <c r="EN238" s="22"/>
      <c r="EO238" s="22"/>
      <c r="EP238" s="22"/>
      <c r="EQ238" s="22"/>
      <c r="ER238" s="22"/>
      <c r="ES238" s="22"/>
      <c r="ET238" s="22"/>
      <c r="EU238" s="22"/>
      <c r="EV238" s="22"/>
      <c r="EW238" s="22"/>
      <c r="EX238" s="22"/>
      <c r="EY238" s="22"/>
      <c r="EZ238" s="22"/>
      <c r="FA238" s="22"/>
      <c r="FB238" s="22"/>
      <c r="FC238" s="22"/>
      <c r="FD238" s="22"/>
      <c r="FE238" s="22"/>
      <c r="FF238" s="22"/>
      <c r="FG238" s="22"/>
      <c r="FH238" s="22"/>
      <c r="FI238" s="22"/>
      <c r="FJ238" s="22"/>
      <c r="FK238" s="22"/>
      <c r="FL238" s="22"/>
      <c r="FM238" s="22"/>
      <c r="FN238" s="22"/>
      <c r="FO238" s="22"/>
      <c r="FP238" s="22"/>
      <c r="FQ238" s="22"/>
      <c r="FR238" s="22"/>
      <c r="FS238" s="22"/>
      <c r="FT238" s="22"/>
      <c r="FU238" s="22"/>
      <c r="FV238" s="22"/>
      <c r="FW238" s="22"/>
      <c r="FX238" s="22"/>
      <c r="FY238" s="22"/>
      <c r="FZ238" s="22"/>
      <c r="GA238" s="22"/>
      <c r="GB238" s="22"/>
      <c r="GC238" s="22"/>
      <c r="GD238" s="22"/>
      <c r="GE238" s="22"/>
      <c r="GF238" s="22"/>
      <c r="GG238" s="22"/>
      <c r="GH238" s="22"/>
      <c r="GI238" s="22"/>
      <c r="GJ238" s="22"/>
      <c r="GK238" s="22"/>
      <c r="GL238" s="22"/>
      <c r="GM238" s="22"/>
      <c r="GN238" s="22"/>
      <c r="GO238" s="22"/>
      <c r="GP238" s="22"/>
      <c r="GQ238" s="22"/>
      <c r="GR238" s="22"/>
      <c r="GS238" s="22"/>
      <c r="GT238" s="22"/>
      <c r="GU238" s="22"/>
      <c r="GV238" s="22"/>
      <c r="GW238" s="22"/>
      <c r="GX238" s="22"/>
      <c r="GY238" s="22"/>
      <c r="GZ238" s="22"/>
      <c r="HA238" s="22"/>
      <c r="HB238" s="22"/>
      <c r="HC238" s="22"/>
      <c r="HD238" s="22"/>
      <c r="HE238" s="22"/>
      <c r="HF238" s="22"/>
      <c r="HG238" s="22"/>
      <c r="HH238" s="22"/>
      <c r="HI238" s="22"/>
      <c r="HJ238" s="22"/>
      <c r="HK238" s="22"/>
      <c r="HL238" s="22"/>
      <c r="HM238" s="22"/>
      <c r="HN238" s="22"/>
      <c r="HO238" s="22"/>
      <c r="HP238" s="22"/>
      <c r="HQ238" s="22"/>
      <c r="HR238" s="22"/>
      <c r="HS238" s="22"/>
      <c r="HT238" s="22"/>
      <c r="HU238" s="22"/>
      <c r="HV238" s="22"/>
      <c r="HW238" s="22"/>
      <c r="HX238" s="22"/>
      <c r="HY238" s="22"/>
      <c r="HZ238" s="22"/>
      <c r="IA238" s="22"/>
      <c r="IB238" s="22"/>
      <c r="IC238" s="22"/>
      <c r="ID238" s="22"/>
      <c r="IE238" s="22"/>
      <c r="IF238" s="22"/>
      <c r="IG238" s="22"/>
      <c r="IH238" s="22"/>
      <c r="II238" s="22"/>
      <c r="IJ238" s="22"/>
      <c r="IK238" s="22"/>
    </row>
    <row r="239" spans="1:245" x14ac:dyDescent="0.25">
      <c r="A239" s="42">
        <v>42991</v>
      </c>
      <c r="B239" s="143" t="s">
        <v>1722</v>
      </c>
      <c r="C239" s="29">
        <v>798</v>
      </c>
      <c r="D239" s="29">
        <v>1039</v>
      </c>
      <c r="E239" s="27" t="s">
        <v>1726</v>
      </c>
      <c r="F239" s="21"/>
      <c r="G239" s="27" t="s">
        <v>1730</v>
      </c>
      <c r="H239" s="22"/>
      <c r="I239" s="40">
        <v>14666667</v>
      </c>
      <c r="J239" s="40">
        <v>4666667</v>
      </c>
      <c r="K239" s="40">
        <f t="shared" si="3"/>
        <v>10000000</v>
      </c>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c r="BF239" s="22"/>
      <c r="BG239" s="22"/>
      <c r="BH239" s="22"/>
      <c r="BI239" s="22"/>
      <c r="BJ239" s="22"/>
      <c r="BK239" s="22"/>
      <c r="BL239" s="22"/>
      <c r="BM239" s="22"/>
      <c r="BN239" s="22"/>
      <c r="BO239" s="22"/>
      <c r="BP239" s="22"/>
      <c r="BQ239" s="22"/>
      <c r="BR239" s="22"/>
      <c r="BS239" s="22"/>
      <c r="BT239" s="22"/>
      <c r="BU239" s="22"/>
      <c r="BV239" s="22"/>
      <c r="BW239" s="22"/>
      <c r="BX239" s="22"/>
      <c r="BY239" s="22"/>
      <c r="BZ239" s="22"/>
      <c r="CA239" s="22"/>
      <c r="CB239" s="22"/>
      <c r="CC239" s="22"/>
      <c r="CD239" s="22"/>
      <c r="CE239" s="22"/>
      <c r="CF239" s="22"/>
      <c r="CG239" s="22"/>
      <c r="CH239" s="22"/>
      <c r="CI239" s="22"/>
      <c r="CJ239" s="22"/>
      <c r="CK239" s="22"/>
      <c r="CL239" s="22"/>
      <c r="CM239" s="22"/>
      <c r="CN239" s="22"/>
      <c r="CO239" s="22"/>
      <c r="CP239" s="22"/>
      <c r="CQ239" s="22"/>
      <c r="CR239" s="22"/>
      <c r="CS239" s="22"/>
      <c r="CT239" s="22"/>
      <c r="CU239" s="22"/>
      <c r="CV239" s="22"/>
      <c r="CW239" s="22"/>
      <c r="CX239" s="22"/>
      <c r="CY239" s="22"/>
      <c r="CZ239" s="22"/>
      <c r="DA239" s="22"/>
      <c r="DB239" s="22"/>
      <c r="DC239" s="22"/>
      <c r="DD239" s="22"/>
      <c r="DE239" s="22"/>
      <c r="DF239" s="22"/>
      <c r="DG239" s="22"/>
      <c r="DH239" s="22"/>
      <c r="DI239" s="22"/>
      <c r="DJ239" s="22"/>
      <c r="DK239" s="22"/>
      <c r="DL239" s="22"/>
      <c r="DM239" s="22"/>
      <c r="DN239" s="22"/>
      <c r="DO239" s="22"/>
      <c r="DP239" s="22"/>
      <c r="DQ239" s="22"/>
      <c r="DR239" s="22"/>
      <c r="DS239" s="22"/>
      <c r="DT239" s="22"/>
      <c r="DU239" s="22"/>
      <c r="DV239" s="22"/>
      <c r="DW239" s="22"/>
      <c r="DX239" s="22"/>
      <c r="DY239" s="22"/>
      <c r="DZ239" s="22"/>
      <c r="EA239" s="22"/>
      <c r="EB239" s="22"/>
      <c r="EC239" s="22"/>
      <c r="ED239" s="22"/>
      <c r="EE239" s="22"/>
      <c r="EF239" s="22"/>
      <c r="EG239" s="22"/>
      <c r="EH239" s="22"/>
      <c r="EI239" s="22"/>
      <c r="EJ239" s="22"/>
      <c r="EK239" s="22"/>
      <c r="EL239" s="22"/>
      <c r="EM239" s="22"/>
      <c r="EN239" s="22"/>
      <c r="EO239" s="22"/>
      <c r="EP239" s="22"/>
      <c r="EQ239" s="22"/>
      <c r="ER239" s="22"/>
      <c r="ES239" s="22"/>
      <c r="ET239" s="22"/>
      <c r="EU239" s="22"/>
      <c r="EV239" s="22"/>
      <c r="EW239" s="22"/>
      <c r="EX239" s="22"/>
      <c r="EY239" s="22"/>
      <c r="EZ239" s="22"/>
      <c r="FA239" s="22"/>
      <c r="FB239" s="22"/>
      <c r="FC239" s="22"/>
      <c r="FD239" s="22"/>
      <c r="FE239" s="22"/>
      <c r="FF239" s="22"/>
      <c r="FG239" s="22"/>
      <c r="FH239" s="22"/>
      <c r="FI239" s="22"/>
      <c r="FJ239" s="22"/>
      <c r="FK239" s="22"/>
      <c r="FL239" s="22"/>
      <c r="FM239" s="22"/>
      <c r="FN239" s="22"/>
      <c r="FO239" s="22"/>
      <c r="FP239" s="22"/>
      <c r="FQ239" s="22"/>
      <c r="FR239" s="22"/>
      <c r="FS239" s="22"/>
      <c r="FT239" s="22"/>
      <c r="FU239" s="22"/>
      <c r="FV239" s="22"/>
      <c r="FW239" s="22"/>
      <c r="FX239" s="22"/>
      <c r="FY239" s="22"/>
      <c r="FZ239" s="22"/>
      <c r="GA239" s="22"/>
      <c r="GB239" s="22"/>
      <c r="GC239" s="22"/>
      <c r="GD239" s="22"/>
      <c r="GE239" s="22"/>
      <c r="GF239" s="22"/>
      <c r="GG239" s="22"/>
      <c r="GH239" s="22"/>
      <c r="GI239" s="22"/>
      <c r="GJ239" s="22"/>
      <c r="GK239" s="22"/>
      <c r="GL239" s="22"/>
      <c r="GM239" s="22"/>
      <c r="GN239" s="22"/>
      <c r="GO239" s="22"/>
      <c r="GP239" s="22"/>
      <c r="GQ239" s="22"/>
      <c r="GR239" s="22"/>
      <c r="GS239" s="22"/>
      <c r="GT239" s="22"/>
      <c r="GU239" s="22"/>
      <c r="GV239" s="22"/>
      <c r="GW239" s="22"/>
      <c r="GX239" s="22"/>
      <c r="GY239" s="22"/>
      <c r="GZ239" s="22"/>
      <c r="HA239" s="22"/>
      <c r="HB239" s="22"/>
      <c r="HC239" s="22"/>
      <c r="HD239" s="22"/>
      <c r="HE239" s="22"/>
      <c r="HF239" s="22"/>
      <c r="HG239" s="22"/>
      <c r="HH239" s="22"/>
      <c r="HI239" s="22"/>
      <c r="HJ239" s="22"/>
      <c r="HK239" s="22"/>
      <c r="HL239" s="22"/>
      <c r="HM239" s="22"/>
      <c r="HN239" s="22"/>
      <c r="HO239" s="22"/>
      <c r="HP239" s="22"/>
      <c r="HQ239" s="22"/>
      <c r="HR239" s="22"/>
      <c r="HS239" s="22"/>
      <c r="HT239" s="22"/>
      <c r="HU239" s="22"/>
      <c r="HV239" s="22"/>
      <c r="HW239" s="22"/>
      <c r="HX239" s="22"/>
      <c r="HY239" s="22"/>
      <c r="HZ239" s="22"/>
      <c r="IA239" s="22"/>
      <c r="IB239" s="22"/>
      <c r="IC239" s="22"/>
      <c r="ID239" s="22"/>
      <c r="IE239" s="22"/>
      <c r="IF239" s="22"/>
      <c r="IG239" s="22"/>
      <c r="IH239" s="22"/>
      <c r="II239" s="22"/>
      <c r="IJ239" s="22"/>
      <c r="IK239" s="22"/>
    </row>
    <row r="240" spans="1:245" x14ac:dyDescent="0.25">
      <c r="A240" s="42">
        <v>43003</v>
      </c>
      <c r="B240" s="143" t="s">
        <v>1763</v>
      </c>
      <c r="C240" s="29">
        <v>829</v>
      </c>
      <c r="D240" s="29">
        <v>1103</v>
      </c>
      <c r="E240" s="27" t="s">
        <v>1771</v>
      </c>
      <c r="F240" s="21"/>
      <c r="G240" s="27" t="s">
        <v>1767</v>
      </c>
      <c r="H240" s="22"/>
      <c r="I240" s="40">
        <v>12760000</v>
      </c>
      <c r="J240" s="40">
        <v>3960000</v>
      </c>
      <c r="K240" s="40">
        <f t="shared" si="3"/>
        <v>8800000</v>
      </c>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c r="BG240" s="22"/>
      <c r="BH240" s="22"/>
      <c r="BI240" s="22"/>
      <c r="BJ240" s="22"/>
      <c r="BK240" s="22"/>
      <c r="BL240" s="22"/>
      <c r="BM240" s="22"/>
      <c r="BN240" s="22"/>
      <c r="BO240" s="22"/>
      <c r="BP240" s="22"/>
      <c r="BQ240" s="22"/>
      <c r="BR240" s="22"/>
      <c r="BS240" s="22"/>
      <c r="BT240" s="22"/>
      <c r="BU240" s="22"/>
      <c r="BV240" s="22"/>
      <c r="BW240" s="22"/>
      <c r="BX240" s="22"/>
      <c r="BY240" s="22"/>
      <c r="BZ240" s="22"/>
      <c r="CA240" s="22"/>
      <c r="CB240" s="22"/>
      <c r="CC240" s="22"/>
      <c r="CD240" s="22"/>
      <c r="CE240" s="22"/>
      <c r="CF240" s="22"/>
      <c r="CG240" s="22"/>
      <c r="CH240" s="22"/>
      <c r="CI240" s="22"/>
      <c r="CJ240" s="22"/>
      <c r="CK240" s="22"/>
      <c r="CL240" s="22"/>
      <c r="CM240" s="22"/>
      <c r="CN240" s="22"/>
      <c r="CO240" s="22"/>
      <c r="CP240" s="22"/>
      <c r="CQ240" s="22"/>
      <c r="CR240" s="22"/>
      <c r="CS240" s="22"/>
      <c r="CT240" s="22"/>
      <c r="CU240" s="22"/>
      <c r="CV240" s="22"/>
      <c r="CW240" s="22"/>
      <c r="CX240" s="22"/>
      <c r="CY240" s="22"/>
      <c r="CZ240" s="22"/>
      <c r="DA240" s="22"/>
      <c r="DB240" s="22"/>
      <c r="DC240" s="22"/>
      <c r="DD240" s="22"/>
      <c r="DE240" s="22"/>
      <c r="DF240" s="22"/>
      <c r="DG240" s="22"/>
      <c r="DH240" s="22"/>
      <c r="DI240" s="22"/>
      <c r="DJ240" s="22"/>
      <c r="DK240" s="22"/>
      <c r="DL240" s="22"/>
      <c r="DM240" s="22"/>
      <c r="DN240" s="22"/>
      <c r="DO240" s="22"/>
      <c r="DP240" s="22"/>
      <c r="DQ240" s="22"/>
      <c r="DR240" s="22"/>
      <c r="DS240" s="22"/>
      <c r="DT240" s="22"/>
      <c r="DU240" s="22"/>
      <c r="DV240" s="22"/>
      <c r="DW240" s="22"/>
      <c r="DX240" s="22"/>
      <c r="DY240" s="22"/>
      <c r="DZ240" s="22"/>
      <c r="EA240" s="22"/>
      <c r="EB240" s="22"/>
      <c r="EC240" s="22"/>
      <c r="ED240" s="22"/>
      <c r="EE240" s="22"/>
      <c r="EF240" s="22"/>
      <c r="EG240" s="22"/>
      <c r="EH240" s="22"/>
      <c r="EI240" s="22"/>
      <c r="EJ240" s="22"/>
      <c r="EK240" s="22"/>
      <c r="EL240" s="22"/>
      <c r="EM240" s="22"/>
      <c r="EN240" s="22"/>
      <c r="EO240" s="22"/>
      <c r="EP240" s="22"/>
      <c r="EQ240" s="22"/>
      <c r="ER240" s="22"/>
      <c r="ES240" s="22"/>
      <c r="ET240" s="22"/>
      <c r="EU240" s="22"/>
      <c r="EV240" s="22"/>
      <c r="EW240" s="22"/>
      <c r="EX240" s="22"/>
      <c r="EY240" s="22"/>
      <c r="EZ240" s="22"/>
      <c r="FA240" s="22"/>
      <c r="FB240" s="22"/>
      <c r="FC240" s="22"/>
      <c r="FD240" s="22"/>
      <c r="FE240" s="22"/>
      <c r="FF240" s="22"/>
      <c r="FG240" s="22"/>
      <c r="FH240" s="22"/>
      <c r="FI240" s="22"/>
      <c r="FJ240" s="22"/>
      <c r="FK240" s="22"/>
      <c r="FL240" s="22"/>
      <c r="FM240" s="22"/>
      <c r="FN240" s="22"/>
      <c r="FO240" s="22"/>
      <c r="FP240" s="22"/>
      <c r="FQ240" s="22"/>
      <c r="FR240" s="22"/>
      <c r="FS240" s="22"/>
      <c r="FT240" s="22"/>
      <c r="FU240" s="22"/>
      <c r="FV240" s="22"/>
      <c r="FW240" s="22"/>
      <c r="FX240" s="22"/>
      <c r="FY240" s="22"/>
      <c r="FZ240" s="22"/>
      <c r="GA240" s="22"/>
      <c r="GB240" s="22"/>
      <c r="GC240" s="22"/>
      <c r="GD240" s="22"/>
      <c r="GE240" s="22"/>
      <c r="GF240" s="22"/>
      <c r="GG240" s="22"/>
      <c r="GH240" s="22"/>
      <c r="GI240" s="22"/>
      <c r="GJ240" s="22"/>
      <c r="GK240" s="22"/>
      <c r="GL240" s="22"/>
      <c r="GM240" s="22"/>
      <c r="GN240" s="22"/>
      <c r="GO240" s="22"/>
      <c r="GP240" s="22"/>
      <c r="GQ240" s="22"/>
      <c r="GR240" s="22"/>
      <c r="GS240" s="22"/>
      <c r="GT240" s="22"/>
      <c r="GU240" s="22"/>
      <c r="GV240" s="22"/>
      <c r="GW240" s="22"/>
      <c r="GX240" s="22"/>
      <c r="GY240" s="22"/>
      <c r="GZ240" s="22"/>
      <c r="HA240" s="22"/>
      <c r="HB240" s="22"/>
      <c r="HC240" s="22"/>
      <c r="HD240" s="22"/>
      <c r="HE240" s="22"/>
      <c r="HF240" s="22"/>
      <c r="HG240" s="22"/>
      <c r="HH240" s="22"/>
      <c r="HI240" s="22"/>
      <c r="HJ240" s="22"/>
      <c r="HK240" s="22"/>
      <c r="HL240" s="22"/>
      <c r="HM240" s="22"/>
      <c r="HN240" s="22"/>
      <c r="HO240" s="22"/>
      <c r="HP240" s="22"/>
      <c r="HQ240" s="22"/>
      <c r="HR240" s="22"/>
      <c r="HS240" s="22"/>
      <c r="HT240" s="22"/>
      <c r="HU240" s="22"/>
      <c r="HV240" s="22"/>
      <c r="HW240" s="22"/>
      <c r="HX240" s="22"/>
      <c r="HY240" s="22"/>
      <c r="HZ240" s="22"/>
      <c r="IA240" s="22"/>
      <c r="IB240" s="22"/>
      <c r="IC240" s="22"/>
      <c r="ID240" s="22"/>
      <c r="IE240" s="22"/>
      <c r="IF240" s="22"/>
      <c r="IG240" s="22"/>
      <c r="IH240" s="22"/>
      <c r="II240" s="22"/>
      <c r="IJ240" s="22"/>
      <c r="IK240" s="22"/>
    </row>
    <row r="241" spans="1:245" x14ac:dyDescent="0.25">
      <c r="A241" s="42">
        <v>43003</v>
      </c>
      <c r="B241" s="143" t="s">
        <v>1764</v>
      </c>
      <c r="C241" s="29">
        <v>830</v>
      </c>
      <c r="D241" s="29">
        <v>1105</v>
      </c>
      <c r="E241" s="27" t="s">
        <v>1772</v>
      </c>
      <c r="F241" s="21"/>
      <c r="G241" s="27" t="s">
        <v>1768</v>
      </c>
      <c r="H241" s="22"/>
      <c r="I241" s="40">
        <v>12760000</v>
      </c>
      <c r="J241" s="40">
        <v>3960000</v>
      </c>
      <c r="K241" s="40">
        <f t="shared" si="3"/>
        <v>8800000</v>
      </c>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c r="BH241" s="22"/>
      <c r="BI241" s="22"/>
      <c r="BJ241" s="22"/>
      <c r="BK241" s="22"/>
      <c r="BL241" s="22"/>
      <c r="BM241" s="22"/>
      <c r="BN241" s="22"/>
      <c r="BO241" s="22"/>
      <c r="BP241" s="22"/>
      <c r="BQ241" s="22"/>
      <c r="BR241" s="22"/>
      <c r="BS241" s="22"/>
      <c r="BT241" s="22"/>
      <c r="BU241" s="22"/>
      <c r="BV241" s="22"/>
      <c r="BW241" s="22"/>
      <c r="BX241" s="22"/>
      <c r="BY241" s="22"/>
      <c r="BZ241" s="22"/>
      <c r="CA241" s="22"/>
      <c r="CB241" s="22"/>
      <c r="CC241" s="22"/>
      <c r="CD241" s="22"/>
      <c r="CE241" s="22"/>
      <c r="CF241" s="22"/>
      <c r="CG241" s="22"/>
      <c r="CH241" s="22"/>
      <c r="CI241" s="22"/>
      <c r="CJ241" s="22"/>
      <c r="CK241" s="22"/>
      <c r="CL241" s="22"/>
      <c r="CM241" s="22"/>
      <c r="CN241" s="22"/>
      <c r="CO241" s="22"/>
      <c r="CP241" s="22"/>
      <c r="CQ241" s="22"/>
      <c r="CR241" s="22"/>
      <c r="CS241" s="22"/>
      <c r="CT241" s="22"/>
      <c r="CU241" s="22"/>
      <c r="CV241" s="22"/>
      <c r="CW241" s="22"/>
      <c r="CX241" s="22"/>
      <c r="CY241" s="22"/>
      <c r="CZ241" s="22"/>
      <c r="DA241" s="22"/>
      <c r="DB241" s="22"/>
      <c r="DC241" s="22"/>
      <c r="DD241" s="22"/>
      <c r="DE241" s="22"/>
      <c r="DF241" s="22"/>
      <c r="DG241" s="22"/>
      <c r="DH241" s="22"/>
      <c r="DI241" s="22"/>
      <c r="DJ241" s="22"/>
      <c r="DK241" s="22"/>
      <c r="DL241" s="22"/>
      <c r="DM241" s="22"/>
      <c r="DN241" s="22"/>
      <c r="DO241" s="22"/>
      <c r="DP241" s="22"/>
      <c r="DQ241" s="22"/>
      <c r="DR241" s="22"/>
      <c r="DS241" s="22"/>
      <c r="DT241" s="22"/>
      <c r="DU241" s="22"/>
      <c r="DV241" s="22"/>
      <c r="DW241" s="22"/>
      <c r="DX241" s="22"/>
      <c r="DY241" s="22"/>
      <c r="DZ241" s="22"/>
      <c r="EA241" s="22"/>
      <c r="EB241" s="22"/>
      <c r="EC241" s="22"/>
      <c r="ED241" s="22"/>
      <c r="EE241" s="22"/>
      <c r="EF241" s="22"/>
      <c r="EG241" s="22"/>
      <c r="EH241" s="22"/>
      <c r="EI241" s="22"/>
      <c r="EJ241" s="22"/>
      <c r="EK241" s="22"/>
      <c r="EL241" s="22"/>
      <c r="EM241" s="22"/>
      <c r="EN241" s="22"/>
      <c r="EO241" s="22"/>
      <c r="EP241" s="22"/>
      <c r="EQ241" s="22"/>
      <c r="ER241" s="22"/>
      <c r="ES241" s="22"/>
      <c r="ET241" s="22"/>
      <c r="EU241" s="22"/>
      <c r="EV241" s="22"/>
      <c r="EW241" s="22"/>
      <c r="EX241" s="22"/>
      <c r="EY241" s="22"/>
      <c r="EZ241" s="22"/>
      <c r="FA241" s="22"/>
      <c r="FB241" s="22"/>
      <c r="FC241" s="22"/>
      <c r="FD241" s="22"/>
      <c r="FE241" s="22"/>
      <c r="FF241" s="22"/>
      <c r="FG241" s="22"/>
      <c r="FH241" s="22"/>
      <c r="FI241" s="22"/>
      <c r="FJ241" s="22"/>
      <c r="FK241" s="22"/>
      <c r="FL241" s="22"/>
      <c r="FM241" s="22"/>
      <c r="FN241" s="22"/>
      <c r="FO241" s="22"/>
      <c r="FP241" s="22"/>
      <c r="FQ241" s="22"/>
      <c r="FR241" s="22"/>
      <c r="FS241" s="22"/>
      <c r="FT241" s="22"/>
      <c r="FU241" s="22"/>
      <c r="FV241" s="22"/>
      <c r="FW241" s="22"/>
      <c r="FX241" s="22"/>
      <c r="FY241" s="22"/>
      <c r="FZ241" s="22"/>
      <c r="GA241" s="22"/>
      <c r="GB241" s="22"/>
      <c r="GC241" s="22"/>
      <c r="GD241" s="22"/>
      <c r="GE241" s="22"/>
      <c r="GF241" s="22"/>
      <c r="GG241" s="22"/>
      <c r="GH241" s="22"/>
      <c r="GI241" s="22"/>
      <c r="GJ241" s="22"/>
      <c r="GK241" s="22"/>
      <c r="GL241" s="22"/>
      <c r="GM241" s="22"/>
      <c r="GN241" s="22"/>
      <c r="GO241" s="22"/>
      <c r="GP241" s="22"/>
      <c r="GQ241" s="22"/>
      <c r="GR241" s="22"/>
      <c r="GS241" s="22"/>
      <c r="GT241" s="22"/>
      <c r="GU241" s="22"/>
      <c r="GV241" s="22"/>
      <c r="GW241" s="22"/>
      <c r="GX241" s="22"/>
      <c r="GY241" s="22"/>
      <c r="GZ241" s="22"/>
      <c r="HA241" s="22"/>
      <c r="HB241" s="22"/>
      <c r="HC241" s="22"/>
      <c r="HD241" s="22"/>
      <c r="HE241" s="22"/>
      <c r="HF241" s="22"/>
      <c r="HG241" s="22"/>
      <c r="HH241" s="22"/>
      <c r="HI241" s="22"/>
      <c r="HJ241" s="22"/>
      <c r="HK241" s="22"/>
      <c r="HL241" s="22"/>
      <c r="HM241" s="22"/>
      <c r="HN241" s="22"/>
      <c r="HO241" s="22"/>
      <c r="HP241" s="22"/>
      <c r="HQ241" s="22"/>
      <c r="HR241" s="22"/>
      <c r="HS241" s="22"/>
      <c r="HT241" s="22"/>
      <c r="HU241" s="22"/>
      <c r="HV241" s="22"/>
      <c r="HW241" s="22"/>
      <c r="HX241" s="22"/>
      <c r="HY241" s="22"/>
      <c r="HZ241" s="22"/>
      <c r="IA241" s="22"/>
      <c r="IB241" s="22"/>
      <c r="IC241" s="22"/>
      <c r="ID241" s="22"/>
      <c r="IE241" s="22"/>
      <c r="IF241" s="22"/>
      <c r="IG241" s="22"/>
      <c r="IH241" s="22"/>
      <c r="II241" s="22"/>
      <c r="IJ241" s="22"/>
      <c r="IK241" s="22"/>
    </row>
    <row r="242" spans="1:245" x14ac:dyDescent="0.25">
      <c r="A242" s="42">
        <v>43003</v>
      </c>
      <c r="B242" s="143" t="s">
        <v>1765</v>
      </c>
      <c r="C242" s="29">
        <v>834</v>
      </c>
      <c r="D242" s="29">
        <v>1107</v>
      </c>
      <c r="E242" s="27" t="s">
        <v>1773</v>
      </c>
      <c r="F242" s="21"/>
      <c r="G242" s="27" t="s">
        <v>1769</v>
      </c>
      <c r="H242" s="22"/>
      <c r="I242" s="40">
        <v>17600000</v>
      </c>
      <c r="J242" s="40">
        <v>5600000</v>
      </c>
      <c r="K242" s="40">
        <f t="shared" si="3"/>
        <v>12000000</v>
      </c>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2"/>
      <c r="CD242" s="22"/>
      <c r="CE242" s="22"/>
      <c r="CF242" s="22"/>
      <c r="CG242" s="22"/>
      <c r="CH242" s="22"/>
      <c r="CI242" s="22"/>
      <c r="CJ242" s="22"/>
      <c r="CK242" s="22"/>
      <c r="CL242" s="22"/>
      <c r="CM242" s="22"/>
      <c r="CN242" s="22"/>
      <c r="CO242" s="22"/>
      <c r="CP242" s="22"/>
      <c r="CQ242" s="22"/>
      <c r="CR242" s="22"/>
      <c r="CS242" s="22"/>
      <c r="CT242" s="22"/>
      <c r="CU242" s="22"/>
      <c r="CV242" s="22"/>
      <c r="CW242" s="22"/>
      <c r="CX242" s="22"/>
      <c r="CY242" s="22"/>
      <c r="CZ242" s="22"/>
      <c r="DA242" s="22"/>
      <c r="DB242" s="22"/>
      <c r="DC242" s="22"/>
      <c r="DD242" s="22"/>
      <c r="DE242" s="22"/>
      <c r="DF242" s="22"/>
      <c r="DG242" s="22"/>
      <c r="DH242" s="22"/>
      <c r="DI242" s="22"/>
      <c r="DJ242" s="22"/>
      <c r="DK242" s="22"/>
      <c r="DL242" s="22"/>
      <c r="DM242" s="22"/>
      <c r="DN242" s="22"/>
      <c r="DO242" s="22"/>
      <c r="DP242" s="22"/>
      <c r="DQ242" s="22"/>
      <c r="DR242" s="22"/>
      <c r="DS242" s="22"/>
      <c r="DT242" s="22"/>
      <c r="DU242" s="22"/>
      <c r="DV242" s="22"/>
      <c r="DW242" s="22"/>
      <c r="DX242" s="22"/>
      <c r="DY242" s="22"/>
      <c r="DZ242" s="22"/>
      <c r="EA242" s="22"/>
      <c r="EB242" s="22"/>
      <c r="EC242" s="22"/>
      <c r="ED242" s="22"/>
      <c r="EE242" s="22"/>
      <c r="EF242" s="22"/>
      <c r="EG242" s="22"/>
      <c r="EH242" s="22"/>
      <c r="EI242" s="22"/>
      <c r="EJ242" s="22"/>
      <c r="EK242" s="22"/>
      <c r="EL242" s="22"/>
      <c r="EM242" s="22"/>
      <c r="EN242" s="22"/>
      <c r="EO242" s="22"/>
      <c r="EP242" s="22"/>
      <c r="EQ242" s="22"/>
      <c r="ER242" s="22"/>
      <c r="ES242" s="22"/>
      <c r="ET242" s="22"/>
      <c r="EU242" s="22"/>
      <c r="EV242" s="22"/>
      <c r="EW242" s="22"/>
      <c r="EX242" s="22"/>
      <c r="EY242" s="22"/>
      <c r="EZ242" s="22"/>
      <c r="FA242" s="22"/>
      <c r="FB242" s="22"/>
      <c r="FC242" s="22"/>
      <c r="FD242" s="22"/>
      <c r="FE242" s="22"/>
      <c r="FF242" s="22"/>
      <c r="FG242" s="22"/>
      <c r="FH242" s="22"/>
      <c r="FI242" s="22"/>
      <c r="FJ242" s="22"/>
      <c r="FK242" s="22"/>
      <c r="FL242" s="22"/>
      <c r="FM242" s="22"/>
      <c r="FN242" s="22"/>
      <c r="FO242" s="22"/>
      <c r="FP242" s="22"/>
      <c r="FQ242" s="22"/>
      <c r="FR242" s="22"/>
      <c r="FS242" s="22"/>
      <c r="FT242" s="22"/>
      <c r="FU242" s="22"/>
      <c r="FV242" s="22"/>
      <c r="FW242" s="22"/>
      <c r="FX242" s="22"/>
      <c r="FY242" s="22"/>
      <c r="FZ242" s="22"/>
      <c r="GA242" s="22"/>
      <c r="GB242" s="22"/>
      <c r="GC242" s="22"/>
      <c r="GD242" s="22"/>
      <c r="GE242" s="22"/>
      <c r="GF242" s="22"/>
      <c r="GG242" s="22"/>
      <c r="GH242" s="22"/>
      <c r="GI242" s="22"/>
      <c r="GJ242" s="22"/>
      <c r="GK242" s="22"/>
      <c r="GL242" s="22"/>
      <c r="GM242" s="22"/>
      <c r="GN242" s="22"/>
      <c r="GO242" s="22"/>
      <c r="GP242" s="22"/>
      <c r="GQ242" s="22"/>
      <c r="GR242" s="22"/>
      <c r="GS242" s="22"/>
      <c r="GT242" s="22"/>
      <c r="GU242" s="22"/>
      <c r="GV242" s="22"/>
      <c r="GW242" s="22"/>
      <c r="GX242" s="22"/>
      <c r="GY242" s="22"/>
      <c r="GZ242" s="22"/>
      <c r="HA242" s="22"/>
      <c r="HB242" s="22"/>
      <c r="HC242" s="22"/>
      <c r="HD242" s="22"/>
      <c r="HE242" s="22"/>
      <c r="HF242" s="22"/>
      <c r="HG242" s="22"/>
      <c r="HH242" s="22"/>
      <c r="HI242" s="22"/>
      <c r="HJ242" s="22"/>
      <c r="HK242" s="22"/>
      <c r="HL242" s="22"/>
      <c r="HM242" s="22"/>
      <c r="HN242" s="22"/>
      <c r="HO242" s="22"/>
      <c r="HP242" s="22"/>
      <c r="HQ242" s="22"/>
      <c r="HR242" s="22"/>
      <c r="HS242" s="22"/>
      <c r="HT242" s="22"/>
      <c r="HU242" s="22"/>
      <c r="HV242" s="22"/>
      <c r="HW242" s="22"/>
      <c r="HX242" s="22"/>
      <c r="HY242" s="22"/>
      <c r="HZ242" s="22"/>
      <c r="IA242" s="22"/>
      <c r="IB242" s="22"/>
      <c r="IC242" s="22"/>
      <c r="ID242" s="22"/>
      <c r="IE242" s="22"/>
      <c r="IF242" s="22"/>
      <c r="IG242" s="22"/>
      <c r="IH242" s="22"/>
      <c r="II242" s="22"/>
      <c r="IJ242" s="22"/>
      <c r="IK242" s="22"/>
    </row>
    <row r="243" spans="1:245" x14ac:dyDescent="0.25">
      <c r="A243" s="42">
        <v>43004</v>
      </c>
      <c r="B243" s="143" t="s">
        <v>1766</v>
      </c>
      <c r="C243" s="29">
        <v>826</v>
      </c>
      <c r="D243" s="29">
        <v>1108</v>
      </c>
      <c r="E243" s="27" t="s">
        <v>1774</v>
      </c>
      <c r="F243" s="21"/>
      <c r="G243" s="27" t="s">
        <v>1770</v>
      </c>
      <c r="H243" s="22"/>
      <c r="I243" s="40">
        <v>18773333</v>
      </c>
      <c r="J243" s="40">
        <v>5546667</v>
      </c>
      <c r="K243" s="40">
        <f t="shared" si="3"/>
        <v>13226666</v>
      </c>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c r="BG243" s="22"/>
      <c r="BH243" s="22"/>
      <c r="BI243" s="22"/>
      <c r="BJ243" s="22"/>
      <c r="BK243" s="22"/>
      <c r="BL243" s="22"/>
      <c r="BM243" s="22"/>
      <c r="BN243" s="22"/>
      <c r="BO243" s="22"/>
      <c r="BP243" s="22"/>
      <c r="BQ243" s="22"/>
      <c r="BR243" s="22"/>
      <c r="BS243" s="22"/>
      <c r="BT243" s="22"/>
      <c r="BU243" s="22"/>
      <c r="BV243" s="22"/>
      <c r="BW243" s="22"/>
      <c r="BX243" s="22"/>
      <c r="BY243" s="22"/>
      <c r="BZ243" s="22"/>
      <c r="CA243" s="22"/>
      <c r="CB243" s="22"/>
      <c r="CC243" s="22"/>
      <c r="CD243" s="22"/>
      <c r="CE243" s="22"/>
      <c r="CF243" s="22"/>
      <c r="CG243" s="22"/>
      <c r="CH243" s="22"/>
      <c r="CI243" s="22"/>
      <c r="CJ243" s="22"/>
      <c r="CK243" s="22"/>
      <c r="CL243" s="22"/>
      <c r="CM243" s="22"/>
      <c r="CN243" s="22"/>
      <c r="CO243" s="22"/>
      <c r="CP243" s="22"/>
      <c r="CQ243" s="22"/>
      <c r="CR243" s="22"/>
      <c r="CS243" s="22"/>
      <c r="CT243" s="22"/>
      <c r="CU243" s="22"/>
      <c r="CV243" s="22"/>
      <c r="CW243" s="22"/>
      <c r="CX243" s="22"/>
      <c r="CY243" s="22"/>
      <c r="CZ243" s="22"/>
      <c r="DA243" s="22"/>
      <c r="DB243" s="22"/>
      <c r="DC243" s="22"/>
      <c r="DD243" s="22"/>
      <c r="DE243" s="22"/>
      <c r="DF243" s="22"/>
      <c r="DG243" s="22"/>
      <c r="DH243" s="22"/>
      <c r="DI243" s="22"/>
      <c r="DJ243" s="22"/>
      <c r="DK243" s="22"/>
      <c r="DL243" s="22"/>
      <c r="DM243" s="22"/>
      <c r="DN243" s="22"/>
      <c r="DO243" s="22"/>
      <c r="DP243" s="22"/>
      <c r="DQ243" s="22"/>
      <c r="DR243" s="22"/>
      <c r="DS243" s="22"/>
      <c r="DT243" s="22"/>
      <c r="DU243" s="22"/>
      <c r="DV243" s="22"/>
      <c r="DW243" s="22"/>
      <c r="DX243" s="22"/>
      <c r="DY243" s="22"/>
      <c r="DZ243" s="22"/>
      <c r="EA243" s="22"/>
      <c r="EB243" s="22"/>
      <c r="EC243" s="22"/>
      <c r="ED243" s="22"/>
      <c r="EE243" s="22"/>
      <c r="EF243" s="22"/>
      <c r="EG243" s="22"/>
      <c r="EH243" s="22"/>
      <c r="EI243" s="22"/>
      <c r="EJ243" s="22"/>
      <c r="EK243" s="22"/>
      <c r="EL243" s="22"/>
      <c r="EM243" s="22"/>
      <c r="EN243" s="22"/>
      <c r="EO243" s="22"/>
      <c r="EP243" s="22"/>
      <c r="EQ243" s="22"/>
      <c r="ER243" s="22"/>
      <c r="ES243" s="22"/>
      <c r="ET243" s="22"/>
      <c r="EU243" s="22"/>
      <c r="EV243" s="22"/>
      <c r="EW243" s="22"/>
      <c r="EX243" s="22"/>
      <c r="EY243" s="22"/>
      <c r="EZ243" s="22"/>
      <c r="FA243" s="22"/>
      <c r="FB243" s="22"/>
      <c r="FC243" s="22"/>
      <c r="FD243" s="22"/>
      <c r="FE243" s="22"/>
      <c r="FF243" s="22"/>
      <c r="FG243" s="22"/>
      <c r="FH243" s="22"/>
      <c r="FI243" s="22"/>
      <c r="FJ243" s="22"/>
      <c r="FK243" s="22"/>
      <c r="FL243" s="22"/>
      <c r="FM243" s="22"/>
      <c r="FN243" s="22"/>
      <c r="FO243" s="22"/>
      <c r="FP243" s="22"/>
      <c r="FQ243" s="22"/>
      <c r="FR243" s="22"/>
      <c r="FS243" s="22"/>
      <c r="FT243" s="22"/>
      <c r="FU243" s="22"/>
      <c r="FV243" s="22"/>
      <c r="FW243" s="22"/>
      <c r="FX243" s="22"/>
      <c r="FY243" s="22"/>
      <c r="FZ243" s="22"/>
      <c r="GA243" s="22"/>
      <c r="GB243" s="22"/>
      <c r="GC243" s="22"/>
      <c r="GD243" s="22"/>
      <c r="GE243" s="22"/>
      <c r="GF243" s="22"/>
      <c r="GG243" s="22"/>
      <c r="GH243" s="22"/>
      <c r="GI243" s="22"/>
      <c r="GJ243" s="22"/>
      <c r="GK243" s="22"/>
      <c r="GL243" s="22"/>
      <c r="GM243" s="22"/>
      <c r="GN243" s="22"/>
      <c r="GO243" s="22"/>
      <c r="GP243" s="22"/>
      <c r="GQ243" s="22"/>
      <c r="GR243" s="22"/>
      <c r="GS243" s="22"/>
      <c r="GT243" s="22"/>
      <c r="GU243" s="22"/>
      <c r="GV243" s="22"/>
      <c r="GW243" s="22"/>
      <c r="GX243" s="22"/>
      <c r="GY243" s="22"/>
      <c r="GZ243" s="22"/>
      <c r="HA243" s="22"/>
      <c r="HB243" s="22"/>
      <c r="HC243" s="22"/>
      <c r="HD243" s="22"/>
      <c r="HE243" s="22"/>
      <c r="HF243" s="22"/>
      <c r="HG243" s="22"/>
      <c r="HH243" s="22"/>
      <c r="HI243" s="22"/>
      <c r="HJ243" s="22"/>
      <c r="HK243" s="22"/>
      <c r="HL243" s="22"/>
      <c r="HM243" s="22"/>
      <c r="HN243" s="22"/>
      <c r="HO243" s="22"/>
      <c r="HP243" s="22"/>
      <c r="HQ243" s="22"/>
      <c r="HR243" s="22"/>
      <c r="HS243" s="22"/>
      <c r="HT243" s="22"/>
      <c r="HU243" s="22"/>
      <c r="HV243" s="22"/>
      <c r="HW243" s="22"/>
      <c r="HX243" s="22"/>
      <c r="HY243" s="22"/>
      <c r="HZ243" s="22"/>
      <c r="IA243" s="22"/>
      <c r="IB243" s="22"/>
      <c r="IC243" s="22"/>
      <c r="ID243" s="22"/>
      <c r="IE243" s="22"/>
      <c r="IF243" s="22"/>
      <c r="IG243" s="22"/>
      <c r="IH243" s="22"/>
      <c r="II243" s="22"/>
      <c r="IJ243" s="22"/>
      <c r="IK243" s="22"/>
    </row>
    <row r="244" spans="1:245" x14ac:dyDescent="0.25">
      <c r="A244" s="42">
        <v>43007</v>
      </c>
      <c r="B244" s="143" t="s">
        <v>1354</v>
      </c>
      <c r="C244" s="29">
        <v>844</v>
      </c>
      <c r="D244" s="29">
        <v>1116</v>
      </c>
      <c r="E244" s="27" t="s">
        <v>1784</v>
      </c>
      <c r="F244" s="21"/>
      <c r="G244" s="27" t="s">
        <v>1366</v>
      </c>
      <c r="H244" s="22"/>
      <c r="I244" s="40">
        <v>5700000</v>
      </c>
      <c r="J244" s="40">
        <v>0</v>
      </c>
      <c r="K244" s="40">
        <f t="shared" si="3"/>
        <v>5700000</v>
      </c>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c r="BG244" s="22"/>
      <c r="BH244" s="22"/>
      <c r="BI244" s="22"/>
      <c r="BJ244" s="22"/>
      <c r="BK244" s="22"/>
      <c r="BL244" s="22"/>
      <c r="BM244" s="22"/>
      <c r="BN244" s="22"/>
      <c r="BO244" s="22"/>
      <c r="BP244" s="22"/>
      <c r="BQ244" s="22"/>
      <c r="BR244" s="22"/>
      <c r="BS244" s="22"/>
      <c r="BT244" s="22"/>
      <c r="BU244" s="22"/>
      <c r="BV244" s="22"/>
      <c r="BW244" s="22"/>
      <c r="BX244" s="22"/>
      <c r="BY244" s="22"/>
      <c r="BZ244" s="22"/>
      <c r="CA244" s="22"/>
      <c r="CB244" s="22"/>
      <c r="CC244" s="22"/>
      <c r="CD244" s="22"/>
      <c r="CE244" s="22"/>
      <c r="CF244" s="22"/>
      <c r="CG244" s="22"/>
      <c r="CH244" s="22"/>
      <c r="CI244" s="22"/>
      <c r="CJ244" s="22"/>
      <c r="CK244" s="22"/>
      <c r="CL244" s="22"/>
      <c r="CM244" s="22"/>
      <c r="CN244" s="22"/>
      <c r="CO244" s="22"/>
      <c r="CP244" s="22"/>
      <c r="CQ244" s="22"/>
      <c r="CR244" s="22"/>
      <c r="CS244" s="22"/>
      <c r="CT244" s="22"/>
      <c r="CU244" s="22"/>
      <c r="CV244" s="22"/>
      <c r="CW244" s="22"/>
      <c r="CX244" s="22"/>
      <c r="CY244" s="22"/>
      <c r="CZ244" s="22"/>
      <c r="DA244" s="22"/>
      <c r="DB244" s="22"/>
      <c r="DC244" s="22"/>
      <c r="DD244" s="22"/>
      <c r="DE244" s="22"/>
      <c r="DF244" s="22"/>
      <c r="DG244" s="22"/>
      <c r="DH244" s="22"/>
      <c r="DI244" s="22"/>
      <c r="DJ244" s="22"/>
      <c r="DK244" s="22"/>
      <c r="DL244" s="22"/>
      <c r="DM244" s="22"/>
      <c r="DN244" s="22"/>
      <c r="DO244" s="22"/>
      <c r="DP244" s="22"/>
      <c r="DQ244" s="22"/>
      <c r="DR244" s="22"/>
      <c r="DS244" s="22"/>
      <c r="DT244" s="22"/>
      <c r="DU244" s="22"/>
      <c r="DV244" s="22"/>
      <c r="DW244" s="22"/>
      <c r="DX244" s="22"/>
      <c r="DY244" s="22"/>
      <c r="DZ244" s="22"/>
      <c r="EA244" s="22"/>
      <c r="EB244" s="22"/>
      <c r="EC244" s="22"/>
      <c r="ED244" s="22"/>
      <c r="EE244" s="22"/>
      <c r="EF244" s="22"/>
      <c r="EG244" s="22"/>
      <c r="EH244" s="22"/>
      <c r="EI244" s="22"/>
      <c r="EJ244" s="22"/>
      <c r="EK244" s="22"/>
      <c r="EL244" s="22"/>
      <c r="EM244" s="22"/>
      <c r="EN244" s="22"/>
      <c r="EO244" s="22"/>
      <c r="EP244" s="22"/>
      <c r="EQ244" s="22"/>
      <c r="ER244" s="22"/>
      <c r="ES244" s="22"/>
      <c r="ET244" s="22"/>
      <c r="EU244" s="22"/>
      <c r="EV244" s="22"/>
      <c r="EW244" s="22"/>
      <c r="EX244" s="22"/>
      <c r="EY244" s="22"/>
      <c r="EZ244" s="22"/>
      <c r="FA244" s="22"/>
      <c r="FB244" s="22"/>
      <c r="FC244" s="22"/>
      <c r="FD244" s="22"/>
      <c r="FE244" s="22"/>
      <c r="FF244" s="22"/>
      <c r="FG244" s="22"/>
      <c r="FH244" s="22"/>
      <c r="FI244" s="22"/>
      <c r="FJ244" s="22"/>
      <c r="FK244" s="22"/>
      <c r="FL244" s="22"/>
      <c r="FM244" s="22"/>
      <c r="FN244" s="22"/>
      <c r="FO244" s="22"/>
      <c r="FP244" s="22"/>
      <c r="FQ244" s="22"/>
      <c r="FR244" s="22"/>
      <c r="FS244" s="22"/>
      <c r="FT244" s="22"/>
      <c r="FU244" s="22"/>
      <c r="FV244" s="22"/>
      <c r="FW244" s="22"/>
      <c r="FX244" s="22"/>
      <c r="FY244" s="22"/>
      <c r="FZ244" s="22"/>
      <c r="GA244" s="22"/>
      <c r="GB244" s="22"/>
      <c r="GC244" s="22"/>
      <c r="GD244" s="22"/>
      <c r="GE244" s="22"/>
      <c r="GF244" s="22"/>
      <c r="GG244" s="22"/>
      <c r="GH244" s="22"/>
      <c r="GI244" s="22"/>
      <c r="GJ244" s="22"/>
      <c r="GK244" s="22"/>
      <c r="GL244" s="22"/>
      <c r="GM244" s="22"/>
      <c r="GN244" s="22"/>
      <c r="GO244" s="22"/>
      <c r="GP244" s="22"/>
      <c r="GQ244" s="22"/>
      <c r="GR244" s="22"/>
      <c r="GS244" s="22"/>
      <c r="GT244" s="22"/>
      <c r="GU244" s="22"/>
      <c r="GV244" s="22"/>
      <c r="GW244" s="22"/>
      <c r="GX244" s="22"/>
      <c r="GY244" s="22"/>
      <c r="GZ244" s="22"/>
      <c r="HA244" s="22"/>
      <c r="HB244" s="22"/>
      <c r="HC244" s="22"/>
      <c r="HD244" s="22"/>
      <c r="HE244" s="22"/>
      <c r="HF244" s="22"/>
      <c r="HG244" s="22"/>
      <c r="HH244" s="22"/>
      <c r="HI244" s="22"/>
      <c r="HJ244" s="22"/>
      <c r="HK244" s="22"/>
      <c r="HL244" s="22"/>
      <c r="HM244" s="22"/>
      <c r="HN244" s="22"/>
      <c r="HO244" s="22"/>
      <c r="HP244" s="22"/>
      <c r="HQ244" s="22"/>
      <c r="HR244" s="22"/>
      <c r="HS244" s="22"/>
      <c r="HT244" s="22"/>
      <c r="HU244" s="22"/>
      <c r="HV244" s="22"/>
      <c r="HW244" s="22"/>
      <c r="HX244" s="22"/>
      <c r="HY244" s="22"/>
      <c r="HZ244" s="22"/>
      <c r="IA244" s="22"/>
      <c r="IB244" s="22"/>
      <c r="IC244" s="22"/>
      <c r="ID244" s="22"/>
      <c r="IE244" s="22"/>
      <c r="IF244" s="22"/>
      <c r="IG244" s="22"/>
      <c r="IH244" s="22"/>
      <c r="II244" s="22"/>
      <c r="IJ244" s="22"/>
      <c r="IK244" s="22"/>
    </row>
    <row r="245" spans="1:245" x14ac:dyDescent="0.25">
      <c r="A245" s="42">
        <v>43007</v>
      </c>
      <c r="B245" s="143" t="s">
        <v>1785</v>
      </c>
      <c r="C245" s="29">
        <v>828</v>
      </c>
      <c r="D245" s="29">
        <v>1117</v>
      </c>
      <c r="E245" s="27" t="s">
        <v>1783</v>
      </c>
      <c r="F245" s="21"/>
      <c r="G245" s="27" t="s">
        <v>1786</v>
      </c>
      <c r="H245" s="22"/>
      <c r="I245" s="40">
        <v>14240000</v>
      </c>
      <c r="J245" s="40">
        <v>4640000</v>
      </c>
      <c r="K245" s="40">
        <f t="shared" si="3"/>
        <v>9600000</v>
      </c>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2"/>
      <c r="CD245" s="22"/>
      <c r="CE245" s="22"/>
      <c r="CF245" s="22"/>
      <c r="CG245" s="22"/>
      <c r="CH245" s="22"/>
      <c r="CI245" s="22"/>
      <c r="CJ245" s="22"/>
      <c r="CK245" s="22"/>
      <c r="CL245" s="22"/>
      <c r="CM245" s="22"/>
      <c r="CN245" s="22"/>
      <c r="CO245" s="22"/>
      <c r="CP245" s="22"/>
      <c r="CQ245" s="22"/>
      <c r="CR245" s="22"/>
      <c r="CS245" s="22"/>
      <c r="CT245" s="22"/>
      <c r="CU245" s="22"/>
      <c r="CV245" s="22"/>
      <c r="CW245" s="22"/>
      <c r="CX245" s="22"/>
      <c r="CY245" s="22"/>
      <c r="CZ245" s="22"/>
      <c r="DA245" s="22"/>
      <c r="DB245" s="22"/>
      <c r="DC245" s="22"/>
      <c r="DD245" s="22"/>
      <c r="DE245" s="22"/>
      <c r="DF245" s="22"/>
      <c r="DG245" s="22"/>
      <c r="DH245" s="22"/>
      <c r="DI245" s="22"/>
      <c r="DJ245" s="22"/>
      <c r="DK245" s="22"/>
      <c r="DL245" s="22"/>
      <c r="DM245" s="22"/>
      <c r="DN245" s="22"/>
      <c r="DO245" s="22"/>
      <c r="DP245" s="22"/>
      <c r="DQ245" s="22"/>
      <c r="DR245" s="22"/>
      <c r="DS245" s="22"/>
      <c r="DT245" s="22"/>
      <c r="DU245" s="22"/>
      <c r="DV245" s="22"/>
      <c r="DW245" s="22"/>
      <c r="DX245" s="22"/>
      <c r="DY245" s="22"/>
      <c r="DZ245" s="22"/>
      <c r="EA245" s="22"/>
      <c r="EB245" s="22"/>
      <c r="EC245" s="22"/>
      <c r="ED245" s="22"/>
      <c r="EE245" s="22"/>
      <c r="EF245" s="22"/>
      <c r="EG245" s="22"/>
      <c r="EH245" s="22"/>
      <c r="EI245" s="22"/>
      <c r="EJ245" s="22"/>
      <c r="EK245" s="22"/>
      <c r="EL245" s="22"/>
      <c r="EM245" s="22"/>
      <c r="EN245" s="22"/>
      <c r="EO245" s="22"/>
      <c r="EP245" s="22"/>
      <c r="EQ245" s="22"/>
      <c r="ER245" s="22"/>
      <c r="ES245" s="22"/>
      <c r="ET245" s="22"/>
      <c r="EU245" s="22"/>
      <c r="EV245" s="22"/>
      <c r="EW245" s="22"/>
      <c r="EX245" s="22"/>
      <c r="EY245" s="22"/>
      <c r="EZ245" s="22"/>
      <c r="FA245" s="22"/>
      <c r="FB245" s="22"/>
      <c r="FC245" s="22"/>
      <c r="FD245" s="22"/>
      <c r="FE245" s="22"/>
      <c r="FF245" s="22"/>
      <c r="FG245" s="22"/>
      <c r="FH245" s="22"/>
      <c r="FI245" s="22"/>
      <c r="FJ245" s="22"/>
      <c r="FK245" s="22"/>
      <c r="FL245" s="22"/>
      <c r="FM245" s="22"/>
      <c r="FN245" s="22"/>
      <c r="FO245" s="22"/>
      <c r="FP245" s="22"/>
      <c r="FQ245" s="22"/>
      <c r="FR245" s="22"/>
      <c r="FS245" s="22"/>
      <c r="FT245" s="22"/>
      <c r="FU245" s="22"/>
      <c r="FV245" s="22"/>
      <c r="FW245" s="22"/>
      <c r="FX245" s="22"/>
      <c r="FY245" s="22"/>
      <c r="FZ245" s="22"/>
      <c r="GA245" s="22"/>
      <c r="GB245" s="22"/>
      <c r="GC245" s="22"/>
      <c r="GD245" s="22"/>
      <c r="GE245" s="22"/>
      <c r="GF245" s="22"/>
      <c r="GG245" s="22"/>
      <c r="GH245" s="22"/>
      <c r="GI245" s="22"/>
      <c r="GJ245" s="22"/>
      <c r="GK245" s="22"/>
      <c r="GL245" s="22"/>
      <c r="GM245" s="22"/>
      <c r="GN245" s="22"/>
      <c r="GO245" s="22"/>
      <c r="GP245" s="22"/>
      <c r="GQ245" s="22"/>
      <c r="GR245" s="22"/>
      <c r="GS245" s="22"/>
      <c r="GT245" s="22"/>
      <c r="GU245" s="22"/>
      <c r="GV245" s="22"/>
      <c r="GW245" s="22"/>
      <c r="GX245" s="22"/>
      <c r="GY245" s="22"/>
      <c r="GZ245" s="22"/>
      <c r="HA245" s="22"/>
      <c r="HB245" s="22"/>
      <c r="HC245" s="22"/>
      <c r="HD245" s="22"/>
      <c r="HE245" s="22"/>
      <c r="HF245" s="22"/>
      <c r="HG245" s="22"/>
      <c r="HH245" s="22"/>
      <c r="HI245" s="22"/>
      <c r="HJ245" s="22"/>
      <c r="HK245" s="22"/>
      <c r="HL245" s="22"/>
      <c r="HM245" s="22"/>
      <c r="HN245" s="22"/>
      <c r="HO245" s="22"/>
      <c r="HP245" s="22"/>
      <c r="HQ245" s="22"/>
      <c r="HR245" s="22"/>
      <c r="HS245" s="22"/>
      <c r="HT245" s="22"/>
      <c r="HU245" s="22"/>
      <c r="HV245" s="22"/>
      <c r="HW245" s="22"/>
      <c r="HX245" s="22"/>
      <c r="HY245" s="22"/>
      <c r="HZ245" s="22"/>
      <c r="IA245" s="22"/>
      <c r="IB245" s="22"/>
      <c r="IC245" s="22"/>
      <c r="ID245" s="22"/>
      <c r="IE245" s="22"/>
      <c r="IF245" s="22"/>
      <c r="IG245" s="22"/>
      <c r="IH245" s="22"/>
      <c r="II245" s="22"/>
      <c r="IJ245" s="22"/>
      <c r="IK245" s="22"/>
    </row>
    <row r="246" spans="1:245" x14ac:dyDescent="0.25">
      <c r="A246" s="42">
        <v>43010</v>
      </c>
      <c r="B246" s="143" t="s">
        <v>1805</v>
      </c>
      <c r="C246" s="29">
        <v>847</v>
      </c>
      <c r="D246" s="29">
        <v>1118</v>
      </c>
      <c r="E246" s="27" t="s">
        <v>1811</v>
      </c>
      <c r="F246" s="21"/>
      <c r="G246" s="27" t="s">
        <v>1812</v>
      </c>
      <c r="H246" s="22"/>
      <c r="I246" s="40">
        <v>18000000</v>
      </c>
      <c r="J246" s="40">
        <v>5800000</v>
      </c>
      <c r="K246" s="40">
        <f t="shared" si="3"/>
        <v>12200000</v>
      </c>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c r="CE246" s="22"/>
      <c r="CF246" s="22"/>
      <c r="CG246" s="22"/>
      <c r="CH246" s="22"/>
      <c r="CI246" s="22"/>
      <c r="CJ246" s="22"/>
      <c r="CK246" s="22"/>
      <c r="CL246" s="22"/>
      <c r="CM246" s="22"/>
      <c r="CN246" s="22"/>
      <c r="CO246" s="22"/>
      <c r="CP246" s="22"/>
      <c r="CQ246" s="22"/>
      <c r="CR246" s="22"/>
      <c r="CS246" s="22"/>
      <c r="CT246" s="22"/>
      <c r="CU246" s="22"/>
      <c r="CV246" s="22"/>
      <c r="CW246" s="22"/>
      <c r="CX246" s="22"/>
      <c r="CY246" s="22"/>
      <c r="CZ246" s="22"/>
      <c r="DA246" s="22"/>
      <c r="DB246" s="22"/>
      <c r="DC246" s="22"/>
      <c r="DD246" s="22"/>
      <c r="DE246" s="22"/>
      <c r="DF246" s="22"/>
      <c r="DG246" s="22"/>
      <c r="DH246" s="22"/>
      <c r="DI246" s="22"/>
      <c r="DJ246" s="22"/>
      <c r="DK246" s="22"/>
      <c r="DL246" s="22"/>
      <c r="DM246" s="22"/>
      <c r="DN246" s="22"/>
      <c r="DO246" s="22"/>
      <c r="DP246" s="22"/>
      <c r="DQ246" s="22"/>
      <c r="DR246" s="22"/>
      <c r="DS246" s="22"/>
      <c r="DT246" s="22"/>
      <c r="DU246" s="22"/>
      <c r="DV246" s="22"/>
      <c r="DW246" s="22"/>
      <c r="DX246" s="22"/>
      <c r="DY246" s="22"/>
      <c r="DZ246" s="22"/>
      <c r="EA246" s="22"/>
      <c r="EB246" s="22"/>
      <c r="EC246" s="22"/>
      <c r="ED246" s="22"/>
      <c r="EE246" s="22"/>
      <c r="EF246" s="22"/>
      <c r="EG246" s="22"/>
      <c r="EH246" s="22"/>
      <c r="EI246" s="22"/>
      <c r="EJ246" s="22"/>
      <c r="EK246" s="22"/>
      <c r="EL246" s="22"/>
      <c r="EM246" s="22"/>
      <c r="EN246" s="22"/>
      <c r="EO246" s="22"/>
      <c r="EP246" s="22"/>
      <c r="EQ246" s="22"/>
      <c r="ER246" s="22"/>
      <c r="ES246" s="22"/>
      <c r="ET246" s="22"/>
      <c r="EU246" s="22"/>
      <c r="EV246" s="22"/>
      <c r="EW246" s="22"/>
      <c r="EX246" s="22"/>
      <c r="EY246" s="22"/>
      <c r="EZ246" s="22"/>
      <c r="FA246" s="22"/>
      <c r="FB246" s="22"/>
      <c r="FC246" s="22"/>
      <c r="FD246" s="22"/>
      <c r="FE246" s="22"/>
      <c r="FF246" s="22"/>
      <c r="FG246" s="22"/>
      <c r="FH246" s="22"/>
      <c r="FI246" s="22"/>
      <c r="FJ246" s="22"/>
      <c r="FK246" s="22"/>
      <c r="FL246" s="22"/>
      <c r="FM246" s="22"/>
      <c r="FN246" s="22"/>
      <c r="FO246" s="22"/>
      <c r="FP246" s="22"/>
      <c r="FQ246" s="22"/>
      <c r="FR246" s="22"/>
      <c r="FS246" s="22"/>
      <c r="FT246" s="22"/>
      <c r="FU246" s="22"/>
      <c r="FV246" s="22"/>
      <c r="FW246" s="22"/>
      <c r="FX246" s="22"/>
      <c r="FY246" s="22"/>
      <c r="FZ246" s="22"/>
      <c r="GA246" s="22"/>
      <c r="GB246" s="22"/>
      <c r="GC246" s="22"/>
      <c r="GD246" s="22"/>
      <c r="GE246" s="22"/>
      <c r="GF246" s="22"/>
      <c r="GG246" s="22"/>
      <c r="GH246" s="22"/>
      <c r="GI246" s="22"/>
      <c r="GJ246" s="22"/>
      <c r="GK246" s="22"/>
      <c r="GL246" s="22"/>
      <c r="GM246" s="22"/>
      <c r="GN246" s="22"/>
      <c r="GO246" s="22"/>
      <c r="GP246" s="22"/>
      <c r="GQ246" s="22"/>
      <c r="GR246" s="22"/>
      <c r="GS246" s="22"/>
      <c r="GT246" s="22"/>
      <c r="GU246" s="22"/>
      <c r="GV246" s="22"/>
      <c r="GW246" s="22"/>
      <c r="GX246" s="22"/>
      <c r="GY246" s="22"/>
      <c r="GZ246" s="22"/>
      <c r="HA246" s="22"/>
      <c r="HB246" s="22"/>
      <c r="HC246" s="22"/>
      <c r="HD246" s="22"/>
      <c r="HE246" s="22"/>
      <c r="HF246" s="22"/>
      <c r="HG246" s="22"/>
      <c r="HH246" s="22"/>
      <c r="HI246" s="22"/>
      <c r="HJ246" s="22"/>
      <c r="HK246" s="22"/>
      <c r="HL246" s="22"/>
      <c r="HM246" s="22"/>
      <c r="HN246" s="22"/>
      <c r="HO246" s="22"/>
      <c r="HP246" s="22"/>
      <c r="HQ246" s="22"/>
      <c r="HR246" s="22"/>
      <c r="HS246" s="22"/>
      <c r="HT246" s="22"/>
      <c r="HU246" s="22"/>
      <c r="HV246" s="22"/>
      <c r="HW246" s="22"/>
      <c r="HX246" s="22"/>
      <c r="HY246" s="22"/>
      <c r="HZ246" s="22"/>
      <c r="IA246" s="22"/>
      <c r="IB246" s="22"/>
      <c r="IC246" s="22"/>
      <c r="ID246" s="22"/>
      <c r="IE246" s="22"/>
      <c r="IF246" s="22"/>
      <c r="IG246" s="22"/>
      <c r="IH246" s="22"/>
      <c r="II246" s="22"/>
      <c r="IJ246" s="22"/>
      <c r="IK246" s="22"/>
    </row>
    <row r="247" spans="1:245" x14ac:dyDescent="0.25">
      <c r="A247" s="42">
        <v>43010</v>
      </c>
      <c r="B247" s="143" t="s">
        <v>1807</v>
      </c>
      <c r="C247" s="29">
        <v>840</v>
      </c>
      <c r="D247" s="29">
        <v>1120</v>
      </c>
      <c r="E247" s="27" t="s">
        <v>1776</v>
      </c>
      <c r="F247" s="21"/>
      <c r="G247" s="27" t="s">
        <v>1813</v>
      </c>
      <c r="H247" s="22"/>
      <c r="I247" s="40">
        <v>14500000</v>
      </c>
      <c r="J247" s="40">
        <v>4500000</v>
      </c>
      <c r="K247" s="40">
        <f t="shared" si="3"/>
        <v>10000000</v>
      </c>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c r="BG247" s="22"/>
      <c r="BH247" s="22"/>
      <c r="BI247" s="22"/>
      <c r="BJ247" s="22"/>
      <c r="BK247" s="22"/>
      <c r="BL247" s="22"/>
      <c r="BM247" s="22"/>
      <c r="BN247" s="22"/>
      <c r="BO247" s="22"/>
      <c r="BP247" s="22"/>
      <c r="BQ247" s="22"/>
      <c r="BR247" s="22"/>
      <c r="BS247" s="22"/>
      <c r="BT247" s="22"/>
      <c r="BU247" s="22"/>
      <c r="BV247" s="22"/>
      <c r="BW247" s="22"/>
      <c r="BX247" s="22"/>
      <c r="BY247" s="22"/>
      <c r="BZ247" s="22"/>
      <c r="CA247" s="22"/>
      <c r="CB247" s="22"/>
      <c r="CC247" s="22"/>
      <c r="CD247" s="22"/>
      <c r="CE247" s="22"/>
      <c r="CF247" s="22"/>
      <c r="CG247" s="22"/>
      <c r="CH247" s="22"/>
      <c r="CI247" s="22"/>
      <c r="CJ247" s="22"/>
      <c r="CK247" s="22"/>
      <c r="CL247" s="22"/>
      <c r="CM247" s="22"/>
      <c r="CN247" s="22"/>
      <c r="CO247" s="22"/>
      <c r="CP247" s="22"/>
      <c r="CQ247" s="22"/>
      <c r="CR247" s="22"/>
      <c r="CS247" s="22"/>
      <c r="CT247" s="22"/>
      <c r="CU247" s="22"/>
      <c r="CV247" s="22"/>
      <c r="CW247" s="22"/>
      <c r="CX247" s="22"/>
      <c r="CY247" s="22"/>
      <c r="CZ247" s="22"/>
      <c r="DA247" s="22"/>
      <c r="DB247" s="22"/>
      <c r="DC247" s="22"/>
      <c r="DD247" s="22"/>
      <c r="DE247" s="22"/>
      <c r="DF247" s="22"/>
      <c r="DG247" s="22"/>
      <c r="DH247" s="22"/>
      <c r="DI247" s="22"/>
      <c r="DJ247" s="22"/>
      <c r="DK247" s="22"/>
      <c r="DL247" s="22"/>
      <c r="DM247" s="22"/>
      <c r="DN247" s="22"/>
      <c r="DO247" s="22"/>
      <c r="DP247" s="22"/>
      <c r="DQ247" s="22"/>
      <c r="DR247" s="22"/>
      <c r="DS247" s="22"/>
      <c r="DT247" s="22"/>
      <c r="DU247" s="22"/>
      <c r="DV247" s="22"/>
      <c r="DW247" s="22"/>
      <c r="DX247" s="22"/>
      <c r="DY247" s="22"/>
      <c r="DZ247" s="22"/>
      <c r="EA247" s="22"/>
      <c r="EB247" s="22"/>
      <c r="EC247" s="22"/>
      <c r="ED247" s="22"/>
      <c r="EE247" s="22"/>
      <c r="EF247" s="22"/>
      <c r="EG247" s="22"/>
      <c r="EH247" s="22"/>
      <c r="EI247" s="22"/>
      <c r="EJ247" s="22"/>
      <c r="EK247" s="22"/>
      <c r="EL247" s="22"/>
      <c r="EM247" s="22"/>
      <c r="EN247" s="22"/>
      <c r="EO247" s="22"/>
      <c r="EP247" s="22"/>
      <c r="EQ247" s="22"/>
      <c r="ER247" s="22"/>
      <c r="ES247" s="22"/>
      <c r="ET247" s="22"/>
      <c r="EU247" s="22"/>
      <c r="EV247" s="22"/>
      <c r="EW247" s="22"/>
      <c r="EX247" s="22"/>
      <c r="EY247" s="22"/>
      <c r="EZ247" s="22"/>
      <c r="FA247" s="22"/>
      <c r="FB247" s="22"/>
      <c r="FC247" s="22"/>
      <c r="FD247" s="22"/>
      <c r="FE247" s="22"/>
      <c r="FF247" s="22"/>
      <c r="FG247" s="22"/>
      <c r="FH247" s="22"/>
      <c r="FI247" s="22"/>
      <c r="FJ247" s="22"/>
      <c r="FK247" s="22"/>
      <c r="FL247" s="22"/>
      <c r="FM247" s="22"/>
      <c r="FN247" s="22"/>
      <c r="FO247" s="22"/>
      <c r="FP247" s="22"/>
      <c r="FQ247" s="22"/>
      <c r="FR247" s="22"/>
      <c r="FS247" s="22"/>
      <c r="FT247" s="22"/>
      <c r="FU247" s="22"/>
      <c r="FV247" s="22"/>
      <c r="FW247" s="22"/>
      <c r="FX247" s="22"/>
      <c r="FY247" s="22"/>
      <c r="FZ247" s="22"/>
      <c r="GA247" s="22"/>
      <c r="GB247" s="22"/>
      <c r="GC247" s="22"/>
      <c r="GD247" s="22"/>
      <c r="GE247" s="22"/>
      <c r="GF247" s="22"/>
      <c r="GG247" s="22"/>
      <c r="GH247" s="22"/>
      <c r="GI247" s="22"/>
      <c r="GJ247" s="22"/>
      <c r="GK247" s="22"/>
      <c r="GL247" s="22"/>
      <c r="GM247" s="22"/>
      <c r="GN247" s="22"/>
      <c r="GO247" s="22"/>
      <c r="GP247" s="22"/>
      <c r="GQ247" s="22"/>
      <c r="GR247" s="22"/>
      <c r="GS247" s="22"/>
      <c r="GT247" s="22"/>
      <c r="GU247" s="22"/>
      <c r="GV247" s="22"/>
      <c r="GW247" s="22"/>
      <c r="GX247" s="22"/>
      <c r="GY247" s="22"/>
      <c r="GZ247" s="22"/>
      <c r="HA247" s="22"/>
      <c r="HB247" s="22"/>
      <c r="HC247" s="22"/>
      <c r="HD247" s="22"/>
      <c r="HE247" s="22"/>
      <c r="HF247" s="22"/>
      <c r="HG247" s="22"/>
      <c r="HH247" s="22"/>
      <c r="HI247" s="22"/>
      <c r="HJ247" s="22"/>
      <c r="HK247" s="22"/>
      <c r="HL247" s="22"/>
      <c r="HM247" s="22"/>
      <c r="HN247" s="22"/>
      <c r="HO247" s="22"/>
      <c r="HP247" s="22"/>
      <c r="HQ247" s="22"/>
      <c r="HR247" s="22"/>
      <c r="HS247" s="22"/>
      <c r="HT247" s="22"/>
      <c r="HU247" s="22"/>
      <c r="HV247" s="22"/>
      <c r="HW247" s="22"/>
      <c r="HX247" s="22"/>
      <c r="HY247" s="22"/>
      <c r="HZ247" s="22"/>
      <c r="IA247" s="22"/>
      <c r="IB247" s="22"/>
      <c r="IC247" s="22"/>
      <c r="ID247" s="22"/>
      <c r="IE247" s="22"/>
      <c r="IF247" s="22"/>
      <c r="IG247" s="22"/>
      <c r="IH247" s="22"/>
      <c r="II247" s="22"/>
      <c r="IJ247" s="22"/>
      <c r="IK247" s="22"/>
    </row>
    <row r="248" spans="1:245" x14ac:dyDescent="0.25">
      <c r="A248" s="42">
        <v>43010</v>
      </c>
      <c r="B248" s="143" t="s">
        <v>1806</v>
      </c>
      <c r="C248" s="29">
        <v>842</v>
      </c>
      <c r="D248" s="29">
        <v>1122</v>
      </c>
      <c r="E248" s="27" t="s">
        <v>1777</v>
      </c>
      <c r="F248" s="21"/>
      <c r="G248" s="27" t="s">
        <v>1814</v>
      </c>
      <c r="H248" s="22"/>
      <c r="I248" s="40">
        <v>14500000</v>
      </c>
      <c r="J248" s="40">
        <v>4500000</v>
      </c>
      <c r="K248" s="40">
        <f t="shared" si="3"/>
        <v>10000000</v>
      </c>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c r="BF248" s="22"/>
      <c r="BG248" s="22"/>
      <c r="BH248" s="22"/>
      <c r="BI248" s="22"/>
      <c r="BJ248" s="22"/>
      <c r="BK248" s="22"/>
      <c r="BL248" s="22"/>
      <c r="BM248" s="22"/>
      <c r="BN248" s="22"/>
      <c r="BO248" s="22"/>
      <c r="BP248" s="22"/>
      <c r="BQ248" s="22"/>
      <c r="BR248" s="22"/>
      <c r="BS248" s="22"/>
      <c r="BT248" s="22"/>
      <c r="BU248" s="22"/>
      <c r="BV248" s="22"/>
      <c r="BW248" s="22"/>
      <c r="BX248" s="22"/>
      <c r="BY248" s="22"/>
      <c r="BZ248" s="22"/>
      <c r="CA248" s="22"/>
      <c r="CB248" s="22"/>
      <c r="CC248" s="22"/>
      <c r="CD248" s="22"/>
      <c r="CE248" s="22"/>
      <c r="CF248" s="22"/>
      <c r="CG248" s="22"/>
      <c r="CH248" s="22"/>
      <c r="CI248" s="22"/>
      <c r="CJ248" s="22"/>
      <c r="CK248" s="22"/>
      <c r="CL248" s="22"/>
      <c r="CM248" s="22"/>
      <c r="CN248" s="22"/>
      <c r="CO248" s="22"/>
      <c r="CP248" s="22"/>
      <c r="CQ248" s="22"/>
      <c r="CR248" s="22"/>
      <c r="CS248" s="22"/>
      <c r="CT248" s="22"/>
      <c r="CU248" s="22"/>
      <c r="CV248" s="22"/>
      <c r="CW248" s="22"/>
      <c r="CX248" s="22"/>
      <c r="CY248" s="22"/>
      <c r="CZ248" s="22"/>
      <c r="DA248" s="22"/>
      <c r="DB248" s="22"/>
      <c r="DC248" s="22"/>
      <c r="DD248" s="22"/>
      <c r="DE248" s="22"/>
      <c r="DF248" s="22"/>
      <c r="DG248" s="22"/>
      <c r="DH248" s="22"/>
      <c r="DI248" s="22"/>
      <c r="DJ248" s="22"/>
      <c r="DK248" s="22"/>
      <c r="DL248" s="22"/>
      <c r="DM248" s="22"/>
      <c r="DN248" s="22"/>
      <c r="DO248" s="22"/>
      <c r="DP248" s="22"/>
      <c r="DQ248" s="22"/>
      <c r="DR248" s="22"/>
      <c r="DS248" s="22"/>
      <c r="DT248" s="22"/>
      <c r="DU248" s="22"/>
      <c r="DV248" s="22"/>
      <c r="DW248" s="22"/>
      <c r="DX248" s="22"/>
      <c r="DY248" s="22"/>
      <c r="DZ248" s="22"/>
      <c r="EA248" s="22"/>
      <c r="EB248" s="22"/>
      <c r="EC248" s="22"/>
      <c r="ED248" s="22"/>
      <c r="EE248" s="22"/>
      <c r="EF248" s="22"/>
      <c r="EG248" s="22"/>
      <c r="EH248" s="22"/>
      <c r="EI248" s="22"/>
      <c r="EJ248" s="22"/>
      <c r="EK248" s="22"/>
      <c r="EL248" s="22"/>
      <c r="EM248" s="22"/>
      <c r="EN248" s="22"/>
      <c r="EO248" s="22"/>
      <c r="EP248" s="22"/>
      <c r="EQ248" s="22"/>
      <c r="ER248" s="22"/>
      <c r="ES248" s="22"/>
      <c r="ET248" s="22"/>
      <c r="EU248" s="22"/>
      <c r="EV248" s="22"/>
      <c r="EW248" s="22"/>
      <c r="EX248" s="22"/>
      <c r="EY248" s="22"/>
      <c r="EZ248" s="22"/>
      <c r="FA248" s="22"/>
      <c r="FB248" s="22"/>
      <c r="FC248" s="22"/>
      <c r="FD248" s="22"/>
      <c r="FE248" s="22"/>
      <c r="FF248" s="22"/>
      <c r="FG248" s="22"/>
      <c r="FH248" s="22"/>
      <c r="FI248" s="22"/>
      <c r="FJ248" s="22"/>
      <c r="FK248" s="22"/>
      <c r="FL248" s="22"/>
      <c r="FM248" s="22"/>
      <c r="FN248" s="22"/>
      <c r="FO248" s="22"/>
      <c r="FP248" s="22"/>
      <c r="FQ248" s="22"/>
      <c r="FR248" s="22"/>
      <c r="FS248" s="22"/>
      <c r="FT248" s="22"/>
      <c r="FU248" s="22"/>
      <c r="FV248" s="22"/>
      <c r="FW248" s="22"/>
      <c r="FX248" s="22"/>
      <c r="FY248" s="22"/>
      <c r="FZ248" s="22"/>
      <c r="GA248" s="22"/>
      <c r="GB248" s="22"/>
      <c r="GC248" s="22"/>
      <c r="GD248" s="22"/>
      <c r="GE248" s="22"/>
      <c r="GF248" s="22"/>
      <c r="GG248" s="22"/>
      <c r="GH248" s="22"/>
      <c r="GI248" s="22"/>
      <c r="GJ248" s="22"/>
      <c r="GK248" s="22"/>
      <c r="GL248" s="22"/>
      <c r="GM248" s="22"/>
      <c r="GN248" s="22"/>
      <c r="GO248" s="22"/>
      <c r="GP248" s="22"/>
      <c r="GQ248" s="22"/>
      <c r="GR248" s="22"/>
      <c r="GS248" s="22"/>
      <c r="GT248" s="22"/>
      <c r="GU248" s="22"/>
      <c r="GV248" s="22"/>
      <c r="GW248" s="22"/>
      <c r="GX248" s="22"/>
      <c r="GY248" s="22"/>
      <c r="GZ248" s="22"/>
      <c r="HA248" s="22"/>
      <c r="HB248" s="22"/>
      <c r="HC248" s="22"/>
      <c r="HD248" s="22"/>
      <c r="HE248" s="22"/>
      <c r="HF248" s="22"/>
      <c r="HG248" s="22"/>
      <c r="HH248" s="22"/>
      <c r="HI248" s="22"/>
      <c r="HJ248" s="22"/>
      <c r="HK248" s="22"/>
      <c r="HL248" s="22"/>
      <c r="HM248" s="22"/>
      <c r="HN248" s="22"/>
      <c r="HO248" s="22"/>
      <c r="HP248" s="22"/>
      <c r="HQ248" s="22"/>
      <c r="HR248" s="22"/>
      <c r="HS248" s="22"/>
      <c r="HT248" s="22"/>
      <c r="HU248" s="22"/>
      <c r="HV248" s="22"/>
      <c r="HW248" s="22"/>
      <c r="HX248" s="22"/>
      <c r="HY248" s="22"/>
      <c r="HZ248" s="22"/>
      <c r="IA248" s="22"/>
      <c r="IB248" s="22"/>
      <c r="IC248" s="22"/>
      <c r="ID248" s="22"/>
      <c r="IE248" s="22"/>
      <c r="IF248" s="22"/>
      <c r="IG248" s="22"/>
      <c r="IH248" s="22"/>
      <c r="II248" s="22"/>
      <c r="IJ248" s="22"/>
      <c r="IK248" s="22"/>
    </row>
    <row r="249" spans="1:245" x14ac:dyDescent="0.25">
      <c r="A249" s="42">
        <v>43011</v>
      </c>
      <c r="B249" s="143" t="s">
        <v>1808</v>
      </c>
      <c r="C249" s="29">
        <v>849</v>
      </c>
      <c r="D249" s="29">
        <v>1125</v>
      </c>
      <c r="E249" s="27" t="s">
        <v>1775</v>
      </c>
      <c r="F249" s="21"/>
      <c r="G249" s="27" t="s">
        <v>1815</v>
      </c>
      <c r="H249" s="22"/>
      <c r="I249" s="40">
        <v>22040000</v>
      </c>
      <c r="J249" s="40">
        <v>6840000</v>
      </c>
      <c r="K249" s="40">
        <f t="shared" si="3"/>
        <v>15200000</v>
      </c>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c r="BF249" s="22"/>
      <c r="BG249" s="22"/>
      <c r="BH249" s="22"/>
      <c r="BI249" s="22"/>
      <c r="BJ249" s="22"/>
      <c r="BK249" s="22"/>
      <c r="BL249" s="22"/>
      <c r="BM249" s="22"/>
      <c r="BN249" s="22"/>
      <c r="BO249" s="22"/>
      <c r="BP249" s="22"/>
      <c r="BQ249" s="22"/>
      <c r="BR249" s="22"/>
      <c r="BS249" s="22"/>
      <c r="BT249" s="22"/>
      <c r="BU249" s="22"/>
      <c r="BV249" s="22"/>
      <c r="BW249" s="22"/>
      <c r="BX249" s="22"/>
      <c r="BY249" s="22"/>
      <c r="BZ249" s="22"/>
      <c r="CA249" s="22"/>
      <c r="CB249" s="22"/>
      <c r="CC249" s="22"/>
      <c r="CD249" s="22"/>
      <c r="CE249" s="22"/>
      <c r="CF249" s="22"/>
      <c r="CG249" s="22"/>
      <c r="CH249" s="22"/>
      <c r="CI249" s="22"/>
      <c r="CJ249" s="22"/>
      <c r="CK249" s="22"/>
      <c r="CL249" s="22"/>
      <c r="CM249" s="22"/>
      <c r="CN249" s="22"/>
      <c r="CO249" s="22"/>
      <c r="CP249" s="22"/>
      <c r="CQ249" s="22"/>
      <c r="CR249" s="22"/>
      <c r="CS249" s="22"/>
      <c r="CT249" s="22"/>
      <c r="CU249" s="22"/>
      <c r="CV249" s="22"/>
      <c r="CW249" s="22"/>
      <c r="CX249" s="22"/>
      <c r="CY249" s="22"/>
      <c r="CZ249" s="22"/>
      <c r="DA249" s="22"/>
      <c r="DB249" s="22"/>
      <c r="DC249" s="22"/>
      <c r="DD249" s="22"/>
      <c r="DE249" s="22"/>
      <c r="DF249" s="22"/>
      <c r="DG249" s="22"/>
      <c r="DH249" s="22"/>
      <c r="DI249" s="22"/>
      <c r="DJ249" s="22"/>
      <c r="DK249" s="22"/>
      <c r="DL249" s="22"/>
      <c r="DM249" s="22"/>
      <c r="DN249" s="22"/>
      <c r="DO249" s="22"/>
      <c r="DP249" s="22"/>
      <c r="DQ249" s="22"/>
      <c r="DR249" s="22"/>
      <c r="DS249" s="22"/>
      <c r="DT249" s="22"/>
      <c r="DU249" s="22"/>
      <c r="DV249" s="22"/>
      <c r="DW249" s="22"/>
      <c r="DX249" s="22"/>
      <c r="DY249" s="22"/>
      <c r="DZ249" s="22"/>
      <c r="EA249" s="22"/>
      <c r="EB249" s="22"/>
      <c r="EC249" s="22"/>
      <c r="ED249" s="22"/>
      <c r="EE249" s="22"/>
      <c r="EF249" s="22"/>
      <c r="EG249" s="22"/>
      <c r="EH249" s="22"/>
      <c r="EI249" s="22"/>
      <c r="EJ249" s="22"/>
      <c r="EK249" s="22"/>
      <c r="EL249" s="22"/>
      <c r="EM249" s="22"/>
      <c r="EN249" s="22"/>
      <c r="EO249" s="22"/>
      <c r="EP249" s="22"/>
      <c r="EQ249" s="22"/>
      <c r="ER249" s="22"/>
      <c r="ES249" s="22"/>
      <c r="ET249" s="22"/>
      <c r="EU249" s="22"/>
      <c r="EV249" s="22"/>
      <c r="EW249" s="22"/>
      <c r="EX249" s="22"/>
      <c r="EY249" s="22"/>
      <c r="EZ249" s="22"/>
      <c r="FA249" s="22"/>
      <c r="FB249" s="22"/>
      <c r="FC249" s="22"/>
      <c r="FD249" s="22"/>
      <c r="FE249" s="22"/>
      <c r="FF249" s="22"/>
      <c r="FG249" s="22"/>
      <c r="FH249" s="22"/>
      <c r="FI249" s="22"/>
      <c r="FJ249" s="22"/>
      <c r="FK249" s="22"/>
      <c r="FL249" s="22"/>
      <c r="FM249" s="22"/>
      <c r="FN249" s="22"/>
      <c r="FO249" s="22"/>
      <c r="FP249" s="22"/>
      <c r="FQ249" s="22"/>
      <c r="FR249" s="22"/>
      <c r="FS249" s="22"/>
      <c r="FT249" s="22"/>
      <c r="FU249" s="22"/>
      <c r="FV249" s="22"/>
      <c r="FW249" s="22"/>
      <c r="FX249" s="22"/>
      <c r="FY249" s="22"/>
      <c r="FZ249" s="22"/>
      <c r="GA249" s="22"/>
      <c r="GB249" s="22"/>
      <c r="GC249" s="22"/>
      <c r="GD249" s="22"/>
      <c r="GE249" s="22"/>
      <c r="GF249" s="22"/>
      <c r="GG249" s="22"/>
      <c r="GH249" s="22"/>
      <c r="GI249" s="22"/>
      <c r="GJ249" s="22"/>
      <c r="GK249" s="22"/>
      <c r="GL249" s="22"/>
      <c r="GM249" s="22"/>
      <c r="GN249" s="22"/>
      <c r="GO249" s="22"/>
      <c r="GP249" s="22"/>
      <c r="GQ249" s="22"/>
      <c r="GR249" s="22"/>
      <c r="GS249" s="22"/>
      <c r="GT249" s="22"/>
      <c r="GU249" s="22"/>
      <c r="GV249" s="22"/>
      <c r="GW249" s="22"/>
      <c r="GX249" s="22"/>
      <c r="GY249" s="22"/>
      <c r="GZ249" s="22"/>
      <c r="HA249" s="22"/>
      <c r="HB249" s="22"/>
      <c r="HC249" s="22"/>
      <c r="HD249" s="22"/>
      <c r="HE249" s="22"/>
      <c r="HF249" s="22"/>
      <c r="HG249" s="22"/>
      <c r="HH249" s="22"/>
      <c r="HI249" s="22"/>
      <c r="HJ249" s="22"/>
      <c r="HK249" s="22"/>
      <c r="HL249" s="22"/>
      <c r="HM249" s="22"/>
      <c r="HN249" s="22"/>
      <c r="HO249" s="22"/>
      <c r="HP249" s="22"/>
      <c r="HQ249" s="22"/>
      <c r="HR249" s="22"/>
      <c r="HS249" s="22"/>
      <c r="HT249" s="22"/>
      <c r="HU249" s="22"/>
      <c r="HV249" s="22"/>
      <c r="HW249" s="22"/>
      <c r="HX249" s="22"/>
      <c r="HY249" s="22"/>
      <c r="HZ249" s="22"/>
      <c r="IA249" s="22"/>
      <c r="IB249" s="22"/>
      <c r="IC249" s="22"/>
      <c r="ID249" s="22"/>
      <c r="IE249" s="22"/>
      <c r="IF249" s="22"/>
      <c r="IG249" s="22"/>
      <c r="IH249" s="22"/>
      <c r="II249" s="22"/>
      <c r="IJ249" s="22"/>
      <c r="IK249" s="22"/>
    </row>
    <row r="250" spans="1:245" x14ac:dyDescent="0.25">
      <c r="A250" s="42">
        <v>43012</v>
      </c>
      <c r="B250" s="143" t="s">
        <v>1789</v>
      </c>
      <c r="C250" s="29">
        <v>846</v>
      </c>
      <c r="D250" s="29">
        <v>1134</v>
      </c>
      <c r="E250" s="27" t="s">
        <v>1749</v>
      </c>
      <c r="F250" s="21"/>
      <c r="G250" s="27" t="s">
        <v>1794</v>
      </c>
      <c r="H250" s="22"/>
      <c r="I250" s="40">
        <v>35000000</v>
      </c>
      <c r="J250" s="40">
        <v>0</v>
      </c>
      <c r="K250" s="40">
        <f t="shared" si="3"/>
        <v>35000000</v>
      </c>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c r="BG250" s="22"/>
      <c r="BH250" s="22"/>
      <c r="BI250" s="22"/>
      <c r="BJ250" s="22"/>
      <c r="BK250" s="22"/>
      <c r="BL250" s="22"/>
      <c r="BM250" s="22"/>
      <c r="BN250" s="22"/>
      <c r="BO250" s="22"/>
      <c r="BP250" s="22"/>
      <c r="BQ250" s="22"/>
      <c r="BR250" s="22"/>
      <c r="BS250" s="22"/>
      <c r="BT250" s="22"/>
      <c r="BU250" s="22"/>
      <c r="BV250" s="22"/>
      <c r="BW250" s="22"/>
      <c r="BX250" s="22"/>
      <c r="BY250" s="22"/>
      <c r="BZ250" s="22"/>
      <c r="CA250" s="22"/>
      <c r="CB250" s="22"/>
      <c r="CC250" s="22"/>
      <c r="CD250" s="22"/>
      <c r="CE250" s="22"/>
      <c r="CF250" s="22"/>
      <c r="CG250" s="22"/>
      <c r="CH250" s="22"/>
      <c r="CI250" s="22"/>
      <c r="CJ250" s="22"/>
      <c r="CK250" s="22"/>
      <c r="CL250" s="22"/>
      <c r="CM250" s="22"/>
      <c r="CN250" s="22"/>
      <c r="CO250" s="22"/>
      <c r="CP250" s="22"/>
      <c r="CQ250" s="22"/>
      <c r="CR250" s="22"/>
      <c r="CS250" s="22"/>
      <c r="CT250" s="22"/>
      <c r="CU250" s="22"/>
      <c r="CV250" s="22"/>
      <c r="CW250" s="22"/>
      <c r="CX250" s="22"/>
      <c r="CY250" s="22"/>
      <c r="CZ250" s="22"/>
      <c r="DA250" s="22"/>
      <c r="DB250" s="22"/>
      <c r="DC250" s="22"/>
      <c r="DD250" s="22"/>
      <c r="DE250" s="22"/>
      <c r="DF250" s="22"/>
      <c r="DG250" s="22"/>
      <c r="DH250" s="22"/>
      <c r="DI250" s="22"/>
      <c r="DJ250" s="22"/>
      <c r="DK250" s="22"/>
      <c r="DL250" s="22"/>
      <c r="DM250" s="22"/>
      <c r="DN250" s="22"/>
      <c r="DO250" s="22"/>
      <c r="DP250" s="22"/>
      <c r="DQ250" s="22"/>
      <c r="DR250" s="22"/>
      <c r="DS250" s="22"/>
      <c r="DT250" s="22"/>
      <c r="DU250" s="22"/>
      <c r="DV250" s="22"/>
      <c r="DW250" s="22"/>
      <c r="DX250" s="22"/>
      <c r="DY250" s="22"/>
      <c r="DZ250" s="22"/>
      <c r="EA250" s="22"/>
      <c r="EB250" s="22"/>
      <c r="EC250" s="22"/>
      <c r="ED250" s="22"/>
      <c r="EE250" s="22"/>
      <c r="EF250" s="22"/>
      <c r="EG250" s="22"/>
      <c r="EH250" s="22"/>
      <c r="EI250" s="22"/>
      <c r="EJ250" s="22"/>
      <c r="EK250" s="22"/>
      <c r="EL250" s="22"/>
      <c r="EM250" s="22"/>
      <c r="EN250" s="22"/>
      <c r="EO250" s="22"/>
      <c r="EP250" s="22"/>
      <c r="EQ250" s="22"/>
      <c r="ER250" s="22"/>
      <c r="ES250" s="22"/>
      <c r="ET250" s="22"/>
      <c r="EU250" s="22"/>
      <c r="EV250" s="22"/>
      <c r="EW250" s="22"/>
      <c r="EX250" s="22"/>
      <c r="EY250" s="22"/>
      <c r="EZ250" s="22"/>
      <c r="FA250" s="22"/>
      <c r="FB250" s="22"/>
      <c r="FC250" s="22"/>
      <c r="FD250" s="22"/>
      <c r="FE250" s="22"/>
      <c r="FF250" s="22"/>
      <c r="FG250" s="22"/>
      <c r="FH250" s="22"/>
      <c r="FI250" s="22"/>
      <c r="FJ250" s="22"/>
      <c r="FK250" s="22"/>
      <c r="FL250" s="22"/>
      <c r="FM250" s="22"/>
      <c r="FN250" s="22"/>
      <c r="FO250" s="22"/>
      <c r="FP250" s="22"/>
      <c r="FQ250" s="22"/>
      <c r="FR250" s="22"/>
      <c r="FS250" s="22"/>
      <c r="FT250" s="22"/>
      <c r="FU250" s="22"/>
      <c r="FV250" s="22"/>
      <c r="FW250" s="22"/>
      <c r="FX250" s="22"/>
      <c r="FY250" s="22"/>
      <c r="FZ250" s="22"/>
      <c r="GA250" s="22"/>
      <c r="GB250" s="22"/>
      <c r="GC250" s="22"/>
      <c r="GD250" s="22"/>
      <c r="GE250" s="22"/>
      <c r="GF250" s="22"/>
      <c r="GG250" s="22"/>
      <c r="GH250" s="22"/>
      <c r="GI250" s="22"/>
      <c r="GJ250" s="22"/>
      <c r="GK250" s="22"/>
      <c r="GL250" s="22"/>
      <c r="GM250" s="22"/>
      <c r="GN250" s="22"/>
      <c r="GO250" s="22"/>
      <c r="GP250" s="22"/>
      <c r="GQ250" s="22"/>
      <c r="GR250" s="22"/>
      <c r="GS250" s="22"/>
      <c r="GT250" s="22"/>
      <c r="GU250" s="22"/>
      <c r="GV250" s="22"/>
      <c r="GW250" s="22"/>
      <c r="GX250" s="22"/>
      <c r="GY250" s="22"/>
      <c r="GZ250" s="22"/>
      <c r="HA250" s="22"/>
      <c r="HB250" s="22"/>
      <c r="HC250" s="22"/>
      <c r="HD250" s="22"/>
      <c r="HE250" s="22"/>
      <c r="HF250" s="22"/>
      <c r="HG250" s="22"/>
      <c r="HH250" s="22"/>
      <c r="HI250" s="22"/>
      <c r="HJ250" s="22"/>
      <c r="HK250" s="22"/>
      <c r="HL250" s="22"/>
      <c r="HM250" s="22"/>
      <c r="HN250" s="22"/>
      <c r="HO250" s="22"/>
      <c r="HP250" s="22"/>
      <c r="HQ250" s="22"/>
      <c r="HR250" s="22"/>
      <c r="HS250" s="22"/>
      <c r="HT250" s="22"/>
      <c r="HU250" s="22"/>
      <c r="HV250" s="22"/>
      <c r="HW250" s="22"/>
      <c r="HX250" s="22"/>
      <c r="HY250" s="22"/>
      <c r="HZ250" s="22"/>
      <c r="IA250" s="22"/>
      <c r="IB250" s="22"/>
      <c r="IC250" s="22"/>
      <c r="ID250" s="22"/>
      <c r="IE250" s="22"/>
      <c r="IF250" s="22"/>
      <c r="IG250" s="22"/>
      <c r="IH250" s="22"/>
      <c r="II250" s="22"/>
      <c r="IJ250" s="22"/>
      <c r="IK250" s="22"/>
    </row>
    <row r="251" spans="1:245" x14ac:dyDescent="0.25">
      <c r="A251" s="42">
        <v>43012</v>
      </c>
      <c r="B251" s="143" t="s">
        <v>1809</v>
      </c>
      <c r="C251" s="29">
        <v>843</v>
      </c>
      <c r="D251" s="29">
        <v>1135</v>
      </c>
      <c r="E251" s="27" t="s">
        <v>1778</v>
      </c>
      <c r="F251" s="21"/>
      <c r="G251" s="27" t="s">
        <v>1816</v>
      </c>
      <c r="H251" s="22"/>
      <c r="I251" s="40">
        <v>24080000</v>
      </c>
      <c r="J251" s="40">
        <v>7280000</v>
      </c>
      <c r="K251" s="40">
        <f t="shared" si="3"/>
        <v>16800000</v>
      </c>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c r="BF251" s="22"/>
      <c r="BG251" s="22"/>
      <c r="BH251" s="22"/>
      <c r="BI251" s="22"/>
      <c r="BJ251" s="22"/>
      <c r="BK251" s="22"/>
      <c r="BL251" s="22"/>
      <c r="BM251" s="22"/>
      <c r="BN251" s="22"/>
      <c r="BO251" s="22"/>
      <c r="BP251" s="22"/>
      <c r="BQ251" s="22"/>
      <c r="BR251" s="22"/>
      <c r="BS251" s="22"/>
      <c r="BT251" s="22"/>
      <c r="BU251" s="22"/>
      <c r="BV251" s="22"/>
      <c r="BW251" s="22"/>
      <c r="BX251" s="22"/>
      <c r="BY251" s="22"/>
      <c r="BZ251" s="22"/>
      <c r="CA251" s="22"/>
      <c r="CB251" s="22"/>
      <c r="CC251" s="22"/>
      <c r="CD251" s="22"/>
      <c r="CE251" s="22"/>
      <c r="CF251" s="22"/>
      <c r="CG251" s="22"/>
      <c r="CH251" s="22"/>
      <c r="CI251" s="22"/>
      <c r="CJ251" s="22"/>
      <c r="CK251" s="22"/>
      <c r="CL251" s="22"/>
      <c r="CM251" s="22"/>
      <c r="CN251" s="22"/>
      <c r="CO251" s="22"/>
      <c r="CP251" s="22"/>
      <c r="CQ251" s="22"/>
      <c r="CR251" s="22"/>
      <c r="CS251" s="22"/>
      <c r="CT251" s="22"/>
      <c r="CU251" s="22"/>
      <c r="CV251" s="22"/>
      <c r="CW251" s="22"/>
      <c r="CX251" s="22"/>
      <c r="CY251" s="22"/>
      <c r="CZ251" s="22"/>
      <c r="DA251" s="22"/>
      <c r="DB251" s="22"/>
      <c r="DC251" s="22"/>
      <c r="DD251" s="22"/>
      <c r="DE251" s="22"/>
      <c r="DF251" s="22"/>
      <c r="DG251" s="22"/>
      <c r="DH251" s="22"/>
      <c r="DI251" s="22"/>
      <c r="DJ251" s="22"/>
      <c r="DK251" s="22"/>
      <c r="DL251" s="22"/>
      <c r="DM251" s="22"/>
      <c r="DN251" s="22"/>
      <c r="DO251" s="22"/>
      <c r="DP251" s="22"/>
      <c r="DQ251" s="22"/>
      <c r="DR251" s="22"/>
      <c r="DS251" s="22"/>
      <c r="DT251" s="22"/>
      <c r="DU251" s="22"/>
      <c r="DV251" s="22"/>
      <c r="DW251" s="22"/>
      <c r="DX251" s="22"/>
      <c r="DY251" s="22"/>
      <c r="DZ251" s="22"/>
      <c r="EA251" s="22"/>
      <c r="EB251" s="22"/>
      <c r="EC251" s="22"/>
      <c r="ED251" s="22"/>
      <c r="EE251" s="22"/>
      <c r="EF251" s="22"/>
      <c r="EG251" s="22"/>
      <c r="EH251" s="22"/>
      <c r="EI251" s="22"/>
      <c r="EJ251" s="22"/>
      <c r="EK251" s="22"/>
      <c r="EL251" s="22"/>
      <c r="EM251" s="22"/>
      <c r="EN251" s="22"/>
      <c r="EO251" s="22"/>
      <c r="EP251" s="22"/>
      <c r="EQ251" s="22"/>
      <c r="ER251" s="22"/>
      <c r="ES251" s="22"/>
      <c r="ET251" s="22"/>
      <c r="EU251" s="22"/>
      <c r="EV251" s="22"/>
      <c r="EW251" s="22"/>
      <c r="EX251" s="22"/>
      <c r="EY251" s="22"/>
      <c r="EZ251" s="22"/>
      <c r="FA251" s="22"/>
      <c r="FB251" s="22"/>
      <c r="FC251" s="22"/>
      <c r="FD251" s="22"/>
      <c r="FE251" s="22"/>
      <c r="FF251" s="22"/>
      <c r="FG251" s="22"/>
      <c r="FH251" s="22"/>
      <c r="FI251" s="22"/>
      <c r="FJ251" s="22"/>
      <c r="FK251" s="22"/>
      <c r="FL251" s="22"/>
      <c r="FM251" s="22"/>
      <c r="FN251" s="22"/>
      <c r="FO251" s="22"/>
      <c r="FP251" s="22"/>
      <c r="FQ251" s="22"/>
      <c r="FR251" s="22"/>
      <c r="FS251" s="22"/>
      <c r="FT251" s="22"/>
      <c r="FU251" s="22"/>
      <c r="FV251" s="22"/>
      <c r="FW251" s="22"/>
      <c r="FX251" s="22"/>
      <c r="FY251" s="22"/>
      <c r="FZ251" s="22"/>
      <c r="GA251" s="22"/>
      <c r="GB251" s="22"/>
      <c r="GC251" s="22"/>
      <c r="GD251" s="22"/>
      <c r="GE251" s="22"/>
      <c r="GF251" s="22"/>
      <c r="GG251" s="22"/>
      <c r="GH251" s="22"/>
      <c r="GI251" s="22"/>
      <c r="GJ251" s="22"/>
      <c r="GK251" s="22"/>
      <c r="GL251" s="22"/>
      <c r="GM251" s="22"/>
      <c r="GN251" s="22"/>
      <c r="GO251" s="22"/>
      <c r="GP251" s="22"/>
      <c r="GQ251" s="22"/>
      <c r="GR251" s="22"/>
      <c r="GS251" s="22"/>
      <c r="GT251" s="22"/>
      <c r="GU251" s="22"/>
      <c r="GV251" s="22"/>
      <c r="GW251" s="22"/>
      <c r="GX251" s="22"/>
      <c r="GY251" s="22"/>
      <c r="GZ251" s="22"/>
      <c r="HA251" s="22"/>
      <c r="HB251" s="22"/>
      <c r="HC251" s="22"/>
      <c r="HD251" s="22"/>
      <c r="HE251" s="22"/>
      <c r="HF251" s="22"/>
      <c r="HG251" s="22"/>
      <c r="HH251" s="22"/>
      <c r="HI251" s="22"/>
      <c r="HJ251" s="22"/>
      <c r="HK251" s="22"/>
      <c r="HL251" s="22"/>
      <c r="HM251" s="22"/>
      <c r="HN251" s="22"/>
      <c r="HO251" s="22"/>
      <c r="HP251" s="22"/>
      <c r="HQ251" s="22"/>
      <c r="HR251" s="22"/>
      <c r="HS251" s="22"/>
      <c r="HT251" s="22"/>
      <c r="HU251" s="22"/>
      <c r="HV251" s="22"/>
      <c r="HW251" s="22"/>
      <c r="HX251" s="22"/>
      <c r="HY251" s="22"/>
      <c r="HZ251" s="22"/>
      <c r="IA251" s="22"/>
      <c r="IB251" s="22"/>
      <c r="IC251" s="22"/>
      <c r="ID251" s="22"/>
      <c r="IE251" s="22"/>
      <c r="IF251" s="22"/>
      <c r="IG251" s="22"/>
      <c r="IH251" s="22"/>
      <c r="II251" s="22"/>
      <c r="IJ251" s="22"/>
      <c r="IK251" s="22"/>
    </row>
    <row r="252" spans="1:245" x14ac:dyDescent="0.25">
      <c r="A252" s="42">
        <v>43013</v>
      </c>
      <c r="B252" s="143" t="s">
        <v>1810</v>
      </c>
      <c r="C252" s="29">
        <v>848</v>
      </c>
      <c r="D252" s="29">
        <v>1139</v>
      </c>
      <c r="E252" s="27" t="s">
        <v>1560</v>
      </c>
      <c r="F252" s="21"/>
      <c r="G252" s="27" t="s">
        <v>1817</v>
      </c>
      <c r="H252" s="22"/>
      <c r="I252" s="40">
        <v>9250000</v>
      </c>
      <c r="J252" s="40">
        <v>3083333</v>
      </c>
      <c r="K252" s="40">
        <f t="shared" si="3"/>
        <v>6166667</v>
      </c>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c r="BG252" s="22"/>
      <c r="BH252" s="22"/>
      <c r="BI252" s="22"/>
      <c r="BJ252" s="22"/>
      <c r="BK252" s="22"/>
      <c r="BL252" s="22"/>
      <c r="BM252" s="22"/>
      <c r="BN252" s="22"/>
      <c r="BO252" s="22"/>
      <c r="BP252" s="22"/>
      <c r="BQ252" s="22"/>
      <c r="BR252" s="22"/>
      <c r="BS252" s="22"/>
      <c r="BT252" s="22"/>
      <c r="BU252" s="22"/>
      <c r="BV252" s="22"/>
      <c r="BW252" s="22"/>
      <c r="BX252" s="22"/>
      <c r="BY252" s="22"/>
      <c r="BZ252" s="22"/>
      <c r="CA252" s="22"/>
      <c r="CB252" s="22"/>
      <c r="CC252" s="22"/>
      <c r="CD252" s="22"/>
      <c r="CE252" s="22"/>
      <c r="CF252" s="22"/>
      <c r="CG252" s="22"/>
      <c r="CH252" s="22"/>
      <c r="CI252" s="22"/>
      <c r="CJ252" s="22"/>
      <c r="CK252" s="22"/>
      <c r="CL252" s="22"/>
      <c r="CM252" s="22"/>
      <c r="CN252" s="22"/>
      <c r="CO252" s="22"/>
      <c r="CP252" s="22"/>
      <c r="CQ252" s="22"/>
      <c r="CR252" s="22"/>
      <c r="CS252" s="22"/>
      <c r="CT252" s="22"/>
      <c r="CU252" s="22"/>
      <c r="CV252" s="22"/>
      <c r="CW252" s="22"/>
      <c r="CX252" s="22"/>
      <c r="CY252" s="22"/>
      <c r="CZ252" s="22"/>
      <c r="DA252" s="22"/>
      <c r="DB252" s="22"/>
      <c r="DC252" s="22"/>
      <c r="DD252" s="22"/>
      <c r="DE252" s="22"/>
      <c r="DF252" s="22"/>
      <c r="DG252" s="22"/>
      <c r="DH252" s="22"/>
      <c r="DI252" s="22"/>
      <c r="DJ252" s="22"/>
      <c r="DK252" s="22"/>
      <c r="DL252" s="22"/>
      <c r="DM252" s="22"/>
      <c r="DN252" s="22"/>
      <c r="DO252" s="22"/>
      <c r="DP252" s="22"/>
      <c r="DQ252" s="22"/>
      <c r="DR252" s="22"/>
      <c r="DS252" s="22"/>
      <c r="DT252" s="22"/>
      <c r="DU252" s="22"/>
      <c r="DV252" s="22"/>
      <c r="DW252" s="22"/>
      <c r="DX252" s="22"/>
      <c r="DY252" s="22"/>
      <c r="DZ252" s="22"/>
      <c r="EA252" s="22"/>
      <c r="EB252" s="22"/>
      <c r="EC252" s="22"/>
      <c r="ED252" s="22"/>
      <c r="EE252" s="22"/>
      <c r="EF252" s="22"/>
      <c r="EG252" s="22"/>
      <c r="EH252" s="22"/>
      <c r="EI252" s="22"/>
      <c r="EJ252" s="22"/>
      <c r="EK252" s="22"/>
      <c r="EL252" s="22"/>
      <c r="EM252" s="22"/>
      <c r="EN252" s="22"/>
      <c r="EO252" s="22"/>
      <c r="EP252" s="22"/>
      <c r="EQ252" s="22"/>
      <c r="ER252" s="22"/>
      <c r="ES252" s="22"/>
      <c r="ET252" s="22"/>
      <c r="EU252" s="22"/>
      <c r="EV252" s="22"/>
      <c r="EW252" s="22"/>
      <c r="EX252" s="22"/>
      <c r="EY252" s="22"/>
      <c r="EZ252" s="22"/>
      <c r="FA252" s="22"/>
      <c r="FB252" s="22"/>
      <c r="FC252" s="22"/>
      <c r="FD252" s="22"/>
      <c r="FE252" s="22"/>
      <c r="FF252" s="22"/>
      <c r="FG252" s="22"/>
      <c r="FH252" s="22"/>
      <c r="FI252" s="22"/>
      <c r="FJ252" s="22"/>
      <c r="FK252" s="22"/>
      <c r="FL252" s="22"/>
      <c r="FM252" s="22"/>
      <c r="FN252" s="22"/>
      <c r="FO252" s="22"/>
      <c r="FP252" s="22"/>
      <c r="FQ252" s="22"/>
      <c r="FR252" s="22"/>
      <c r="FS252" s="22"/>
      <c r="FT252" s="22"/>
      <c r="FU252" s="22"/>
      <c r="FV252" s="22"/>
      <c r="FW252" s="22"/>
      <c r="FX252" s="22"/>
      <c r="FY252" s="22"/>
      <c r="FZ252" s="22"/>
      <c r="GA252" s="22"/>
      <c r="GB252" s="22"/>
      <c r="GC252" s="22"/>
      <c r="GD252" s="22"/>
      <c r="GE252" s="22"/>
      <c r="GF252" s="22"/>
      <c r="GG252" s="22"/>
      <c r="GH252" s="22"/>
      <c r="GI252" s="22"/>
      <c r="GJ252" s="22"/>
      <c r="GK252" s="22"/>
      <c r="GL252" s="22"/>
      <c r="GM252" s="22"/>
      <c r="GN252" s="22"/>
      <c r="GO252" s="22"/>
      <c r="GP252" s="22"/>
      <c r="GQ252" s="22"/>
      <c r="GR252" s="22"/>
      <c r="GS252" s="22"/>
      <c r="GT252" s="22"/>
      <c r="GU252" s="22"/>
      <c r="GV252" s="22"/>
      <c r="GW252" s="22"/>
      <c r="GX252" s="22"/>
      <c r="GY252" s="22"/>
      <c r="GZ252" s="22"/>
      <c r="HA252" s="22"/>
      <c r="HB252" s="22"/>
      <c r="HC252" s="22"/>
      <c r="HD252" s="22"/>
      <c r="HE252" s="22"/>
      <c r="HF252" s="22"/>
      <c r="HG252" s="22"/>
      <c r="HH252" s="22"/>
      <c r="HI252" s="22"/>
      <c r="HJ252" s="22"/>
      <c r="HK252" s="22"/>
      <c r="HL252" s="22"/>
      <c r="HM252" s="22"/>
      <c r="HN252" s="22"/>
      <c r="HO252" s="22"/>
      <c r="HP252" s="22"/>
      <c r="HQ252" s="22"/>
      <c r="HR252" s="22"/>
      <c r="HS252" s="22"/>
      <c r="HT252" s="22"/>
      <c r="HU252" s="22"/>
      <c r="HV252" s="22"/>
      <c r="HW252" s="22"/>
      <c r="HX252" s="22"/>
      <c r="HY252" s="22"/>
      <c r="HZ252" s="22"/>
      <c r="IA252" s="22"/>
      <c r="IB252" s="22"/>
      <c r="IC252" s="22"/>
      <c r="ID252" s="22"/>
      <c r="IE252" s="22"/>
      <c r="IF252" s="22"/>
      <c r="IG252" s="22"/>
      <c r="IH252" s="22"/>
      <c r="II252" s="22"/>
      <c r="IJ252" s="22"/>
      <c r="IK252" s="22"/>
    </row>
    <row r="253" spans="1:245" x14ac:dyDescent="0.25">
      <c r="A253" s="42">
        <v>43018</v>
      </c>
      <c r="B253" s="143" t="s">
        <v>1352</v>
      </c>
      <c r="C253" s="29">
        <v>845</v>
      </c>
      <c r="D253" s="29">
        <v>1146</v>
      </c>
      <c r="E253" s="27" t="s">
        <v>1779</v>
      </c>
      <c r="F253" s="21"/>
      <c r="G253" s="27" t="s">
        <v>1364</v>
      </c>
      <c r="H253" s="22"/>
      <c r="I253" s="40">
        <v>12200000</v>
      </c>
      <c r="J253" s="40">
        <v>0</v>
      </c>
      <c r="K253" s="40">
        <f t="shared" si="3"/>
        <v>12200000</v>
      </c>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2"/>
      <c r="CA253" s="22"/>
      <c r="CB253" s="22"/>
      <c r="CC253" s="22"/>
      <c r="CD253" s="22"/>
      <c r="CE253" s="22"/>
      <c r="CF253" s="22"/>
      <c r="CG253" s="22"/>
      <c r="CH253" s="22"/>
      <c r="CI253" s="22"/>
      <c r="CJ253" s="22"/>
      <c r="CK253" s="22"/>
      <c r="CL253" s="22"/>
      <c r="CM253" s="22"/>
      <c r="CN253" s="22"/>
      <c r="CO253" s="22"/>
      <c r="CP253" s="22"/>
      <c r="CQ253" s="22"/>
      <c r="CR253" s="22"/>
      <c r="CS253" s="22"/>
      <c r="CT253" s="22"/>
      <c r="CU253" s="22"/>
      <c r="CV253" s="22"/>
      <c r="CW253" s="22"/>
      <c r="CX253" s="22"/>
      <c r="CY253" s="22"/>
      <c r="CZ253" s="22"/>
      <c r="DA253" s="22"/>
      <c r="DB253" s="22"/>
      <c r="DC253" s="22"/>
      <c r="DD253" s="22"/>
      <c r="DE253" s="22"/>
      <c r="DF253" s="22"/>
      <c r="DG253" s="22"/>
      <c r="DH253" s="22"/>
      <c r="DI253" s="22"/>
      <c r="DJ253" s="22"/>
      <c r="DK253" s="22"/>
      <c r="DL253" s="22"/>
      <c r="DM253" s="22"/>
      <c r="DN253" s="22"/>
      <c r="DO253" s="22"/>
      <c r="DP253" s="22"/>
      <c r="DQ253" s="22"/>
      <c r="DR253" s="22"/>
      <c r="DS253" s="22"/>
      <c r="DT253" s="22"/>
      <c r="DU253" s="22"/>
      <c r="DV253" s="22"/>
      <c r="DW253" s="22"/>
      <c r="DX253" s="22"/>
      <c r="DY253" s="22"/>
      <c r="DZ253" s="22"/>
      <c r="EA253" s="22"/>
      <c r="EB253" s="22"/>
      <c r="EC253" s="22"/>
      <c r="ED253" s="22"/>
      <c r="EE253" s="22"/>
      <c r="EF253" s="22"/>
      <c r="EG253" s="22"/>
      <c r="EH253" s="22"/>
      <c r="EI253" s="22"/>
      <c r="EJ253" s="22"/>
      <c r="EK253" s="22"/>
      <c r="EL253" s="22"/>
      <c r="EM253" s="22"/>
      <c r="EN253" s="22"/>
      <c r="EO253" s="22"/>
      <c r="EP253" s="22"/>
      <c r="EQ253" s="22"/>
      <c r="ER253" s="22"/>
      <c r="ES253" s="22"/>
      <c r="ET253" s="22"/>
      <c r="EU253" s="22"/>
      <c r="EV253" s="22"/>
      <c r="EW253" s="22"/>
      <c r="EX253" s="22"/>
      <c r="EY253" s="22"/>
      <c r="EZ253" s="22"/>
      <c r="FA253" s="22"/>
      <c r="FB253" s="22"/>
      <c r="FC253" s="22"/>
      <c r="FD253" s="22"/>
      <c r="FE253" s="22"/>
      <c r="FF253" s="22"/>
      <c r="FG253" s="22"/>
      <c r="FH253" s="22"/>
      <c r="FI253" s="22"/>
      <c r="FJ253" s="22"/>
      <c r="FK253" s="22"/>
      <c r="FL253" s="22"/>
      <c r="FM253" s="22"/>
      <c r="FN253" s="22"/>
      <c r="FO253" s="22"/>
      <c r="FP253" s="22"/>
      <c r="FQ253" s="22"/>
      <c r="FR253" s="22"/>
      <c r="FS253" s="22"/>
      <c r="FT253" s="22"/>
      <c r="FU253" s="22"/>
      <c r="FV253" s="22"/>
      <c r="FW253" s="22"/>
      <c r="FX253" s="22"/>
      <c r="FY253" s="22"/>
      <c r="FZ253" s="22"/>
      <c r="GA253" s="22"/>
      <c r="GB253" s="22"/>
      <c r="GC253" s="22"/>
      <c r="GD253" s="22"/>
      <c r="GE253" s="22"/>
      <c r="GF253" s="22"/>
      <c r="GG253" s="22"/>
      <c r="GH253" s="22"/>
      <c r="GI253" s="22"/>
      <c r="GJ253" s="22"/>
      <c r="GK253" s="22"/>
      <c r="GL253" s="22"/>
      <c r="GM253" s="22"/>
      <c r="GN253" s="22"/>
      <c r="GO253" s="22"/>
      <c r="GP253" s="22"/>
      <c r="GQ253" s="22"/>
      <c r="GR253" s="22"/>
      <c r="GS253" s="22"/>
      <c r="GT253" s="22"/>
      <c r="GU253" s="22"/>
      <c r="GV253" s="22"/>
      <c r="GW253" s="22"/>
      <c r="GX253" s="22"/>
      <c r="GY253" s="22"/>
      <c r="GZ253" s="22"/>
      <c r="HA253" s="22"/>
      <c r="HB253" s="22"/>
      <c r="HC253" s="22"/>
      <c r="HD253" s="22"/>
      <c r="HE253" s="22"/>
      <c r="HF253" s="22"/>
      <c r="HG253" s="22"/>
      <c r="HH253" s="22"/>
      <c r="HI253" s="22"/>
      <c r="HJ253" s="22"/>
      <c r="HK253" s="22"/>
      <c r="HL253" s="22"/>
      <c r="HM253" s="22"/>
      <c r="HN253" s="22"/>
      <c r="HO253" s="22"/>
      <c r="HP253" s="22"/>
      <c r="HQ253" s="22"/>
      <c r="HR253" s="22"/>
      <c r="HS253" s="22"/>
      <c r="HT253" s="22"/>
      <c r="HU253" s="22"/>
      <c r="HV253" s="22"/>
      <c r="HW253" s="22"/>
      <c r="HX253" s="22"/>
      <c r="HY253" s="22"/>
      <c r="HZ253" s="22"/>
      <c r="IA253" s="22"/>
      <c r="IB253" s="22"/>
      <c r="IC253" s="22"/>
      <c r="ID253" s="22"/>
      <c r="IE253" s="22"/>
      <c r="IF253" s="22"/>
      <c r="IG253" s="22"/>
      <c r="IH253" s="22"/>
      <c r="II253" s="22"/>
      <c r="IJ253" s="22"/>
      <c r="IK253" s="22"/>
    </row>
    <row r="254" spans="1:245" x14ac:dyDescent="0.25">
      <c r="A254" s="42">
        <v>43028</v>
      </c>
      <c r="B254" s="143" t="s">
        <v>1868</v>
      </c>
      <c r="C254" s="29">
        <v>870</v>
      </c>
      <c r="D254" s="29">
        <v>1177</v>
      </c>
      <c r="E254" s="27" t="s">
        <v>1873</v>
      </c>
      <c r="F254" s="21"/>
      <c r="G254" s="27" t="s">
        <v>1876</v>
      </c>
      <c r="H254" s="22"/>
      <c r="I254" s="40">
        <v>10350000</v>
      </c>
      <c r="J254" s="40">
        <v>0</v>
      </c>
      <c r="K254" s="40">
        <f t="shared" si="3"/>
        <v>10350000</v>
      </c>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2"/>
      <c r="CA254" s="22"/>
      <c r="CB254" s="22"/>
      <c r="CC254" s="22"/>
      <c r="CD254" s="22"/>
      <c r="CE254" s="22"/>
      <c r="CF254" s="22"/>
      <c r="CG254" s="22"/>
      <c r="CH254" s="22"/>
      <c r="CI254" s="22"/>
      <c r="CJ254" s="22"/>
      <c r="CK254" s="22"/>
      <c r="CL254" s="22"/>
      <c r="CM254" s="22"/>
      <c r="CN254" s="22"/>
      <c r="CO254" s="22"/>
      <c r="CP254" s="22"/>
      <c r="CQ254" s="22"/>
      <c r="CR254" s="22"/>
      <c r="CS254" s="22"/>
      <c r="CT254" s="22"/>
      <c r="CU254" s="22"/>
      <c r="CV254" s="22"/>
      <c r="CW254" s="22"/>
      <c r="CX254" s="22"/>
      <c r="CY254" s="22"/>
      <c r="CZ254" s="22"/>
      <c r="DA254" s="22"/>
      <c r="DB254" s="22"/>
      <c r="DC254" s="22"/>
      <c r="DD254" s="22"/>
      <c r="DE254" s="22"/>
      <c r="DF254" s="22"/>
      <c r="DG254" s="22"/>
      <c r="DH254" s="22"/>
      <c r="DI254" s="22"/>
      <c r="DJ254" s="22"/>
      <c r="DK254" s="22"/>
      <c r="DL254" s="22"/>
      <c r="DM254" s="22"/>
      <c r="DN254" s="22"/>
      <c r="DO254" s="22"/>
      <c r="DP254" s="22"/>
      <c r="DQ254" s="22"/>
      <c r="DR254" s="22"/>
      <c r="DS254" s="22"/>
      <c r="DT254" s="22"/>
      <c r="DU254" s="22"/>
      <c r="DV254" s="22"/>
      <c r="DW254" s="22"/>
      <c r="DX254" s="22"/>
      <c r="DY254" s="22"/>
      <c r="DZ254" s="22"/>
      <c r="EA254" s="22"/>
      <c r="EB254" s="22"/>
      <c r="EC254" s="22"/>
      <c r="ED254" s="22"/>
      <c r="EE254" s="22"/>
      <c r="EF254" s="22"/>
      <c r="EG254" s="22"/>
      <c r="EH254" s="22"/>
      <c r="EI254" s="22"/>
      <c r="EJ254" s="22"/>
      <c r="EK254" s="22"/>
      <c r="EL254" s="22"/>
      <c r="EM254" s="22"/>
      <c r="EN254" s="22"/>
      <c r="EO254" s="22"/>
      <c r="EP254" s="22"/>
      <c r="EQ254" s="22"/>
      <c r="ER254" s="22"/>
      <c r="ES254" s="22"/>
      <c r="ET254" s="22"/>
      <c r="EU254" s="22"/>
      <c r="EV254" s="22"/>
      <c r="EW254" s="22"/>
      <c r="EX254" s="22"/>
      <c r="EY254" s="22"/>
      <c r="EZ254" s="22"/>
      <c r="FA254" s="22"/>
      <c r="FB254" s="22"/>
      <c r="FC254" s="22"/>
      <c r="FD254" s="22"/>
      <c r="FE254" s="22"/>
      <c r="FF254" s="22"/>
      <c r="FG254" s="22"/>
      <c r="FH254" s="22"/>
      <c r="FI254" s="22"/>
      <c r="FJ254" s="22"/>
      <c r="FK254" s="22"/>
      <c r="FL254" s="22"/>
      <c r="FM254" s="22"/>
      <c r="FN254" s="22"/>
      <c r="FO254" s="22"/>
      <c r="FP254" s="22"/>
      <c r="FQ254" s="22"/>
      <c r="FR254" s="22"/>
      <c r="FS254" s="22"/>
      <c r="FT254" s="22"/>
      <c r="FU254" s="22"/>
      <c r="FV254" s="22"/>
      <c r="FW254" s="22"/>
      <c r="FX254" s="22"/>
      <c r="FY254" s="22"/>
      <c r="FZ254" s="22"/>
      <c r="GA254" s="22"/>
      <c r="GB254" s="22"/>
      <c r="GC254" s="22"/>
      <c r="GD254" s="22"/>
      <c r="GE254" s="22"/>
      <c r="GF254" s="22"/>
      <c r="GG254" s="22"/>
      <c r="GH254" s="22"/>
      <c r="GI254" s="22"/>
      <c r="GJ254" s="22"/>
      <c r="GK254" s="22"/>
      <c r="GL254" s="22"/>
      <c r="GM254" s="22"/>
      <c r="GN254" s="22"/>
      <c r="GO254" s="22"/>
      <c r="GP254" s="22"/>
      <c r="GQ254" s="22"/>
      <c r="GR254" s="22"/>
      <c r="GS254" s="22"/>
      <c r="GT254" s="22"/>
      <c r="GU254" s="22"/>
      <c r="GV254" s="22"/>
      <c r="GW254" s="22"/>
      <c r="GX254" s="22"/>
      <c r="GY254" s="22"/>
      <c r="GZ254" s="22"/>
      <c r="HA254" s="22"/>
      <c r="HB254" s="22"/>
      <c r="HC254" s="22"/>
      <c r="HD254" s="22"/>
      <c r="HE254" s="22"/>
      <c r="HF254" s="22"/>
      <c r="HG254" s="22"/>
      <c r="HH254" s="22"/>
      <c r="HI254" s="22"/>
      <c r="HJ254" s="22"/>
      <c r="HK254" s="22"/>
      <c r="HL254" s="22"/>
      <c r="HM254" s="22"/>
      <c r="HN254" s="22"/>
      <c r="HO254" s="22"/>
      <c r="HP254" s="22"/>
      <c r="HQ254" s="22"/>
      <c r="HR254" s="22"/>
      <c r="HS254" s="22"/>
      <c r="HT254" s="22"/>
      <c r="HU254" s="22"/>
      <c r="HV254" s="22"/>
      <c r="HW254" s="22"/>
      <c r="HX254" s="22"/>
      <c r="HY254" s="22"/>
      <c r="HZ254" s="22"/>
      <c r="IA254" s="22"/>
      <c r="IB254" s="22"/>
      <c r="IC254" s="22"/>
      <c r="ID254" s="22"/>
      <c r="IE254" s="22"/>
      <c r="IF254" s="22"/>
      <c r="IG254" s="22"/>
      <c r="IH254" s="22"/>
      <c r="II254" s="22"/>
      <c r="IJ254" s="22"/>
      <c r="IK254" s="22"/>
    </row>
    <row r="255" spans="1:245" x14ac:dyDescent="0.25">
      <c r="A255" s="42">
        <v>43031</v>
      </c>
      <c r="B255" s="143" t="s">
        <v>1869</v>
      </c>
      <c r="C255" s="29">
        <v>889</v>
      </c>
      <c r="D255" s="29">
        <v>1182</v>
      </c>
      <c r="E255" s="27" t="s">
        <v>1874</v>
      </c>
      <c r="F255" s="21"/>
      <c r="G255" s="27" t="s">
        <v>1877</v>
      </c>
      <c r="H255" s="22"/>
      <c r="I255" s="40">
        <v>2800000</v>
      </c>
      <c r="J255" s="40">
        <v>373333</v>
      </c>
      <c r="K255" s="40">
        <f t="shared" si="3"/>
        <v>2426667</v>
      </c>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c r="BF255" s="22"/>
      <c r="BG255" s="22"/>
      <c r="BH255" s="22"/>
      <c r="BI255" s="22"/>
      <c r="BJ255" s="22"/>
      <c r="BK255" s="22"/>
      <c r="BL255" s="22"/>
      <c r="BM255" s="22"/>
      <c r="BN255" s="22"/>
      <c r="BO255" s="22"/>
      <c r="BP255" s="22"/>
      <c r="BQ255" s="22"/>
      <c r="BR255" s="22"/>
      <c r="BS255" s="22"/>
      <c r="BT255" s="22"/>
      <c r="BU255" s="22"/>
      <c r="BV255" s="22"/>
      <c r="BW255" s="22"/>
      <c r="BX255" s="22"/>
      <c r="BY255" s="22"/>
      <c r="BZ255" s="22"/>
      <c r="CA255" s="22"/>
      <c r="CB255" s="22"/>
      <c r="CC255" s="22"/>
      <c r="CD255" s="22"/>
      <c r="CE255" s="22"/>
      <c r="CF255" s="22"/>
      <c r="CG255" s="22"/>
      <c r="CH255" s="22"/>
      <c r="CI255" s="22"/>
      <c r="CJ255" s="22"/>
      <c r="CK255" s="22"/>
      <c r="CL255" s="22"/>
      <c r="CM255" s="22"/>
      <c r="CN255" s="22"/>
      <c r="CO255" s="22"/>
      <c r="CP255" s="22"/>
      <c r="CQ255" s="22"/>
      <c r="CR255" s="22"/>
      <c r="CS255" s="22"/>
      <c r="CT255" s="22"/>
      <c r="CU255" s="22"/>
      <c r="CV255" s="22"/>
      <c r="CW255" s="22"/>
      <c r="CX255" s="22"/>
      <c r="CY255" s="22"/>
      <c r="CZ255" s="22"/>
      <c r="DA255" s="22"/>
      <c r="DB255" s="22"/>
      <c r="DC255" s="22"/>
      <c r="DD255" s="22"/>
      <c r="DE255" s="22"/>
      <c r="DF255" s="22"/>
      <c r="DG255" s="22"/>
      <c r="DH255" s="22"/>
      <c r="DI255" s="22"/>
      <c r="DJ255" s="22"/>
      <c r="DK255" s="22"/>
      <c r="DL255" s="22"/>
      <c r="DM255" s="22"/>
      <c r="DN255" s="22"/>
      <c r="DO255" s="22"/>
      <c r="DP255" s="22"/>
      <c r="DQ255" s="22"/>
      <c r="DR255" s="22"/>
      <c r="DS255" s="22"/>
      <c r="DT255" s="22"/>
      <c r="DU255" s="22"/>
      <c r="DV255" s="22"/>
      <c r="DW255" s="22"/>
      <c r="DX255" s="22"/>
      <c r="DY255" s="22"/>
      <c r="DZ255" s="22"/>
      <c r="EA255" s="22"/>
      <c r="EB255" s="22"/>
      <c r="EC255" s="22"/>
      <c r="ED255" s="22"/>
      <c r="EE255" s="22"/>
      <c r="EF255" s="22"/>
      <c r="EG255" s="22"/>
      <c r="EH255" s="22"/>
      <c r="EI255" s="22"/>
      <c r="EJ255" s="22"/>
      <c r="EK255" s="22"/>
      <c r="EL255" s="22"/>
      <c r="EM255" s="22"/>
      <c r="EN255" s="22"/>
      <c r="EO255" s="22"/>
      <c r="EP255" s="22"/>
      <c r="EQ255" s="22"/>
      <c r="ER255" s="22"/>
      <c r="ES255" s="22"/>
      <c r="ET255" s="22"/>
      <c r="EU255" s="22"/>
      <c r="EV255" s="22"/>
      <c r="EW255" s="22"/>
      <c r="EX255" s="22"/>
      <c r="EY255" s="22"/>
      <c r="EZ255" s="22"/>
      <c r="FA255" s="22"/>
      <c r="FB255" s="22"/>
      <c r="FC255" s="22"/>
      <c r="FD255" s="22"/>
      <c r="FE255" s="22"/>
      <c r="FF255" s="22"/>
      <c r="FG255" s="22"/>
      <c r="FH255" s="22"/>
      <c r="FI255" s="22"/>
      <c r="FJ255" s="22"/>
      <c r="FK255" s="22"/>
      <c r="FL255" s="22"/>
      <c r="FM255" s="22"/>
      <c r="FN255" s="22"/>
      <c r="FO255" s="22"/>
      <c r="FP255" s="22"/>
      <c r="FQ255" s="22"/>
      <c r="FR255" s="22"/>
      <c r="FS255" s="22"/>
      <c r="FT255" s="22"/>
      <c r="FU255" s="22"/>
      <c r="FV255" s="22"/>
      <c r="FW255" s="22"/>
      <c r="FX255" s="22"/>
      <c r="FY255" s="22"/>
      <c r="FZ255" s="22"/>
      <c r="GA255" s="22"/>
      <c r="GB255" s="22"/>
      <c r="GC255" s="22"/>
      <c r="GD255" s="22"/>
      <c r="GE255" s="22"/>
      <c r="GF255" s="22"/>
      <c r="GG255" s="22"/>
      <c r="GH255" s="22"/>
      <c r="GI255" s="22"/>
      <c r="GJ255" s="22"/>
      <c r="GK255" s="22"/>
      <c r="GL255" s="22"/>
      <c r="GM255" s="22"/>
      <c r="GN255" s="22"/>
      <c r="GO255" s="22"/>
      <c r="GP255" s="22"/>
      <c r="GQ255" s="22"/>
      <c r="GR255" s="22"/>
      <c r="GS255" s="22"/>
      <c r="GT255" s="22"/>
      <c r="GU255" s="22"/>
      <c r="GV255" s="22"/>
      <c r="GW255" s="22"/>
      <c r="GX255" s="22"/>
      <c r="GY255" s="22"/>
      <c r="GZ255" s="22"/>
      <c r="HA255" s="22"/>
      <c r="HB255" s="22"/>
      <c r="HC255" s="22"/>
      <c r="HD255" s="22"/>
      <c r="HE255" s="22"/>
      <c r="HF255" s="22"/>
      <c r="HG255" s="22"/>
      <c r="HH255" s="22"/>
      <c r="HI255" s="22"/>
      <c r="HJ255" s="22"/>
      <c r="HK255" s="22"/>
      <c r="HL255" s="22"/>
      <c r="HM255" s="22"/>
      <c r="HN255" s="22"/>
      <c r="HO255" s="22"/>
      <c r="HP255" s="22"/>
      <c r="HQ255" s="22"/>
      <c r="HR255" s="22"/>
      <c r="HS255" s="22"/>
      <c r="HT255" s="22"/>
      <c r="HU255" s="22"/>
      <c r="HV255" s="22"/>
      <c r="HW255" s="22"/>
      <c r="HX255" s="22"/>
      <c r="HY255" s="22"/>
      <c r="HZ255" s="22"/>
      <c r="IA255" s="22"/>
      <c r="IB255" s="22"/>
      <c r="IC255" s="22"/>
      <c r="ID255" s="22"/>
      <c r="IE255" s="22"/>
      <c r="IF255" s="22"/>
      <c r="IG255" s="22"/>
      <c r="IH255" s="22"/>
      <c r="II255" s="22"/>
      <c r="IJ255" s="22"/>
      <c r="IK255" s="22"/>
    </row>
    <row r="256" spans="1:245" x14ac:dyDescent="0.25">
      <c r="A256" s="42">
        <v>43032</v>
      </c>
      <c r="B256" s="143" t="s">
        <v>1870</v>
      </c>
      <c r="C256" s="29">
        <v>888</v>
      </c>
      <c r="D256" s="29">
        <v>1199</v>
      </c>
      <c r="E256" s="27" t="s">
        <v>1874</v>
      </c>
      <c r="F256" s="21"/>
      <c r="G256" s="27" t="s">
        <v>1878</v>
      </c>
      <c r="H256" s="22"/>
      <c r="I256" s="40">
        <v>2800000</v>
      </c>
      <c r="J256" s="40">
        <v>326666</v>
      </c>
      <c r="K256" s="40">
        <f t="shared" si="3"/>
        <v>2473334</v>
      </c>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2"/>
      <c r="CD256" s="22"/>
      <c r="CE256" s="22"/>
      <c r="CF256" s="22"/>
      <c r="CG256" s="22"/>
      <c r="CH256" s="22"/>
      <c r="CI256" s="22"/>
      <c r="CJ256" s="22"/>
      <c r="CK256" s="22"/>
      <c r="CL256" s="22"/>
      <c r="CM256" s="22"/>
      <c r="CN256" s="22"/>
      <c r="CO256" s="22"/>
      <c r="CP256" s="22"/>
      <c r="CQ256" s="22"/>
      <c r="CR256" s="22"/>
      <c r="CS256" s="22"/>
      <c r="CT256" s="22"/>
      <c r="CU256" s="22"/>
      <c r="CV256" s="22"/>
      <c r="CW256" s="22"/>
      <c r="CX256" s="22"/>
      <c r="CY256" s="22"/>
      <c r="CZ256" s="22"/>
      <c r="DA256" s="22"/>
      <c r="DB256" s="22"/>
      <c r="DC256" s="22"/>
      <c r="DD256" s="22"/>
      <c r="DE256" s="22"/>
      <c r="DF256" s="22"/>
      <c r="DG256" s="22"/>
      <c r="DH256" s="22"/>
      <c r="DI256" s="22"/>
      <c r="DJ256" s="22"/>
      <c r="DK256" s="22"/>
      <c r="DL256" s="22"/>
      <c r="DM256" s="22"/>
      <c r="DN256" s="22"/>
      <c r="DO256" s="22"/>
      <c r="DP256" s="22"/>
      <c r="DQ256" s="22"/>
      <c r="DR256" s="22"/>
      <c r="DS256" s="22"/>
      <c r="DT256" s="22"/>
      <c r="DU256" s="22"/>
      <c r="DV256" s="22"/>
      <c r="DW256" s="22"/>
      <c r="DX256" s="22"/>
      <c r="DY256" s="22"/>
      <c r="DZ256" s="22"/>
      <c r="EA256" s="22"/>
      <c r="EB256" s="22"/>
      <c r="EC256" s="22"/>
      <c r="ED256" s="22"/>
      <c r="EE256" s="22"/>
      <c r="EF256" s="22"/>
      <c r="EG256" s="22"/>
      <c r="EH256" s="22"/>
      <c r="EI256" s="22"/>
      <c r="EJ256" s="22"/>
      <c r="EK256" s="22"/>
      <c r="EL256" s="22"/>
      <c r="EM256" s="22"/>
      <c r="EN256" s="22"/>
      <c r="EO256" s="22"/>
      <c r="EP256" s="22"/>
      <c r="EQ256" s="22"/>
      <c r="ER256" s="22"/>
      <c r="ES256" s="22"/>
      <c r="ET256" s="22"/>
      <c r="EU256" s="22"/>
      <c r="EV256" s="22"/>
      <c r="EW256" s="22"/>
      <c r="EX256" s="22"/>
      <c r="EY256" s="22"/>
      <c r="EZ256" s="22"/>
      <c r="FA256" s="22"/>
      <c r="FB256" s="22"/>
      <c r="FC256" s="22"/>
      <c r="FD256" s="22"/>
      <c r="FE256" s="22"/>
      <c r="FF256" s="22"/>
      <c r="FG256" s="22"/>
      <c r="FH256" s="22"/>
      <c r="FI256" s="22"/>
      <c r="FJ256" s="22"/>
      <c r="FK256" s="22"/>
      <c r="FL256" s="22"/>
      <c r="FM256" s="22"/>
      <c r="FN256" s="22"/>
      <c r="FO256" s="22"/>
      <c r="FP256" s="22"/>
      <c r="FQ256" s="22"/>
      <c r="FR256" s="22"/>
      <c r="FS256" s="22"/>
      <c r="FT256" s="22"/>
      <c r="FU256" s="22"/>
      <c r="FV256" s="22"/>
      <c r="FW256" s="22"/>
      <c r="FX256" s="22"/>
      <c r="FY256" s="22"/>
      <c r="FZ256" s="22"/>
      <c r="GA256" s="22"/>
      <c r="GB256" s="22"/>
      <c r="GC256" s="22"/>
      <c r="GD256" s="22"/>
      <c r="GE256" s="22"/>
      <c r="GF256" s="22"/>
      <c r="GG256" s="22"/>
      <c r="GH256" s="22"/>
      <c r="GI256" s="22"/>
      <c r="GJ256" s="22"/>
      <c r="GK256" s="22"/>
      <c r="GL256" s="22"/>
      <c r="GM256" s="22"/>
      <c r="GN256" s="22"/>
      <c r="GO256" s="22"/>
      <c r="GP256" s="22"/>
      <c r="GQ256" s="22"/>
      <c r="GR256" s="22"/>
      <c r="GS256" s="22"/>
      <c r="GT256" s="22"/>
      <c r="GU256" s="22"/>
      <c r="GV256" s="22"/>
      <c r="GW256" s="22"/>
      <c r="GX256" s="22"/>
      <c r="GY256" s="22"/>
      <c r="GZ256" s="22"/>
      <c r="HA256" s="22"/>
      <c r="HB256" s="22"/>
      <c r="HC256" s="22"/>
      <c r="HD256" s="22"/>
      <c r="HE256" s="22"/>
      <c r="HF256" s="22"/>
      <c r="HG256" s="22"/>
      <c r="HH256" s="22"/>
      <c r="HI256" s="22"/>
      <c r="HJ256" s="22"/>
      <c r="HK256" s="22"/>
      <c r="HL256" s="22"/>
      <c r="HM256" s="22"/>
      <c r="HN256" s="22"/>
      <c r="HO256" s="22"/>
      <c r="HP256" s="22"/>
      <c r="HQ256" s="22"/>
      <c r="HR256" s="22"/>
      <c r="HS256" s="22"/>
      <c r="HT256" s="22"/>
      <c r="HU256" s="22"/>
      <c r="HV256" s="22"/>
      <c r="HW256" s="22"/>
      <c r="HX256" s="22"/>
      <c r="HY256" s="22"/>
      <c r="HZ256" s="22"/>
      <c r="IA256" s="22"/>
      <c r="IB256" s="22"/>
      <c r="IC256" s="22"/>
      <c r="ID256" s="22"/>
      <c r="IE256" s="22"/>
      <c r="IF256" s="22"/>
      <c r="IG256" s="22"/>
      <c r="IH256" s="22"/>
      <c r="II256" s="22"/>
      <c r="IJ256" s="22"/>
      <c r="IK256" s="22"/>
    </row>
    <row r="257" spans="1:245" x14ac:dyDescent="0.25">
      <c r="A257" s="42">
        <v>43032</v>
      </c>
      <c r="B257" s="143" t="s">
        <v>1871</v>
      </c>
      <c r="C257" s="29">
        <v>887</v>
      </c>
      <c r="D257" s="29">
        <v>1200</v>
      </c>
      <c r="E257" s="27" t="s">
        <v>1874</v>
      </c>
      <c r="F257" s="21"/>
      <c r="G257" s="27" t="s">
        <v>1879</v>
      </c>
      <c r="H257" s="22"/>
      <c r="I257" s="40">
        <v>2800000</v>
      </c>
      <c r="J257" s="40">
        <v>326666</v>
      </c>
      <c r="K257" s="40">
        <f t="shared" si="3"/>
        <v>2473334</v>
      </c>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c r="BF257" s="22"/>
      <c r="BG257" s="22"/>
      <c r="BH257" s="22"/>
      <c r="BI257" s="22"/>
      <c r="BJ257" s="22"/>
      <c r="BK257" s="22"/>
      <c r="BL257" s="22"/>
      <c r="BM257" s="22"/>
      <c r="BN257" s="22"/>
      <c r="BO257" s="22"/>
      <c r="BP257" s="22"/>
      <c r="BQ257" s="22"/>
      <c r="BR257" s="22"/>
      <c r="BS257" s="22"/>
      <c r="BT257" s="22"/>
      <c r="BU257" s="22"/>
      <c r="BV257" s="22"/>
      <c r="BW257" s="22"/>
      <c r="BX257" s="22"/>
      <c r="BY257" s="22"/>
      <c r="BZ257" s="22"/>
      <c r="CA257" s="22"/>
      <c r="CB257" s="22"/>
      <c r="CC257" s="22"/>
      <c r="CD257" s="22"/>
      <c r="CE257" s="22"/>
      <c r="CF257" s="22"/>
      <c r="CG257" s="22"/>
      <c r="CH257" s="22"/>
      <c r="CI257" s="22"/>
      <c r="CJ257" s="22"/>
      <c r="CK257" s="22"/>
      <c r="CL257" s="22"/>
      <c r="CM257" s="22"/>
      <c r="CN257" s="22"/>
      <c r="CO257" s="22"/>
      <c r="CP257" s="22"/>
      <c r="CQ257" s="22"/>
      <c r="CR257" s="22"/>
      <c r="CS257" s="22"/>
      <c r="CT257" s="22"/>
      <c r="CU257" s="22"/>
      <c r="CV257" s="22"/>
      <c r="CW257" s="22"/>
      <c r="CX257" s="22"/>
      <c r="CY257" s="22"/>
      <c r="CZ257" s="22"/>
      <c r="DA257" s="22"/>
      <c r="DB257" s="22"/>
      <c r="DC257" s="22"/>
      <c r="DD257" s="22"/>
      <c r="DE257" s="22"/>
      <c r="DF257" s="22"/>
      <c r="DG257" s="22"/>
      <c r="DH257" s="22"/>
      <c r="DI257" s="22"/>
      <c r="DJ257" s="22"/>
      <c r="DK257" s="22"/>
      <c r="DL257" s="22"/>
      <c r="DM257" s="22"/>
      <c r="DN257" s="22"/>
      <c r="DO257" s="22"/>
      <c r="DP257" s="22"/>
      <c r="DQ257" s="22"/>
      <c r="DR257" s="22"/>
      <c r="DS257" s="22"/>
      <c r="DT257" s="22"/>
      <c r="DU257" s="22"/>
      <c r="DV257" s="22"/>
      <c r="DW257" s="22"/>
      <c r="DX257" s="22"/>
      <c r="DY257" s="22"/>
      <c r="DZ257" s="22"/>
      <c r="EA257" s="22"/>
      <c r="EB257" s="22"/>
      <c r="EC257" s="22"/>
      <c r="ED257" s="22"/>
      <c r="EE257" s="22"/>
      <c r="EF257" s="22"/>
      <c r="EG257" s="22"/>
      <c r="EH257" s="22"/>
      <c r="EI257" s="22"/>
      <c r="EJ257" s="22"/>
      <c r="EK257" s="22"/>
      <c r="EL257" s="22"/>
      <c r="EM257" s="22"/>
      <c r="EN257" s="22"/>
      <c r="EO257" s="22"/>
      <c r="EP257" s="22"/>
      <c r="EQ257" s="22"/>
      <c r="ER257" s="22"/>
      <c r="ES257" s="22"/>
      <c r="ET257" s="22"/>
      <c r="EU257" s="22"/>
      <c r="EV257" s="22"/>
      <c r="EW257" s="22"/>
      <c r="EX257" s="22"/>
      <c r="EY257" s="22"/>
      <c r="EZ257" s="22"/>
      <c r="FA257" s="22"/>
      <c r="FB257" s="22"/>
      <c r="FC257" s="22"/>
      <c r="FD257" s="22"/>
      <c r="FE257" s="22"/>
      <c r="FF257" s="22"/>
      <c r="FG257" s="22"/>
      <c r="FH257" s="22"/>
      <c r="FI257" s="22"/>
      <c r="FJ257" s="22"/>
      <c r="FK257" s="22"/>
      <c r="FL257" s="22"/>
      <c r="FM257" s="22"/>
      <c r="FN257" s="22"/>
      <c r="FO257" s="22"/>
      <c r="FP257" s="22"/>
      <c r="FQ257" s="22"/>
      <c r="FR257" s="22"/>
      <c r="FS257" s="22"/>
      <c r="FT257" s="22"/>
      <c r="FU257" s="22"/>
      <c r="FV257" s="22"/>
      <c r="FW257" s="22"/>
      <c r="FX257" s="22"/>
      <c r="FY257" s="22"/>
      <c r="FZ257" s="22"/>
      <c r="GA257" s="22"/>
      <c r="GB257" s="22"/>
      <c r="GC257" s="22"/>
      <c r="GD257" s="22"/>
      <c r="GE257" s="22"/>
      <c r="GF257" s="22"/>
      <c r="GG257" s="22"/>
      <c r="GH257" s="22"/>
      <c r="GI257" s="22"/>
      <c r="GJ257" s="22"/>
      <c r="GK257" s="22"/>
      <c r="GL257" s="22"/>
      <c r="GM257" s="22"/>
      <c r="GN257" s="22"/>
      <c r="GO257" s="22"/>
      <c r="GP257" s="22"/>
      <c r="GQ257" s="22"/>
      <c r="GR257" s="22"/>
      <c r="GS257" s="22"/>
      <c r="GT257" s="22"/>
      <c r="GU257" s="22"/>
      <c r="GV257" s="22"/>
      <c r="GW257" s="22"/>
      <c r="GX257" s="22"/>
      <c r="GY257" s="22"/>
      <c r="GZ257" s="22"/>
      <c r="HA257" s="22"/>
      <c r="HB257" s="22"/>
      <c r="HC257" s="22"/>
      <c r="HD257" s="22"/>
      <c r="HE257" s="22"/>
      <c r="HF257" s="22"/>
      <c r="HG257" s="22"/>
      <c r="HH257" s="22"/>
      <c r="HI257" s="22"/>
      <c r="HJ257" s="22"/>
      <c r="HK257" s="22"/>
      <c r="HL257" s="22"/>
      <c r="HM257" s="22"/>
      <c r="HN257" s="22"/>
      <c r="HO257" s="22"/>
      <c r="HP257" s="22"/>
      <c r="HQ257" s="22"/>
      <c r="HR257" s="22"/>
      <c r="HS257" s="22"/>
      <c r="HT257" s="22"/>
      <c r="HU257" s="22"/>
      <c r="HV257" s="22"/>
      <c r="HW257" s="22"/>
      <c r="HX257" s="22"/>
      <c r="HY257" s="22"/>
      <c r="HZ257" s="22"/>
      <c r="IA257" s="22"/>
      <c r="IB257" s="22"/>
      <c r="IC257" s="22"/>
      <c r="ID257" s="22"/>
      <c r="IE257" s="22"/>
      <c r="IF257" s="22"/>
      <c r="IG257" s="22"/>
      <c r="IH257" s="22"/>
      <c r="II257" s="22"/>
      <c r="IJ257" s="22"/>
      <c r="IK257" s="22"/>
    </row>
    <row r="258" spans="1:245" x14ac:dyDescent="0.25">
      <c r="A258" s="42">
        <v>43032</v>
      </c>
      <c r="B258" s="143" t="s">
        <v>1872</v>
      </c>
      <c r="C258" s="29">
        <v>886</v>
      </c>
      <c r="D258" s="29">
        <v>1201</v>
      </c>
      <c r="E258" s="27" t="s">
        <v>1875</v>
      </c>
      <c r="F258" s="21"/>
      <c r="G258" s="27" t="s">
        <v>1880</v>
      </c>
      <c r="H258" s="22"/>
      <c r="I258" s="40">
        <v>10496667</v>
      </c>
      <c r="J258" s="40">
        <v>0</v>
      </c>
      <c r="K258" s="40">
        <f t="shared" si="3"/>
        <v>10496667</v>
      </c>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c r="BF258" s="22"/>
      <c r="BG258" s="22"/>
      <c r="BH258" s="22"/>
      <c r="BI258" s="22"/>
      <c r="BJ258" s="22"/>
      <c r="BK258" s="22"/>
      <c r="BL258" s="22"/>
      <c r="BM258" s="22"/>
      <c r="BN258" s="22"/>
      <c r="BO258" s="22"/>
      <c r="BP258" s="22"/>
      <c r="BQ258" s="22"/>
      <c r="BR258" s="22"/>
      <c r="BS258" s="22"/>
      <c r="BT258" s="22"/>
      <c r="BU258" s="22"/>
      <c r="BV258" s="22"/>
      <c r="BW258" s="22"/>
      <c r="BX258" s="22"/>
      <c r="BY258" s="22"/>
      <c r="BZ258" s="22"/>
      <c r="CA258" s="22"/>
      <c r="CB258" s="22"/>
      <c r="CC258" s="22"/>
      <c r="CD258" s="22"/>
      <c r="CE258" s="22"/>
      <c r="CF258" s="22"/>
      <c r="CG258" s="22"/>
      <c r="CH258" s="22"/>
      <c r="CI258" s="22"/>
      <c r="CJ258" s="22"/>
      <c r="CK258" s="22"/>
      <c r="CL258" s="22"/>
      <c r="CM258" s="22"/>
      <c r="CN258" s="22"/>
      <c r="CO258" s="22"/>
      <c r="CP258" s="22"/>
      <c r="CQ258" s="22"/>
      <c r="CR258" s="22"/>
      <c r="CS258" s="22"/>
      <c r="CT258" s="22"/>
      <c r="CU258" s="22"/>
      <c r="CV258" s="22"/>
      <c r="CW258" s="22"/>
      <c r="CX258" s="22"/>
      <c r="CY258" s="22"/>
      <c r="CZ258" s="22"/>
      <c r="DA258" s="22"/>
      <c r="DB258" s="22"/>
      <c r="DC258" s="22"/>
      <c r="DD258" s="22"/>
      <c r="DE258" s="22"/>
      <c r="DF258" s="22"/>
      <c r="DG258" s="22"/>
      <c r="DH258" s="22"/>
      <c r="DI258" s="22"/>
      <c r="DJ258" s="22"/>
      <c r="DK258" s="22"/>
      <c r="DL258" s="22"/>
      <c r="DM258" s="22"/>
      <c r="DN258" s="22"/>
      <c r="DO258" s="22"/>
      <c r="DP258" s="22"/>
      <c r="DQ258" s="22"/>
      <c r="DR258" s="22"/>
      <c r="DS258" s="22"/>
      <c r="DT258" s="22"/>
      <c r="DU258" s="22"/>
      <c r="DV258" s="22"/>
      <c r="DW258" s="22"/>
      <c r="DX258" s="22"/>
      <c r="DY258" s="22"/>
      <c r="DZ258" s="22"/>
      <c r="EA258" s="22"/>
      <c r="EB258" s="22"/>
      <c r="EC258" s="22"/>
      <c r="ED258" s="22"/>
      <c r="EE258" s="22"/>
      <c r="EF258" s="22"/>
      <c r="EG258" s="22"/>
      <c r="EH258" s="22"/>
      <c r="EI258" s="22"/>
      <c r="EJ258" s="22"/>
      <c r="EK258" s="22"/>
      <c r="EL258" s="22"/>
      <c r="EM258" s="22"/>
      <c r="EN258" s="22"/>
      <c r="EO258" s="22"/>
      <c r="EP258" s="22"/>
      <c r="EQ258" s="22"/>
      <c r="ER258" s="22"/>
      <c r="ES258" s="22"/>
      <c r="ET258" s="22"/>
      <c r="EU258" s="22"/>
      <c r="EV258" s="22"/>
      <c r="EW258" s="22"/>
      <c r="EX258" s="22"/>
      <c r="EY258" s="22"/>
      <c r="EZ258" s="22"/>
      <c r="FA258" s="22"/>
      <c r="FB258" s="22"/>
      <c r="FC258" s="22"/>
      <c r="FD258" s="22"/>
      <c r="FE258" s="22"/>
      <c r="FF258" s="22"/>
      <c r="FG258" s="22"/>
      <c r="FH258" s="22"/>
      <c r="FI258" s="22"/>
      <c r="FJ258" s="22"/>
      <c r="FK258" s="22"/>
      <c r="FL258" s="22"/>
      <c r="FM258" s="22"/>
      <c r="FN258" s="22"/>
      <c r="FO258" s="22"/>
      <c r="FP258" s="22"/>
      <c r="FQ258" s="22"/>
      <c r="FR258" s="22"/>
      <c r="FS258" s="22"/>
      <c r="FT258" s="22"/>
      <c r="FU258" s="22"/>
      <c r="FV258" s="22"/>
      <c r="FW258" s="22"/>
      <c r="FX258" s="22"/>
      <c r="FY258" s="22"/>
      <c r="FZ258" s="22"/>
      <c r="GA258" s="22"/>
      <c r="GB258" s="22"/>
      <c r="GC258" s="22"/>
      <c r="GD258" s="22"/>
      <c r="GE258" s="22"/>
      <c r="GF258" s="22"/>
      <c r="GG258" s="22"/>
      <c r="GH258" s="22"/>
      <c r="GI258" s="22"/>
      <c r="GJ258" s="22"/>
      <c r="GK258" s="22"/>
      <c r="GL258" s="22"/>
      <c r="GM258" s="22"/>
      <c r="GN258" s="22"/>
      <c r="GO258" s="22"/>
      <c r="GP258" s="22"/>
      <c r="GQ258" s="22"/>
      <c r="GR258" s="22"/>
      <c r="GS258" s="22"/>
      <c r="GT258" s="22"/>
      <c r="GU258" s="22"/>
      <c r="GV258" s="22"/>
      <c r="GW258" s="22"/>
      <c r="GX258" s="22"/>
      <c r="GY258" s="22"/>
      <c r="GZ258" s="22"/>
      <c r="HA258" s="22"/>
      <c r="HB258" s="22"/>
      <c r="HC258" s="22"/>
      <c r="HD258" s="22"/>
      <c r="HE258" s="22"/>
      <c r="HF258" s="22"/>
      <c r="HG258" s="22"/>
      <c r="HH258" s="22"/>
      <c r="HI258" s="22"/>
      <c r="HJ258" s="22"/>
      <c r="HK258" s="22"/>
      <c r="HL258" s="22"/>
      <c r="HM258" s="22"/>
      <c r="HN258" s="22"/>
      <c r="HO258" s="22"/>
      <c r="HP258" s="22"/>
      <c r="HQ258" s="22"/>
      <c r="HR258" s="22"/>
      <c r="HS258" s="22"/>
      <c r="HT258" s="22"/>
      <c r="HU258" s="22"/>
      <c r="HV258" s="22"/>
      <c r="HW258" s="22"/>
      <c r="HX258" s="22"/>
      <c r="HY258" s="22"/>
      <c r="HZ258" s="22"/>
      <c r="IA258" s="22"/>
      <c r="IB258" s="22"/>
      <c r="IC258" s="22"/>
      <c r="ID258" s="22"/>
      <c r="IE258" s="22"/>
      <c r="IF258" s="22"/>
      <c r="IG258" s="22"/>
      <c r="IH258" s="22"/>
      <c r="II258" s="22"/>
      <c r="IJ258" s="22"/>
      <c r="IK258" s="22"/>
    </row>
    <row r="259" spans="1:245" x14ac:dyDescent="0.25">
      <c r="A259" s="42">
        <v>43038</v>
      </c>
      <c r="B259" s="143" t="s">
        <v>1915</v>
      </c>
      <c r="C259" s="29">
        <v>913</v>
      </c>
      <c r="D259" s="29">
        <v>1234</v>
      </c>
      <c r="E259" s="27" t="s">
        <v>1882</v>
      </c>
      <c r="F259" s="21"/>
      <c r="G259" s="27" t="s">
        <v>1917</v>
      </c>
      <c r="H259" s="22"/>
      <c r="I259" s="40">
        <v>12800000</v>
      </c>
      <c r="J259" s="40">
        <v>0</v>
      </c>
      <c r="K259" s="40">
        <f t="shared" si="3"/>
        <v>12800000</v>
      </c>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c r="BF259" s="22"/>
      <c r="BG259" s="22"/>
      <c r="BH259" s="22"/>
      <c r="BI259" s="22"/>
      <c r="BJ259" s="22"/>
      <c r="BK259" s="22"/>
      <c r="BL259" s="22"/>
      <c r="BM259" s="22"/>
      <c r="BN259" s="22"/>
      <c r="BO259" s="22"/>
      <c r="BP259" s="22"/>
      <c r="BQ259" s="22"/>
      <c r="BR259" s="22"/>
      <c r="BS259" s="22"/>
      <c r="BT259" s="22"/>
      <c r="BU259" s="22"/>
      <c r="BV259" s="22"/>
      <c r="BW259" s="22"/>
      <c r="BX259" s="22"/>
      <c r="BY259" s="22"/>
      <c r="BZ259" s="22"/>
      <c r="CA259" s="22"/>
      <c r="CB259" s="22"/>
      <c r="CC259" s="22"/>
      <c r="CD259" s="22"/>
      <c r="CE259" s="22"/>
      <c r="CF259" s="22"/>
      <c r="CG259" s="22"/>
      <c r="CH259" s="22"/>
      <c r="CI259" s="22"/>
      <c r="CJ259" s="22"/>
      <c r="CK259" s="22"/>
      <c r="CL259" s="22"/>
      <c r="CM259" s="22"/>
      <c r="CN259" s="22"/>
      <c r="CO259" s="22"/>
      <c r="CP259" s="22"/>
      <c r="CQ259" s="22"/>
      <c r="CR259" s="22"/>
      <c r="CS259" s="22"/>
      <c r="CT259" s="22"/>
      <c r="CU259" s="22"/>
      <c r="CV259" s="22"/>
      <c r="CW259" s="22"/>
      <c r="CX259" s="22"/>
      <c r="CY259" s="22"/>
      <c r="CZ259" s="22"/>
      <c r="DA259" s="22"/>
      <c r="DB259" s="22"/>
      <c r="DC259" s="22"/>
      <c r="DD259" s="22"/>
      <c r="DE259" s="22"/>
      <c r="DF259" s="22"/>
      <c r="DG259" s="22"/>
      <c r="DH259" s="22"/>
      <c r="DI259" s="22"/>
      <c r="DJ259" s="22"/>
      <c r="DK259" s="22"/>
      <c r="DL259" s="22"/>
      <c r="DM259" s="22"/>
      <c r="DN259" s="22"/>
      <c r="DO259" s="22"/>
      <c r="DP259" s="22"/>
      <c r="DQ259" s="22"/>
      <c r="DR259" s="22"/>
      <c r="DS259" s="22"/>
      <c r="DT259" s="22"/>
      <c r="DU259" s="22"/>
      <c r="DV259" s="22"/>
      <c r="DW259" s="22"/>
      <c r="DX259" s="22"/>
      <c r="DY259" s="22"/>
      <c r="DZ259" s="22"/>
      <c r="EA259" s="22"/>
      <c r="EB259" s="22"/>
      <c r="EC259" s="22"/>
      <c r="ED259" s="22"/>
      <c r="EE259" s="22"/>
      <c r="EF259" s="22"/>
      <c r="EG259" s="22"/>
      <c r="EH259" s="22"/>
      <c r="EI259" s="22"/>
      <c r="EJ259" s="22"/>
      <c r="EK259" s="22"/>
      <c r="EL259" s="22"/>
      <c r="EM259" s="22"/>
      <c r="EN259" s="22"/>
      <c r="EO259" s="22"/>
      <c r="EP259" s="22"/>
      <c r="EQ259" s="22"/>
      <c r="ER259" s="22"/>
      <c r="ES259" s="22"/>
      <c r="ET259" s="22"/>
      <c r="EU259" s="22"/>
      <c r="EV259" s="22"/>
      <c r="EW259" s="22"/>
      <c r="EX259" s="22"/>
      <c r="EY259" s="22"/>
      <c r="EZ259" s="22"/>
      <c r="FA259" s="22"/>
      <c r="FB259" s="22"/>
      <c r="FC259" s="22"/>
      <c r="FD259" s="22"/>
      <c r="FE259" s="22"/>
      <c r="FF259" s="22"/>
      <c r="FG259" s="22"/>
      <c r="FH259" s="22"/>
      <c r="FI259" s="22"/>
      <c r="FJ259" s="22"/>
      <c r="FK259" s="22"/>
      <c r="FL259" s="22"/>
      <c r="FM259" s="22"/>
      <c r="FN259" s="22"/>
      <c r="FO259" s="22"/>
      <c r="FP259" s="22"/>
      <c r="FQ259" s="22"/>
      <c r="FR259" s="22"/>
      <c r="FS259" s="22"/>
      <c r="FT259" s="22"/>
      <c r="FU259" s="22"/>
      <c r="FV259" s="22"/>
      <c r="FW259" s="22"/>
      <c r="FX259" s="22"/>
      <c r="FY259" s="22"/>
      <c r="FZ259" s="22"/>
      <c r="GA259" s="22"/>
      <c r="GB259" s="22"/>
      <c r="GC259" s="22"/>
      <c r="GD259" s="22"/>
      <c r="GE259" s="22"/>
      <c r="GF259" s="22"/>
      <c r="GG259" s="22"/>
      <c r="GH259" s="22"/>
      <c r="GI259" s="22"/>
      <c r="GJ259" s="22"/>
      <c r="GK259" s="22"/>
      <c r="GL259" s="22"/>
      <c r="GM259" s="22"/>
      <c r="GN259" s="22"/>
      <c r="GO259" s="22"/>
      <c r="GP259" s="22"/>
      <c r="GQ259" s="22"/>
      <c r="GR259" s="22"/>
      <c r="GS259" s="22"/>
      <c r="GT259" s="22"/>
      <c r="GU259" s="22"/>
      <c r="GV259" s="22"/>
      <c r="GW259" s="22"/>
      <c r="GX259" s="22"/>
      <c r="GY259" s="22"/>
      <c r="GZ259" s="22"/>
      <c r="HA259" s="22"/>
      <c r="HB259" s="22"/>
      <c r="HC259" s="22"/>
      <c r="HD259" s="22"/>
      <c r="HE259" s="22"/>
      <c r="HF259" s="22"/>
      <c r="HG259" s="22"/>
      <c r="HH259" s="22"/>
      <c r="HI259" s="22"/>
      <c r="HJ259" s="22"/>
      <c r="HK259" s="22"/>
      <c r="HL259" s="22"/>
      <c r="HM259" s="22"/>
      <c r="HN259" s="22"/>
      <c r="HO259" s="22"/>
      <c r="HP259" s="22"/>
      <c r="HQ259" s="22"/>
      <c r="HR259" s="22"/>
      <c r="HS259" s="22"/>
      <c r="HT259" s="22"/>
      <c r="HU259" s="22"/>
      <c r="HV259" s="22"/>
      <c r="HW259" s="22"/>
      <c r="HX259" s="22"/>
      <c r="HY259" s="22"/>
      <c r="HZ259" s="22"/>
      <c r="IA259" s="22"/>
      <c r="IB259" s="22"/>
      <c r="IC259" s="22"/>
      <c r="ID259" s="22"/>
      <c r="IE259" s="22"/>
      <c r="IF259" s="22"/>
      <c r="IG259" s="22"/>
      <c r="IH259" s="22"/>
      <c r="II259" s="22"/>
      <c r="IJ259" s="22"/>
      <c r="IK259" s="22"/>
    </row>
    <row r="260" spans="1:245" x14ac:dyDescent="0.25">
      <c r="A260" s="42">
        <v>43039</v>
      </c>
      <c r="B260" s="143" t="s">
        <v>1916</v>
      </c>
      <c r="C260" s="29">
        <v>914</v>
      </c>
      <c r="D260" s="29">
        <v>1243</v>
      </c>
      <c r="E260" s="27" t="s">
        <v>1883</v>
      </c>
      <c r="F260" s="21"/>
      <c r="G260" s="27" t="s">
        <v>1918</v>
      </c>
      <c r="H260" s="22"/>
      <c r="I260" s="40">
        <v>14018000</v>
      </c>
      <c r="J260" s="40">
        <v>0</v>
      </c>
      <c r="K260" s="40">
        <f t="shared" si="3"/>
        <v>14018000</v>
      </c>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c r="BF260" s="22"/>
      <c r="BG260" s="22"/>
      <c r="BH260" s="22"/>
      <c r="BI260" s="22"/>
      <c r="BJ260" s="22"/>
      <c r="BK260" s="22"/>
      <c r="BL260" s="22"/>
      <c r="BM260" s="22"/>
      <c r="BN260" s="22"/>
      <c r="BO260" s="22"/>
      <c r="BP260" s="22"/>
      <c r="BQ260" s="22"/>
      <c r="BR260" s="22"/>
      <c r="BS260" s="22"/>
      <c r="BT260" s="22"/>
      <c r="BU260" s="22"/>
      <c r="BV260" s="22"/>
      <c r="BW260" s="22"/>
      <c r="BX260" s="22"/>
      <c r="BY260" s="22"/>
      <c r="BZ260" s="22"/>
      <c r="CA260" s="22"/>
      <c r="CB260" s="22"/>
      <c r="CC260" s="22"/>
      <c r="CD260" s="22"/>
      <c r="CE260" s="22"/>
      <c r="CF260" s="22"/>
      <c r="CG260" s="22"/>
      <c r="CH260" s="22"/>
      <c r="CI260" s="22"/>
      <c r="CJ260" s="22"/>
      <c r="CK260" s="22"/>
      <c r="CL260" s="22"/>
      <c r="CM260" s="22"/>
      <c r="CN260" s="22"/>
      <c r="CO260" s="22"/>
      <c r="CP260" s="22"/>
      <c r="CQ260" s="22"/>
      <c r="CR260" s="22"/>
      <c r="CS260" s="22"/>
      <c r="CT260" s="22"/>
      <c r="CU260" s="22"/>
      <c r="CV260" s="22"/>
      <c r="CW260" s="22"/>
      <c r="CX260" s="22"/>
      <c r="CY260" s="22"/>
      <c r="CZ260" s="22"/>
      <c r="DA260" s="22"/>
      <c r="DB260" s="22"/>
      <c r="DC260" s="22"/>
      <c r="DD260" s="22"/>
      <c r="DE260" s="22"/>
      <c r="DF260" s="22"/>
      <c r="DG260" s="22"/>
      <c r="DH260" s="22"/>
      <c r="DI260" s="22"/>
      <c r="DJ260" s="22"/>
      <c r="DK260" s="22"/>
      <c r="DL260" s="22"/>
      <c r="DM260" s="22"/>
      <c r="DN260" s="22"/>
      <c r="DO260" s="22"/>
      <c r="DP260" s="22"/>
      <c r="DQ260" s="22"/>
      <c r="DR260" s="22"/>
      <c r="DS260" s="22"/>
      <c r="DT260" s="22"/>
      <c r="DU260" s="22"/>
      <c r="DV260" s="22"/>
      <c r="DW260" s="22"/>
      <c r="DX260" s="22"/>
      <c r="DY260" s="22"/>
      <c r="DZ260" s="22"/>
      <c r="EA260" s="22"/>
      <c r="EB260" s="22"/>
      <c r="EC260" s="22"/>
      <c r="ED260" s="22"/>
      <c r="EE260" s="22"/>
      <c r="EF260" s="22"/>
      <c r="EG260" s="22"/>
      <c r="EH260" s="22"/>
      <c r="EI260" s="22"/>
      <c r="EJ260" s="22"/>
      <c r="EK260" s="22"/>
      <c r="EL260" s="22"/>
      <c r="EM260" s="22"/>
      <c r="EN260" s="22"/>
      <c r="EO260" s="22"/>
      <c r="EP260" s="22"/>
      <c r="EQ260" s="22"/>
      <c r="ER260" s="22"/>
      <c r="ES260" s="22"/>
      <c r="ET260" s="22"/>
      <c r="EU260" s="22"/>
      <c r="EV260" s="22"/>
      <c r="EW260" s="22"/>
      <c r="EX260" s="22"/>
      <c r="EY260" s="22"/>
      <c r="EZ260" s="22"/>
      <c r="FA260" s="22"/>
      <c r="FB260" s="22"/>
      <c r="FC260" s="22"/>
      <c r="FD260" s="22"/>
      <c r="FE260" s="22"/>
      <c r="FF260" s="22"/>
      <c r="FG260" s="22"/>
      <c r="FH260" s="22"/>
      <c r="FI260" s="22"/>
      <c r="FJ260" s="22"/>
      <c r="FK260" s="22"/>
      <c r="FL260" s="22"/>
      <c r="FM260" s="22"/>
      <c r="FN260" s="22"/>
      <c r="FO260" s="22"/>
      <c r="FP260" s="22"/>
      <c r="FQ260" s="22"/>
      <c r="FR260" s="22"/>
      <c r="FS260" s="22"/>
      <c r="FT260" s="22"/>
      <c r="FU260" s="22"/>
      <c r="FV260" s="22"/>
      <c r="FW260" s="22"/>
      <c r="FX260" s="22"/>
      <c r="FY260" s="22"/>
      <c r="FZ260" s="22"/>
      <c r="GA260" s="22"/>
      <c r="GB260" s="22"/>
      <c r="GC260" s="22"/>
      <c r="GD260" s="22"/>
      <c r="GE260" s="22"/>
      <c r="GF260" s="22"/>
      <c r="GG260" s="22"/>
      <c r="GH260" s="22"/>
      <c r="GI260" s="22"/>
      <c r="GJ260" s="22"/>
      <c r="GK260" s="22"/>
      <c r="GL260" s="22"/>
      <c r="GM260" s="22"/>
      <c r="GN260" s="22"/>
      <c r="GO260" s="22"/>
      <c r="GP260" s="22"/>
      <c r="GQ260" s="22"/>
      <c r="GR260" s="22"/>
      <c r="GS260" s="22"/>
      <c r="GT260" s="22"/>
      <c r="GU260" s="22"/>
      <c r="GV260" s="22"/>
      <c r="GW260" s="22"/>
      <c r="GX260" s="22"/>
      <c r="GY260" s="22"/>
      <c r="GZ260" s="22"/>
      <c r="HA260" s="22"/>
      <c r="HB260" s="22"/>
      <c r="HC260" s="22"/>
      <c r="HD260" s="22"/>
      <c r="HE260" s="22"/>
      <c r="HF260" s="22"/>
      <c r="HG260" s="22"/>
      <c r="HH260" s="22"/>
      <c r="HI260" s="22"/>
      <c r="HJ260" s="22"/>
      <c r="HK260" s="22"/>
      <c r="HL260" s="22"/>
      <c r="HM260" s="22"/>
      <c r="HN260" s="22"/>
      <c r="HO260" s="22"/>
      <c r="HP260" s="22"/>
      <c r="HQ260" s="22"/>
      <c r="HR260" s="22"/>
      <c r="HS260" s="22"/>
      <c r="HT260" s="22"/>
      <c r="HU260" s="22"/>
      <c r="HV260" s="22"/>
      <c r="HW260" s="22"/>
      <c r="HX260" s="22"/>
      <c r="HY260" s="22"/>
      <c r="HZ260" s="22"/>
      <c r="IA260" s="22"/>
      <c r="IB260" s="22"/>
      <c r="IC260" s="22"/>
      <c r="ID260" s="22"/>
      <c r="IE260" s="22"/>
      <c r="IF260" s="22"/>
      <c r="IG260" s="22"/>
      <c r="IH260" s="22"/>
      <c r="II260" s="22"/>
      <c r="IJ260" s="22"/>
      <c r="IK260" s="22"/>
    </row>
    <row r="261" spans="1:245" x14ac:dyDescent="0.25">
      <c r="A261" s="42">
        <v>43040</v>
      </c>
      <c r="B261" s="143" t="s">
        <v>1937</v>
      </c>
      <c r="C261" s="29">
        <v>942</v>
      </c>
      <c r="D261" s="29">
        <v>1251</v>
      </c>
      <c r="E261" s="27" t="s">
        <v>1488</v>
      </c>
      <c r="F261" s="21"/>
      <c r="G261" s="27" t="s">
        <v>1940</v>
      </c>
      <c r="H261" s="22"/>
      <c r="I261" s="40">
        <v>9442000</v>
      </c>
      <c r="J261" s="40">
        <v>0</v>
      </c>
      <c r="K261" s="40">
        <f t="shared" si="3"/>
        <v>9442000</v>
      </c>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c r="BF261" s="22"/>
      <c r="BG261" s="22"/>
      <c r="BH261" s="22"/>
      <c r="BI261" s="22"/>
      <c r="BJ261" s="22"/>
      <c r="BK261" s="22"/>
      <c r="BL261" s="22"/>
      <c r="BM261" s="22"/>
      <c r="BN261" s="22"/>
      <c r="BO261" s="22"/>
      <c r="BP261" s="22"/>
      <c r="BQ261" s="22"/>
      <c r="BR261" s="22"/>
      <c r="BS261" s="22"/>
      <c r="BT261" s="22"/>
      <c r="BU261" s="22"/>
      <c r="BV261" s="22"/>
      <c r="BW261" s="22"/>
      <c r="BX261" s="22"/>
      <c r="BY261" s="22"/>
      <c r="BZ261" s="22"/>
      <c r="CA261" s="22"/>
      <c r="CB261" s="22"/>
      <c r="CC261" s="22"/>
      <c r="CD261" s="22"/>
      <c r="CE261" s="22"/>
      <c r="CF261" s="22"/>
      <c r="CG261" s="22"/>
      <c r="CH261" s="22"/>
      <c r="CI261" s="22"/>
      <c r="CJ261" s="22"/>
      <c r="CK261" s="22"/>
      <c r="CL261" s="22"/>
      <c r="CM261" s="22"/>
      <c r="CN261" s="22"/>
      <c r="CO261" s="22"/>
      <c r="CP261" s="22"/>
      <c r="CQ261" s="22"/>
      <c r="CR261" s="22"/>
      <c r="CS261" s="22"/>
      <c r="CT261" s="22"/>
      <c r="CU261" s="22"/>
      <c r="CV261" s="22"/>
      <c r="CW261" s="22"/>
      <c r="CX261" s="22"/>
      <c r="CY261" s="22"/>
      <c r="CZ261" s="22"/>
      <c r="DA261" s="22"/>
      <c r="DB261" s="22"/>
      <c r="DC261" s="22"/>
      <c r="DD261" s="22"/>
      <c r="DE261" s="22"/>
      <c r="DF261" s="22"/>
      <c r="DG261" s="22"/>
      <c r="DH261" s="22"/>
      <c r="DI261" s="22"/>
      <c r="DJ261" s="22"/>
      <c r="DK261" s="22"/>
      <c r="DL261" s="22"/>
      <c r="DM261" s="22"/>
      <c r="DN261" s="22"/>
      <c r="DO261" s="22"/>
      <c r="DP261" s="22"/>
      <c r="DQ261" s="22"/>
      <c r="DR261" s="22"/>
      <c r="DS261" s="22"/>
      <c r="DT261" s="22"/>
      <c r="DU261" s="22"/>
      <c r="DV261" s="22"/>
      <c r="DW261" s="22"/>
      <c r="DX261" s="22"/>
      <c r="DY261" s="22"/>
      <c r="DZ261" s="22"/>
      <c r="EA261" s="22"/>
      <c r="EB261" s="22"/>
      <c r="EC261" s="22"/>
      <c r="ED261" s="22"/>
      <c r="EE261" s="22"/>
      <c r="EF261" s="22"/>
      <c r="EG261" s="22"/>
      <c r="EH261" s="22"/>
      <c r="EI261" s="22"/>
      <c r="EJ261" s="22"/>
      <c r="EK261" s="22"/>
      <c r="EL261" s="22"/>
      <c r="EM261" s="22"/>
      <c r="EN261" s="22"/>
      <c r="EO261" s="22"/>
      <c r="EP261" s="22"/>
      <c r="EQ261" s="22"/>
      <c r="ER261" s="22"/>
      <c r="ES261" s="22"/>
      <c r="ET261" s="22"/>
      <c r="EU261" s="22"/>
      <c r="EV261" s="22"/>
      <c r="EW261" s="22"/>
      <c r="EX261" s="22"/>
      <c r="EY261" s="22"/>
      <c r="EZ261" s="22"/>
      <c r="FA261" s="22"/>
      <c r="FB261" s="22"/>
      <c r="FC261" s="22"/>
      <c r="FD261" s="22"/>
      <c r="FE261" s="22"/>
      <c r="FF261" s="22"/>
      <c r="FG261" s="22"/>
      <c r="FH261" s="22"/>
      <c r="FI261" s="22"/>
      <c r="FJ261" s="22"/>
      <c r="FK261" s="22"/>
      <c r="FL261" s="22"/>
      <c r="FM261" s="22"/>
      <c r="FN261" s="22"/>
      <c r="FO261" s="22"/>
      <c r="FP261" s="22"/>
      <c r="FQ261" s="22"/>
      <c r="FR261" s="22"/>
      <c r="FS261" s="22"/>
      <c r="FT261" s="22"/>
      <c r="FU261" s="22"/>
      <c r="FV261" s="22"/>
      <c r="FW261" s="22"/>
      <c r="FX261" s="22"/>
      <c r="FY261" s="22"/>
      <c r="FZ261" s="22"/>
      <c r="GA261" s="22"/>
      <c r="GB261" s="22"/>
      <c r="GC261" s="22"/>
      <c r="GD261" s="22"/>
      <c r="GE261" s="22"/>
      <c r="GF261" s="22"/>
      <c r="GG261" s="22"/>
      <c r="GH261" s="22"/>
      <c r="GI261" s="22"/>
      <c r="GJ261" s="22"/>
      <c r="GK261" s="22"/>
      <c r="GL261" s="22"/>
      <c r="GM261" s="22"/>
      <c r="GN261" s="22"/>
      <c r="GO261" s="22"/>
      <c r="GP261" s="22"/>
      <c r="GQ261" s="22"/>
      <c r="GR261" s="22"/>
      <c r="GS261" s="22"/>
      <c r="GT261" s="22"/>
      <c r="GU261" s="22"/>
      <c r="GV261" s="22"/>
      <c r="GW261" s="22"/>
      <c r="GX261" s="22"/>
      <c r="GY261" s="22"/>
      <c r="GZ261" s="22"/>
      <c r="HA261" s="22"/>
      <c r="HB261" s="22"/>
      <c r="HC261" s="22"/>
      <c r="HD261" s="22"/>
      <c r="HE261" s="22"/>
      <c r="HF261" s="22"/>
      <c r="HG261" s="22"/>
      <c r="HH261" s="22"/>
      <c r="HI261" s="22"/>
      <c r="HJ261" s="22"/>
      <c r="HK261" s="22"/>
      <c r="HL261" s="22"/>
      <c r="HM261" s="22"/>
      <c r="HN261" s="22"/>
      <c r="HO261" s="22"/>
      <c r="HP261" s="22"/>
      <c r="HQ261" s="22"/>
      <c r="HR261" s="22"/>
      <c r="HS261" s="22"/>
      <c r="HT261" s="22"/>
      <c r="HU261" s="22"/>
      <c r="HV261" s="22"/>
      <c r="HW261" s="22"/>
      <c r="HX261" s="22"/>
      <c r="HY261" s="22"/>
      <c r="HZ261" s="22"/>
      <c r="IA261" s="22"/>
      <c r="IB261" s="22"/>
      <c r="IC261" s="22"/>
      <c r="ID261" s="22"/>
      <c r="IE261" s="22"/>
      <c r="IF261" s="22"/>
      <c r="IG261" s="22"/>
      <c r="IH261" s="22"/>
      <c r="II261" s="22"/>
      <c r="IJ261" s="22"/>
      <c r="IK261" s="22"/>
    </row>
    <row r="262" spans="1:245" x14ac:dyDescent="0.25">
      <c r="A262" s="42">
        <v>43041</v>
      </c>
      <c r="B262" s="143" t="s">
        <v>1938</v>
      </c>
      <c r="C262" s="29">
        <v>929</v>
      </c>
      <c r="D262" s="29">
        <v>1254</v>
      </c>
      <c r="E262" s="27" t="s">
        <v>1905</v>
      </c>
      <c r="F262" s="21"/>
      <c r="G262" s="27" t="s">
        <v>1941</v>
      </c>
      <c r="H262" s="22"/>
      <c r="I262" s="40">
        <v>16000000</v>
      </c>
      <c r="J262" s="40">
        <v>0</v>
      </c>
      <c r="K262" s="40">
        <f t="shared" si="3"/>
        <v>16000000</v>
      </c>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c r="BF262" s="22"/>
      <c r="BG262" s="22"/>
      <c r="BH262" s="22"/>
      <c r="BI262" s="22"/>
      <c r="BJ262" s="22"/>
      <c r="BK262" s="22"/>
      <c r="BL262" s="22"/>
      <c r="BM262" s="22"/>
      <c r="BN262" s="22"/>
      <c r="BO262" s="22"/>
      <c r="BP262" s="22"/>
      <c r="BQ262" s="22"/>
      <c r="BR262" s="22"/>
      <c r="BS262" s="22"/>
      <c r="BT262" s="22"/>
      <c r="BU262" s="22"/>
      <c r="BV262" s="22"/>
      <c r="BW262" s="22"/>
      <c r="BX262" s="22"/>
      <c r="BY262" s="22"/>
      <c r="BZ262" s="22"/>
      <c r="CA262" s="22"/>
      <c r="CB262" s="22"/>
      <c r="CC262" s="22"/>
      <c r="CD262" s="22"/>
      <c r="CE262" s="22"/>
      <c r="CF262" s="22"/>
      <c r="CG262" s="22"/>
      <c r="CH262" s="22"/>
      <c r="CI262" s="22"/>
      <c r="CJ262" s="22"/>
      <c r="CK262" s="22"/>
      <c r="CL262" s="22"/>
      <c r="CM262" s="22"/>
      <c r="CN262" s="22"/>
      <c r="CO262" s="22"/>
      <c r="CP262" s="22"/>
      <c r="CQ262" s="22"/>
      <c r="CR262" s="22"/>
      <c r="CS262" s="22"/>
      <c r="CT262" s="22"/>
      <c r="CU262" s="22"/>
      <c r="CV262" s="22"/>
      <c r="CW262" s="22"/>
      <c r="CX262" s="22"/>
      <c r="CY262" s="22"/>
      <c r="CZ262" s="22"/>
      <c r="DA262" s="22"/>
      <c r="DB262" s="22"/>
      <c r="DC262" s="22"/>
      <c r="DD262" s="22"/>
      <c r="DE262" s="22"/>
      <c r="DF262" s="22"/>
      <c r="DG262" s="22"/>
      <c r="DH262" s="22"/>
      <c r="DI262" s="22"/>
      <c r="DJ262" s="22"/>
      <c r="DK262" s="22"/>
      <c r="DL262" s="22"/>
      <c r="DM262" s="22"/>
      <c r="DN262" s="22"/>
      <c r="DO262" s="22"/>
      <c r="DP262" s="22"/>
      <c r="DQ262" s="22"/>
      <c r="DR262" s="22"/>
      <c r="DS262" s="22"/>
      <c r="DT262" s="22"/>
      <c r="DU262" s="22"/>
      <c r="DV262" s="22"/>
      <c r="DW262" s="22"/>
      <c r="DX262" s="22"/>
      <c r="DY262" s="22"/>
      <c r="DZ262" s="22"/>
      <c r="EA262" s="22"/>
      <c r="EB262" s="22"/>
      <c r="EC262" s="22"/>
      <c r="ED262" s="22"/>
      <c r="EE262" s="22"/>
      <c r="EF262" s="22"/>
      <c r="EG262" s="22"/>
      <c r="EH262" s="22"/>
      <c r="EI262" s="22"/>
      <c r="EJ262" s="22"/>
      <c r="EK262" s="22"/>
      <c r="EL262" s="22"/>
      <c r="EM262" s="22"/>
      <c r="EN262" s="22"/>
      <c r="EO262" s="22"/>
      <c r="EP262" s="22"/>
      <c r="EQ262" s="22"/>
      <c r="ER262" s="22"/>
      <c r="ES262" s="22"/>
      <c r="ET262" s="22"/>
      <c r="EU262" s="22"/>
      <c r="EV262" s="22"/>
      <c r="EW262" s="22"/>
      <c r="EX262" s="22"/>
      <c r="EY262" s="22"/>
      <c r="EZ262" s="22"/>
      <c r="FA262" s="22"/>
      <c r="FB262" s="22"/>
      <c r="FC262" s="22"/>
      <c r="FD262" s="22"/>
      <c r="FE262" s="22"/>
      <c r="FF262" s="22"/>
      <c r="FG262" s="22"/>
      <c r="FH262" s="22"/>
      <c r="FI262" s="22"/>
      <c r="FJ262" s="22"/>
      <c r="FK262" s="22"/>
      <c r="FL262" s="22"/>
      <c r="FM262" s="22"/>
      <c r="FN262" s="22"/>
      <c r="FO262" s="22"/>
      <c r="FP262" s="22"/>
      <c r="FQ262" s="22"/>
      <c r="FR262" s="22"/>
      <c r="FS262" s="22"/>
      <c r="FT262" s="22"/>
      <c r="FU262" s="22"/>
      <c r="FV262" s="22"/>
      <c r="FW262" s="22"/>
      <c r="FX262" s="22"/>
      <c r="FY262" s="22"/>
      <c r="FZ262" s="22"/>
      <c r="GA262" s="22"/>
      <c r="GB262" s="22"/>
      <c r="GC262" s="22"/>
      <c r="GD262" s="22"/>
      <c r="GE262" s="22"/>
      <c r="GF262" s="22"/>
      <c r="GG262" s="22"/>
      <c r="GH262" s="22"/>
      <c r="GI262" s="22"/>
      <c r="GJ262" s="22"/>
      <c r="GK262" s="22"/>
      <c r="GL262" s="22"/>
      <c r="GM262" s="22"/>
      <c r="GN262" s="22"/>
      <c r="GO262" s="22"/>
      <c r="GP262" s="22"/>
      <c r="GQ262" s="22"/>
      <c r="GR262" s="22"/>
      <c r="GS262" s="22"/>
      <c r="GT262" s="22"/>
      <c r="GU262" s="22"/>
      <c r="GV262" s="22"/>
      <c r="GW262" s="22"/>
      <c r="GX262" s="22"/>
      <c r="GY262" s="22"/>
      <c r="GZ262" s="22"/>
      <c r="HA262" s="22"/>
      <c r="HB262" s="22"/>
      <c r="HC262" s="22"/>
      <c r="HD262" s="22"/>
      <c r="HE262" s="22"/>
      <c r="HF262" s="22"/>
      <c r="HG262" s="22"/>
      <c r="HH262" s="22"/>
      <c r="HI262" s="22"/>
      <c r="HJ262" s="22"/>
      <c r="HK262" s="22"/>
      <c r="HL262" s="22"/>
      <c r="HM262" s="22"/>
      <c r="HN262" s="22"/>
      <c r="HO262" s="22"/>
      <c r="HP262" s="22"/>
      <c r="HQ262" s="22"/>
      <c r="HR262" s="22"/>
      <c r="HS262" s="22"/>
      <c r="HT262" s="22"/>
      <c r="HU262" s="22"/>
      <c r="HV262" s="22"/>
      <c r="HW262" s="22"/>
      <c r="HX262" s="22"/>
      <c r="HY262" s="22"/>
      <c r="HZ262" s="22"/>
      <c r="IA262" s="22"/>
      <c r="IB262" s="22"/>
      <c r="IC262" s="22"/>
      <c r="ID262" s="22"/>
      <c r="IE262" s="22"/>
      <c r="IF262" s="22"/>
      <c r="IG262" s="22"/>
      <c r="IH262" s="22"/>
      <c r="II262" s="22"/>
      <c r="IJ262" s="22"/>
      <c r="IK262" s="22"/>
    </row>
    <row r="263" spans="1:245" x14ac:dyDescent="0.25">
      <c r="A263" s="42">
        <v>43041</v>
      </c>
      <c r="B263" s="143" t="s">
        <v>1939</v>
      </c>
      <c r="C263" s="29">
        <v>927</v>
      </c>
      <c r="D263" s="29">
        <v>1257</v>
      </c>
      <c r="E263" s="27" t="s">
        <v>1874</v>
      </c>
      <c r="F263" s="21"/>
      <c r="G263" s="27" t="s">
        <v>1942</v>
      </c>
      <c r="H263" s="22"/>
      <c r="I263" s="40">
        <v>2800000</v>
      </c>
      <c r="J263" s="40">
        <v>0</v>
      </c>
      <c r="K263" s="40">
        <f t="shared" si="3"/>
        <v>2800000</v>
      </c>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2"/>
      <c r="CD263" s="22"/>
      <c r="CE263" s="22"/>
      <c r="CF263" s="22"/>
      <c r="CG263" s="22"/>
      <c r="CH263" s="22"/>
      <c r="CI263" s="22"/>
      <c r="CJ263" s="22"/>
      <c r="CK263" s="22"/>
      <c r="CL263" s="22"/>
      <c r="CM263" s="22"/>
      <c r="CN263" s="22"/>
      <c r="CO263" s="22"/>
      <c r="CP263" s="22"/>
      <c r="CQ263" s="22"/>
      <c r="CR263" s="22"/>
      <c r="CS263" s="22"/>
      <c r="CT263" s="22"/>
      <c r="CU263" s="22"/>
      <c r="CV263" s="22"/>
      <c r="CW263" s="22"/>
      <c r="CX263" s="22"/>
      <c r="CY263" s="22"/>
      <c r="CZ263" s="22"/>
      <c r="DA263" s="22"/>
      <c r="DB263" s="22"/>
      <c r="DC263" s="22"/>
      <c r="DD263" s="22"/>
      <c r="DE263" s="22"/>
      <c r="DF263" s="22"/>
      <c r="DG263" s="22"/>
      <c r="DH263" s="22"/>
      <c r="DI263" s="22"/>
      <c r="DJ263" s="22"/>
      <c r="DK263" s="22"/>
      <c r="DL263" s="22"/>
      <c r="DM263" s="22"/>
      <c r="DN263" s="22"/>
      <c r="DO263" s="22"/>
      <c r="DP263" s="22"/>
      <c r="DQ263" s="22"/>
      <c r="DR263" s="22"/>
      <c r="DS263" s="22"/>
      <c r="DT263" s="22"/>
      <c r="DU263" s="22"/>
      <c r="DV263" s="22"/>
      <c r="DW263" s="22"/>
      <c r="DX263" s="22"/>
      <c r="DY263" s="22"/>
      <c r="DZ263" s="22"/>
      <c r="EA263" s="22"/>
      <c r="EB263" s="22"/>
      <c r="EC263" s="22"/>
      <c r="ED263" s="22"/>
      <c r="EE263" s="22"/>
      <c r="EF263" s="22"/>
      <c r="EG263" s="22"/>
      <c r="EH263" s="22"/>
      <c r="EI263" s="22"/>
      <c r="EJ263" s="22"/>
      <c r="EK263" s="22"/>
      <c r="EL263" s="22"/>
      <c r="EM263" s="22"/>
      <c r="EN263" s="22"/>
      <c r="EO263" s="22"/>
      <c r="EP263" s="22"/>
      <c r="EQ263" s="22"/>
      <c r="ER263" s="22"/>
      <c r="ES263" s="22"/>
      <c r="ET263" s="22"/>
      <c r="EU263" s="22"/>
      <c r="EV263" s="22"/>
      <c r="EW263" s="22"/>
      <c r="EX263" s="22"/>
      <c r="EY263" s="22"/>
      <c r="EZ263" s="22"/>
      <c r="FA263" s="22"/>
      <c r="FB263" s="22"/>
      <c r="FC263" s="22"/>
      <c r="FD263" s="22"/>
      <c r="FE263" s="22"/>
      <c r="FF263" s="22"/>
      <c r="FG263" s="22"/>
      <c r="FH263" s="22"/>
      <c r="FI263" s="22"/>
      <c r="FJ263" s="22"/>
      <c r="FK263" s="22"/>
      <c r="FL263" s="22"/>
      <c r="FM263" s="22"/>
      <c r="FN263" s="22"/>
      <c r="FO263" s="22"/>
      <c r="FP263" s="22"/>
      <c r="FQ263" s="22"/>
      <c r="FR263" s="22"/>
      <c r="FS263" s="22"/>
      <c r="FT263" s="22"/>
      <c r="FU263" s="22"/>
      <c r="FV263" s="22"/>
      <c r="FW263" s="22"/>
      <c r="FX263" s="22"/>
      <c r="FY263" s="22"/>
      <c r="FZ263" s="22"/>
      <c r="GA263" s="22"/>
      <c r="GB263" s="22"/>
      <c r="GC263" s="22"/>
      <c r="GD263" s="22"/>
      <c r="GE263" s="22"/>
      <c r="GF263" s="22"/>
      <c r="GG263" s="22"/>
      <c r="GH263" s="22"/>
      <c r="GI263" s="22"/>
      <c r="GJ263" s="22"/>
      <c r="GK263" s="22"/>
      <c r="GL263" s="22"/>
      <c r="GM263" s="22"/>
      <c r="GN263" s="22"/>
      <c r="GO263" s="22"/>
      <c r="GP263" s="22"/>
      <c r="GQ263" s="22"/>
      <c r="GR263" s="22"/>
      <c r="GS263" s="22"/>
      <c r="GT263" s="22"/>
      <c r="GU263" s="22"/>
      <c r="GV263" s="22"/>
      <c r="GW263" s="22"/>
      <c r="GX263" s="22"/>
      <c r="GY263" s="22"/>
      <c r="GZ263" s="22"/>
      <c r="HA263" s="22"/>
      <c r="HB263" s="22"/>
      <c r="HC263" s="22"/>
      <c r="HD263" s="22"/>
      <c r="HE263" s="22"/>
      <c r="HF263" s="22"/>
      <c r="HG263" s="22"/>
      <c r="HH263" s="22"/>
      <c r="HI263" s="22"/>
      <c r="HJ263" s="22"/>
      <c r="HK263" s="22"/>
      <c r="HL263" s="22"/>
      <c r="HM263" s="22"/>
      <c r="HN263" s="22"/>
      <c r="HO263" s="22"/>
      <c r="HP263" s="22"/>
      <c r="HQ263" s="22"/>
      <c r="HR263" s="22"/>
      <c r="HS263" s="22"/>
      <c r="HT263" s="22"/>
      <c r="HU263" s="22"/>
      <c r="HV263" s="22"/>
      <c r="HW263" s="22"/>
      <c r="HX263" s="22"/>
      <c r="HY263" s="22"/>
      <c r="HZ263" s="22"/>
      <c r="IA263" s="22"/>
      <c r="IB263" s="22"/>
      <c r="IC263" s="22"/>
      <c r="ID263" s="22"/>
      <c r="IE263" s="22"/>
      <c r="IF263" s="22"/>
      <c r="IG263" s="22"/>
      <c r="IH263" s="22"/>
      <c r="II263" s="22"/>
      <c r="IJ263" s="22"/>
      <c r="IK263" s="22"/>
    </row>
    <row r="264" spans="1:245" x14ac:dyDescent="0.25">
      <c r="A264" s="42">
        <v>43042</v>
      </c>
      <c r="B264" s="143" t="s">
        <v>1974</v>
      </c>
      <c r="C264" s="29">
        <v>925</v>
      </c>
      <c r="D264" s="29">
        <v>1264</v>
      </c>
      <c r="E264" s="27" t="s">
        <v>1874</v>
      </c>
      <c r="F264" s="21"/>
      <c r="G264" s="27" t="s">
        <v>1978</v>
      </c>
      <c r="H264" s="22"/>
      <c r="I264" s="40">
        <v>2800000</v>
      </c>
      <c r="J264" s="40">
        <v>0</v>
      </c>
      <c r="K264" s="40">
        <f t="shared" si="3"/>
        <v>2800000</v>
      </c>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c r="BG264" s="22"/>
      <c r="BH264" s="22"/>
      <c r="BI264" s="22"/>
      <c r="BJ264" s="22"/>
      <c r="BK264" s="22"/>
      <c r="BL264" s="22"/>
      <c r="BM264" s="22"/>
      <c r="BN264" s="22"/>
      <c r="BO264" s="22"/>
      <c r="BP264" s="22"/>
      <c r="BQ264" s="22"/>
      <c r="BR264" s="22"/>
      <c r="BS264" s="22"/>
      <c r="BT264" s="22"/>
      <c r="BU264" s="22"/>
      <c r="BV264" s="22"/>
      <c r="BW264" s="22"/>
      <c r="BX264" s="22"/>
      <c r="BY264" s="22"/>
      <c r="BZ264" s="22"/>
      <c r="CA264" s="22"/>
      <c r="CB264" s="22"/>
      <c r="CC264" s="22"/>
      <c r="CD264" s="22"/>
      <c r="CE264" s="22"/>
      <c r="CF264" s="22"/>
      <c r="CG264" s="22"/>
      <c r="CH264" s="22"/>
      <c r="CI264" s="22"/>
      <c r="CJ264" s="22"/>
      <c r="CK264" s="22"/>
      <c r="CL264" s="22"/>
      <c r="CM264" s="22"/>
      <c r="CN264" s="22"/>
      <c r="CO264" s="22"/>
      <c r="CP264" s="22"/>
      <c r="CQ264" s="22"/>
      <c r="CR264" s="22"/>
      <c r="CS264" s="22"/>
      <c r="CT264" s="22"/>
      <c r="CU264" s="22"/>
      <c r="CV264" s="22"/>
      <c r="CW264" s="22"/>
      <c r="CX264" s="22"/>
      <c r="CY264" s="22"/>
      <c r="CZ264" s="22"/>
      <c r="DA264" s="22"/>
      <c r="DB264" s="22"/>
      <c r="DC264" s="22"/>
      <c r="DD264" s="22"/>
      <c r="DE264" s="22"/>
      <c r="DF264" s="22"/>
      <c r="DG264" s="22"/>
      <c r="DH264" s="22"/>
      <c r="DI264" s="22"/>
      <c r="DJ264" s="22"/>
      <c r="DK264" s="22"/>
      <c r="DL264" s="22"/>
      <c r="DM264" s="22"/>
      <c r="DN264" s="22"/>
      <c r="DO264" s="22"/>
      <c r="DP264" s="22"/>
      <c r="DQ264" s="22"/>
      <c r="DR264" s="22"/>
      <c r="DS264" s="22"/>
      <c r="DT264" s="22"/>
      <c r="DU264" s="22"/>
      <c r="DV264" s="22"/>
      <c r="DW264" s="22"/>
      <c r="DX264" s="22"/>
      <c r="DY264" s="22"/>
      <c r="DZ264" s="22"/>
      <c r="EA264" s="22"/>
      <c r="EB264" s="22"/>
      <c r="EC264" s="22"/>
      <c r="ED264" s="22"/>
      <c r="EE264" s="22"/>
      <c r="EF264" s="22"/>
      <c r="EG264" s="22"/>
      <c r="EH264" s="22"/>
      <c r="EI264" s="22"/>
      <c r="EJ264" s="22"/>
      <c r="EK264" s="22"/>
      <c r="EL264" s="22"/>
      <c r="EM264" s="22"/>
      <c r="EN264" s="22"/>
      <c r="EO264" s="22"/>
      <c r="EP264" s="22"/>
      <c r="EQ264" s="22"/>
      <c r="ER264" s="22"/>
      <c r="ES264" s="22"/>
      <c r="ET264" s="22"/>
      <c r="EU264" s="22"/>
      <c r="EV264" s="22"/>
      <c r="EW264" s="22"/>
      <c r="EX264" s="22"/>
      <c r="EY264" s="22"/>
      <c r="EZ264" s="22"/>
      <c r="FA264" s="22"/>
      <c r="FB264" s="22"/>
      <c r="FC264" s="22"/>
      <c r="FD264" s="22"/>
      <c r="FE264" s="22"/>
      <c r="FF264" s="22"/>
      <c r="FG264" s="22"/>
      <c r="FH264" s="22"/>
      <c r="FI264" s="22"/>
      <c r="FJ264" s="22"/>
      <c r="FK264" s="22"/>
      <c r="FL264" s="22"/>
      <c r="FM264" s="22"/>
      <c r="FN264" s="22"/>
      <c r="FO264" s="22"/>
      <c r="FP264" s="22"/>
      <c r="FQ264" s="22"/>
      <c r="FR264" s="22"/>
      <c r="FS264" s="22"/>
      <c r="FT264" s="22"/>
      <c r="FU264" s="22"/>
      <c r="FV264" s="22"/>
      <c r="FW264" s="22"/>
      <c r="FX264" s="22"/>
      <c r="FY264" s="22"/>
      <c r="FZ264" s="22"/>
      <c r="GA264" s="22"/>
      <c r="GB264" s="22"/>
      <c r="GC264" s="22"/>
      <c r="GD264" s="22"/>
      <c r="GE264" s="22"/>
      <c r="GF264" s="22"/>
      <c r="GG264" s="22"/>
      <c r="GH264" s="22"/>
      <c r="GI264" s="22"/>
      <c r="GJ264" s="22"/>
      <c r="GK264" s="22"/>
      <c r="GL264" s="22"/>
      <c r="GM264" s="22"/>
      <c r="GN264" s="22"/>
      <c r="GO264" s="22"/>
      <c r="GP264" s="22"/>
      <c r="GQ264" s="22"/>
      <c r="GR264" s="22"/>
      <c r="GS264" s="22"/>
      <c r="GT264" s="22"/>
      <c r="GU264" s="22"/>
      <c r="GV264" s="22"/>
      <c r="GW264" s="22"/>
      <c r="GX264" s="22"/>
      <c r="GY264" s="22"/>
      <c r="GZ264" s="22"/>
      <c r="HA264" s="22"/>
      <c r="HB264" s="22"/>
      <c r="HC264" s="22"/>
      <c r="HD264" s="22"/>
      <c r="HE264" s="22"/>
      <c r="HF264" s="22"/>
      <c r="HG264" s="22"/>
      <c r="HH264" s="22"/>
      <c r="HI264" s="22"/>
      <c r="HJ264" s="22"/>
      <c r="HK264" s="22"/>
      <c r="HL264" s="22"/>
      <c r="HM264" s="22"/>
      <c r="HN264" s="22"/>
      <c r="HO264" s="22"/>
      <c r="HP264" s="22"/>
      <c r="HQ264" s="22"/>
      <c r="HR264" s="22"/>
      <c r="HS264" s="22"/>
      <c r="HT264" s="22"/>
      <c r="HU264" s="22"/>
      <c r="HV264" s="22"/>
      <c r="HW264" s="22"/>
      <c r="HX264" s="22"/>
      <c r="HY264" s="22"/>
      <c r="HZ264" s="22"/>
      <c r="IA264" s="22"/>
      <c r="IB264" s="22"/>
      <c r="IC264" s="22"/>
      <c r="ID264" s="22"/>
      <c r="IE264" s="22"/>
      <c r="IF264" s="22"/>
      <c r="IG264" s="22"/>
      <c r="IH264" s="22"/>
      <c r="II264" s="22"/>
      <c r="IJ264" s="22"/>
      <c r="IK264" s="22"/>
    </row>
    <row r="265" spans="1:245" x14ac:dyDescent="0.25">
      <c r="A265" s="42">
        <v>43042</v>
      </c>
      <c r="B265" s="143" t="s">
        <v>1975</v>
      </c>
      <c r="C265" s="29">
        <v>954</v>
      </c>
      <c r="D265" s="29">
        <v>1267</v>
      </c>
      <c r="E265" s="27" t="s">
        <v>1977</v>
      </c>
      <c r="F265" s="21"/>
      <c r="G265" s="27" t="s">
        <v>1979</v>
      </c>
      <c r="H265" s="22"/>
      <c r="I265" s="40">
        <v>10026667</v>
      </c>
      <c r="J265" s="40">
        <v>0</v>
      </c>
      <c r="K265" s="40">
        <f t="shared" si="3"/>
        <v>10026667</v>
      </c>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c r="CH265" s="22"/>
      <c r="CI265" s="22"/>
      <c r="CJ265" s="22"/>
      <c r="CK265" s="22"/>
      <c r="CL265" s="22"/>
      <c r="CM265" s="22"/>
      <c r="CN265" s="22"/>
      <c r="CO265" s="22"/>
      <c r="CP265" s="22"/>
      <c r="CQ265" s="22"/>
      <c r="CR265" s="22"/>
      <c r="CS265" s="22"/>
      <c r="CT265" s="22"/>
      <c r="CU265" s="22"/>
      <c r="CV265" s="22"/>
      <c r="CW265" s="22"/>
      <c r="CX265" s="22"/>
      <c r="CY265" s="22"/>
      <c r="CZ265" s="22"/>
      <c r="DA265" s="22"/>
      <c r="DB265" s="22"/>
      <c r="DC265" s="22"/>
      <c r="DD265" s="22"/>
      <c r="DE265" s="22"/>
      <c r="DF265" s="22"/>
      <c r="DG265" s="22"/>
      <c r="DH265" s="22"/>
      <c r="DI265" s="22"/>
      <c r="DJ265" s="22"/>
      <c r="DK265" s="22"/>
      <c r="DL265" s="22"/>
      <c r="DM265" s="22"/>
      <c r="DN265" s="22"/>
      <c r="DO265" s="22"/>
      <c r="DP265" s="22"/>
      <c r="DQ265" s="22"/>
      <c r="DR265" s="22"/>
      <c r="DS265" s="22"/>
      <c r="DT265" s="22"/>
      <c r="DU265" s="22"/>
      <c r="DV265" s="22"/>
      <c r="DW265" s="22"/>
      <c r="DX265" s="22"/>
      <c r="DY265" s="22"/>
      <c r="DZ265" s="22"/>
      <c r="EA265" s="22"/>
      <c r="EB265" s="22"/>
      <c r="EC265" s="22"/>
      <c r="ED265" s="22"/>
      <c r="EE265" s="22"/>
      <c r="EF265" s="22"/>
      <c r="EG265" s="22"/>
      <c r="EH265" s="22"/>
      <c r="EI265" s="22"/>
      <c r="EJ265" s="22"/>
      <c r="EK265" s="22"/>
      <c r="EL265" s="22"/>
      <c r="EM265" s="22"/>
      <c r="EN265" s="22"/>
      <c r="EO265" s="22"/>
      <c r="EP265" s="22"/>
      <c r="EQ265" s="22"/>
      <c r="ER265" s="22"/>
      <c r="ES265" s="22"/>
      <c r="ET265" s="22"/>
      <c r="EU265" s="22"/>
      <c r="EV265" s="22"/>
      <c r="EW265" s="22"/>
      <c r="EX265" s="22"/>
      <c r="EY265" s="22"/>
      <c r="EZ265" s="22"/>
      <c r="FA265" s="22"/>
      <c r="FB265" s="22"/>
      <c r="FC265" s="22"/>
      <c r="FD265" s="22"/>
      <c r="FE265" s="22"/>
      <c r="FF265" s="22"/>
      <c r="FG265" s="22"/>
      <c r="FH265" s="22"/>
      <c r="FI265" s="22"/>
      <c r="FJ265" s="22"/>
      <c r="FK265" s="22"/>
      <c r="FL265" s="22"/>
      <c r="FM265" s="22"/>
      <c r="FN265" s="22"/>
      <c r="FO265" s="22"/>
      <c r="FP265" s="22"/>
      <c r="FQ265" s="22"/>
      <c r="FR265" s="22"/>
      <c r="FS265" s="22"/>
      <c r="FT265" s="22"/>
      <c r="FU265" s="22"/>
      <c r="FV265" s="22"/>
      <c r="FW265" s="22"/>
      <c r="FX265" s="22"/>
      <c r="FY265" s="22"/>
      <c r="FZ265" s="22"/>
      <c r="GA265" s="22"/>
      <c r="GB265" s="22"/>
      <c r="GC265" s="22"/>
      <c r="GD265" s="22"/>
      <c r="GE265" s="22"/>
      <c r="GF265" s="22"/>
      <c r="GG265" s="22"/>
      <c r="GH265" s="22"/>
      <c r="GI265" s="22"/>
      <c r="GJ265" s="22"/>
      <c r="GK265" s="22"/>
      <c r="GL265" s="22"/>
      <c r="GM265" s="22"/>
      <c r="GN265" s="22"/>
      <c r="GO265" s="22"/>
      <c r="GP265" s="22"/>
      <c r="GQ265" s="22"/>
      <c r="GR265" s="22"/>
      <c r="GS265" s="22"/>
      <c r="GT265" s="22"/>
      <c r="GU265" s="22"/>
      <c r="GV265" s="22"/>
      <c r="GW265" s="22"/>
      <c r="GX265" s="22"/>
      <c r="GY265" s="22"/>
      <c r="GZ265" s="22"/>
      <c r="HA265" s="22"/>
      <c r="HB265" s="22"/>
      <c r="HC265" s="22"/>
      <c r="HD265" s="22"/>
      <c r="HE265" s="22"/>
      <c r="HF265" s="22"/>
      <c r="HG265" s="22"/>
      <c r="HH265" s="22"/>
      <c r="HI265" s="22"/>
      <c r="HJ265" s="22"/>
      <c r="HK265" s="22"/>
      <c r="HL265" s="22"/>
      <c r="HM265" s="22"/>
      <c r="HN265" s="22"/>
      <c r="HO265" s="22"/>
      <c r="HP265" s="22"/>
      <c r="HQ265" s="22"/>
      <c r="HR265" s="22"/>
      <c r="HS265" s="22"/>
      <c r="HT265" s="22"/>
      <c r="HU265" s="22"/>
      <c r="HV265" s="22"/>
      <c r="HW265" s="22"/>
      <c r="HX265" s="22"/>
      <c r="HY265" s="22"/>
      <c r="HZ265" s="22"/>
      <c r="IA265" s="22"/>
      <c r="IB265" s="22"/>
      <c r="IC265" s="22"/>
      <c r="ID265" s="22"/>
      <c r="IE265" s="22"/>
      <c r="IF265" s="22"/>
      <c r="IG265" s="22"/>
      <c r="IH265" s="22"/>
      <c r="II265" s="22"/>
      <c r="IJ265" s="22"/>
      <c r="IK265" s="22"/>
    </row>
    <row r="266" spans="1:245" x14ac:dyDescent="0.25">
      <c r="A266" s="42">
        <v>43046</v>
      </c>
      <c r="B266" s="143" t="s">
        <v>1976</v>
      </c>
      <c r="C266" s="29">
        <v>926</v>
      </c>
      <c r="D266" s="29">
        <v>1272</v>
      </c>
      <c r="E266" s="27" t="s">
        <v>1874</v>
      </c>
      <c r="F266" s="21"/>
      <c r="G266" s="27" t="s">
        <v>1980</v>
      </c>
      <c r="H266" s="22"/>
      <c r="I266" s="40">
        <v>2800000</v>
      </c>
      <c r="J266" s="40">
        <v>0</v>
      </c>
      <c r="K266" s="40">
        <f t="shared" si="3"/>
        <v>2800000</v>
      </c>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2"/>
      <c r="CD266" s="22"/>
      <c r="CE266" s="22"/>
      <c r="CF266" s="22"/>
      <c r="CG266" s="22"/>
      <c r="CH266" s="22"/>
      <c r="CI266" s="22"/>
      <c r="CJ266" s="22"/>
      <c r="CK266" s="22"/>
      <c r="CL266" s="22"/>
      <c r="CM266" s="22"/>
      <c r="CN266" s="22"/>
      <c r="CO266" s="22"/>
      <c r="CP266" s="22"/>
      <c r="CQ266" s="22"/>
      <c r="CR266" s="22"/>
      <c r="CS266" s="22"/>
      <c r="CT266" s="22"/>
      <c r="CU266" s="22"/>
      <c r="CV266" s="22"/>
      <c r="CW266" s="22"/>
      <c r="CX266" s="22"/>
      <c r="CY266" s="22"/>
      <c r="CZ266" s="22"/>
      <c r="DA266" s="22"/>
      <c r="DB266" s="22"/>
      <c r="DC266" s="22"/>
      <c r="DD266" s="22"/>
      <c r="DE266" s="22"/>
      <c r="DF266" s="22"/>
      <c r="DG266" s="22"/>
      <c r="DH266" s="22"/>
      <c r="DI266" s="22"/>
      <c r="DJ266" s="22"/>
      <c r="DK266" s="22"/>
      <c r="DL266" s="22"/>
      <c r="DM266" s="22"/>
      <c r="DN266" s="22"/>
      <c r="DO266" s="22"/>
      <c r="DP266" s="22"/>
      <c r="DQ266" s="22"/>
      <c r="DR266" s="22"/>
      <c r="DS266" s="22"/>
      <c r="DT266" s="22"/>
      <c r="DU266" s="22"/>
      <c r="DV266" s="22"/>
      <c r="DW266" s="22"/>
      <c r="DX266" s="22"/>
      <c r="DY266" s="22"/>
      <c r="DZ266" s="22"/>
      <c r="EA266" s="22"/>
      <c r="EB266" s="22"/>
      <c r="EC266" s="22"/>
      <c r="ED266" s="22"/>
      <c r="EE266" s="22"/>
      <c r="EF266" s="22"/>
      <c r="EG266" s="22"/>
      <c r="EH266" s="22"/>
      <c r="EI266" s="22"/>
      <c r="EJ266" s="22"/>
      <c r="EK266" s="22"/>
      <c r="EL266" s="22"/>
      <c r="EM266" s="22"/>
      <c r="EN266" s="22"/>
      <c r="EO266" s="22"/>
      <c r="EP266" s="22"/>
      <c r="EQ266" s="22"/>
      <c r="ER266" s="22"/>
      <c r="ES266" s="22"/>
      <c r="ET266" s="22"/>
      <c r="EU266" s="22"/>
      <c r="EV266" s="22"/>
      <c r="EW266" s="22"/>
      <c r="EX266" s="22"/>
      <c r="EY266" s="22"/>
      <c r="EZ266" s="22"/>
      <c r="FA266" s="22"/>
      <c r="FB266" s="22"/>
      <c r="FC266" s="22"/>
      <c r="FD266" s="22"/>
      <c r="FE266" s="22"/>
      <c r="FF266" s="22"/>
      <c r="FG266" s="22"/>
      <c r="FH266" s="22"/>
      <c r="FI266" s="22"/>
      <c r="FJ266" s="22"/>
      <c r="FK266" s="22"/>
      <c r="FL266" s="22"/>
      <c r="FM266" s="22"/>
      <c r="FN266" s="22"/>
      <c r="FO266" s="22"/>
      <c r="FP266" s="22"/>
      <c r="FQ266" s="22"/>
      <c r="FR266" s="22"/>
      <c r="FS266" s="22"/>
      <c r="FT266" s="22"/>
      <c r="FU266" s="22"/>
      <c r="FV266" s="22"/>
      <c r="FW266" s="22"/>
      <c r="FX266" s="22"/>
      <c r="FY266" s="22"/>
      <c r="FZ266" s="22"/>
      <c r="GA266" s="22"/>
      <c r="GB266" s="22"/>
      <c r="GC266" s="22"/>
      <c r="GD266" s="22"/>
      <c r="GE266" s="22"/>
      <c r="GF266" s="22"/>
      <c r="GG266" s="22"/>
      <c r="GH266" s="22"/>
      <c r="GI266" s="22"/>
      <c r="GJ266" s="22"/>
      <c r="GK266" s="22"/>
      <c r="GL266" s="22"/>
      <c r="GM266" s="22"/>
      <c r="GN266" s="22"/>
      <c r="GO266" s="22"/>
      <c r="GP266" s="22"/>
      <c r="GQ266" s="22"/>
      <c r="GR266" s="22"/>
      <c r="GS266" s="22"/>
      <c r="GT266" s="22"/>
      <c r="GU266" s="22"/>
      <c r="GV266" s="22"/>
      <c r="GW266" s="22"/>
      <c r="GX266" s="22"/>
      <c r="GY266" s="22"/>
      <c r="GZ266" s="22"/>
      <c r="HA266" s="22"/>
      <c r="HB266" s="22"/>
      <c r="HC266" s="22"/>
      <c r="HD266" s="22"/>
      <c r="HE266" s="22"/>
      <c r="HF266" s="22"/>
      <c r="HG266" s="22"/>
      <c r="HH266" s="22"/>
      <c r="HI266" s="22"/>
      <c r="HJ266" s="22"/>
      <c r="HK266" s="22"/>
      <c r="HL266" s="22"/>
      <c r="HM266" s="22"/>
      <c r="HN266" s="22"/>
      <c r="HO266" s="22"/>
      <c r="HP266" s="22"/>
      <c r="HQ266" s="22"/>
      <c r="HR266" s="22"/>
      <c r="HS266" s="22"/>
      <c r="HT266" s="22"/>
      <c r="HU266" s="22"/>
      <c r="HV266" s="22"/>
      <c r="HW266" s="22"/>
      <c r="HX266" s="22"/>
      <c r="HY266" s="22"/>
      <c r="HZ266" s="22"/>
      <c r="IA266" s="22"/>
      <c r="IB266" s="22"/>
      <c r="IC266" s="22"/>
      <c r="ID266" s="22"/>
      <c r="IE266" s="22"/>
      <c r="IF266" s="22"/>
      <c r="IG266" s="22"/>
      <c r="IH266" s="22"/>
      <c r="II266" s="22"/>
      <c r="IJ266" s="22"/>
      <c r="IK266" s="22"/>
    </row>
    <row r="267" spans="1:245" x14ac:dyDescent="0.25">
      <c r="A267" s="42">
        <v>43047</v>
      </c>
      <c r="B267" s="143" t="s">
        <v>2009</v>
      </c>
      <c r="C267" s="29">
        <v>967</v>
      </c>
      <c r="D267" s="29">
        <v>1279</v>
      </c>
      <c r="E267" s="147" t="s">
        <v>1981</v>
      </c>
      <c r="F267" s="21"/>
      <c r="G267" s="27" t="s">
        <v>2013</v>
      </c>
      <c r="H267" s="22"/>
      <c r="I267" s="40">
        <v>7561333</v>
      </c>
      <c r="J267" s="40">
        <v>0</v>
      </c>
      <c r="K267" s="40">
        <f t="shared" si="3"/>
        <v>7561333</v>
      </c>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c r="CJ267" s="22"/>
      <c r="CK267" s="22"/>
      <c r="CL267" s="22"/>
      <c r="CM267" s="22"/>
      <c r="CN267" s="22"/>
      <c r="CO267" s="22"/>
      <c r="CP267" s="22"/>
      <c r="CQ267" s="22"/>
      <c r="CR267" s="22"/>
      <c r="CS267" s="22"/>
      <c r="CT267" s="22"/>
      <c r="CU267" s="22"/>
      <c r="CV267" s="22"/>
      <c r="CW267" s="22"/>
      <c r="CX267" s="22"/>
      <c r="CY267" s="22"/>
      <c r="CZ267" s="22"/>
      <c r="DA267" s="22"/>
      <c r="DB267" s="22"/>
      <c r="DC267" s="22"/>
      <c r="DD267" s="22"/>
      <c r="DE267" s="22"/>
      <c r="DF267" s="22"/>
      <c r="DG267" s="22"/>
      <c r="DH267" s="22"/>
      <c r="DI267" s="22"/>
      <c r="DJ267" s="22"/>
      <c r="DK267" s="22"/>
      <c r="DL267" s="22"/>
      <c r="DM267" s="22"/>
      <c r="DN267" s="22"/>
      <c r="DO267" s="22"/>
      <c r="DP267" s="22"/>
      <c r="DQ267" s="22"/>
      <c r="DR267" s="22"/>
      <c r="DS267" s="22"/>
      <c r="DT267" s="22"/>
      <c r="DU267" s="22"/>
      <c r="DV267" s="22"/>
      <c r="DW267" s="22"/>
      <c r="DX267" s="22"/>
      <c r="DY267" s="22"/>
      <c r="DZ267" s="22"/>
      <c r="EA267" s="22"/>
      <c r="EB267" s="22"/>
      <c r="EC267" s="22"/>
      <c r="ED267" s="22"/>
      <c r="EE267" s="22"/>
      <c r="EF267" s="22"/>
      <c r="EG267" s="22"/>
      <c r="EH267" s="22"/>
      <c r="EI267" s="22"/>
      <c r="EJ267" s="22"/>
      <c r="EK267" s="22"/>
      <c r="EL267" s="22"/>
      <c r="EM267" s="22"/>
      <c r="EN267" s="22"/>
      <c r="EO267" s="22"/>
      <c r="EP267" s="22"/>
      <c r="EQ267" s="22"/>
      <c r="ER267" s="22"/>
      <c r="ES267" s="22"/>
      <c r="ET267" s="22"/>
      <c r="EU267" s="22"/>
      <c r="EV267" s="22"/>
      <c r="EW267" s="22"/>
      <c r="EX267" s="22"/>
      <c r="EY267" s="22"/>
      <c r="EZ267" s="22"/>
      <c r="FA267" s="22"/>
      <c r="FB267" s="22"/>
      <c r="FC267" s="22"/>
      <c r="FD267" s="22"/>
      <c r="FE267" s="22"/>
      <c r="FF267" s="22"/>
      <c r="FG267" s="22"/>
      <c r="FH267" s="22"/>
      <c r="FI267" s="22"/>
      <c r="FJ267" s="22"/>
      <c r="FK267" s="22"/>
      <c r="FL267" s="22"/>
      <c r="FM267" s="22"/>
      <c r="FN267" s="22"/>
      <c r="FO267" s="22"/>
      <c r="FP267" s="22"/>
      <c r="FQ267" s="22"/>
      <c r="FR267" s="22"/>
      <c r="FS267" s="22"/>
      <c r="FT267" s="22"/>
      <c r="FU267" s="22"/>
      <c r="FV267" s="22"/>
      <c r="FW267" s="22"/>
      <c r="FX267" s="22"/>
      <c r="FY267" s="22"/>
      <c r="FZ267" s="22"/>
      <c r="GA267" s="22"/>
      <c r="GB267" s="22"/>
      <c r="GC267" s="22"/>
      <c r="GD267" s="22"/>
      <c r="GE267" s="22"/>
      <c r="GF267" s="22"/>
      <c r="GG267" s="22"/>
      <c r="GH267" s="22"/>
      <c r="GI267" s="22"/>
      <c r="GJ267" s="22"/>
      <c r="GK267" s="22"/>
      <c r="GL267" s="22"/>
      <c r="GM267" s="22"/>
      <c r="GN267" s="22"/>
      <c r="GO267" s="22"/>
      <c r="GP267" s="22"/>
      <c r="GQ267" s="22"/>
      <c r="GR267" s="22"/>
      <c r="GS267" s="22"/>
      <c r="GT267" s="22"/>
      <c r="GU267" s="22"/>
      <c r="GV267" s="22"/>
      <c r="GW267" s="22"/>
      <c r="GX267" s="22"/>
      <c r="GY267" s="22"/>
      <c r="GZ267" s="22"/>
      <c r="HA267" s="22"/>
      <c r="HB267" s="22"/>
      <c r="HC267" s="22"/>
      <c r="HD267" s="22"/>
      <c r="HE267" s="22"/>
      <c r="HF267" s="22"/>
      <c r="HG267" s="22"/>
      <c r="HH267" s="22"/>
      <c r="HI267" s="22"/>
      <c r="HJ267" s="22"/>
      <c r="HK267" s="22"/>
      <c r="HL267" s="22"/>
      <c r="HM267" s="22"/>
      <c r="HN267" s="22"/>
      <c r="HO267" s="22"/>
      <c r="HP267" s="22"/>
      <c r="HQ267" s="22"/>
      <c r="HR267" s="22"/>
      <c r="HS267" s="22"/>
      <c r="HT267" s="22"/>
      <c r="HU267" s="22"/>
      <c r="HV267" s="22"/>
      <c r="HW267" s="22"/>
      <c r="HX267" s="22"/>
      <c r="HY267" s="22"/>
      <c r="HZ267" s="22"/>
      <c r="IA267" s="22"/>
      <c r="IB267" s="22"/>
      <c r="IC267" s="22"/>
      <c r="ID267" s="22"/>
      <c r="IE267" s="22"/>
      <c r="IF267" s="22"/>
      <c r="IG267" s="22"/>
      <c r="IH267" s="22"/>
      <c r="II267" s="22"/>
      <c r="IJ267" s="22"/>
      <c r="IK267" s="22"/>
    </row>
    <row r="268" spans="1:245" x14ac:dyDescent="0.25">
      <c r="A268" s="42">
        <v>43049</v>
      </c>
      <c r="B268" s="143" t="s">
        <v>2010</v>
      </c>
      <c r="C268" s="29">
        <v>963</v>
      </c>
      <c r="D268" s="29">
        <v>1284</v>
      </c>
      <c r="E268" s="147" t="s">
        <v>1981</v>
      </c>
      <c r="F268" s="21"/>
      <c r="G268" s="27" t="s">
        <v>2014</v>
      </c>
      <c r="H268" s="22"/>
      <c r="I268" s="40">
        <v>7561333</v>
      </c>
      <c r="J268" s="40">
        <v>0</v>
      </c>
      <c r="K268" s="40">
        <f t="shared" si="3"/>
        <v>7561333</v>
      </c>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c r="CM268" s="22"/>
      <c r="CN268" s="22"/>
      <c r="CO268" s="22"/>
      <c r="CP268" s="22"/>
      <c r="CQ268" s="22"/>
      <c r="CR268" s="22"/>
      <c r="CS268" s="22"/>
      <c r="CT268" s="22"/>
      <c r="CU268" s="22"/>
      <c r="CV268" s="22"/>
      <c r="CW268" s="22"/>
      <c r="CX268" s="22"/>
      <c r="CY268" s="22"/>
      <c r="CZ268" s="22"/>
      <c r="DA268" s="22"/>
      <c r="DB268" s="22"/>
      <c r="DC268" s="22"/>
      <c r="DD268" s="22"/>
      <c r="DE268" s="22"/>
      <c r="DF268" s="22"/>
      <c r="DG268" s="22"/>
      <c r="DH268" s="22"/>
      <c r="DI268" s="22"/>
      <c r="DJ268" s="22"/>
      <c r="DK268" s="22"/>
      <c r="DL268" s="22"/>
      <c r="DM268" s="22"/>
      <c r="DN268" s="22"/>
      <c r="DO268" s="22"/>
      <c r="DP268" s="22"/>
      <c r="DQ268" s="22"/>
      <c r="DR268" s="22"/>
      <c r="DS268" s="22"/>
      <c r="DT268" s="22"/>
      <c r="DU268" s="22"/>
      <c r="DV268" s="22"/>
      <c r="DW268" s="22"/>
      <c r="DX268" s="22"/>
      <c r="DY268" s="22"/>
      <c r="DZ268" s="22"/>
      <c r="EA268" s="22"/>
      <c r="EB268" s="22"/>
      <c r="EC268" s="22"/>
      <c r="ED268" s="22"/>
      <c r="EE268" s="22"/>
      <c r="EF268" s="22"/>
      <c r="EG268" s="22"/>
      <c r="EH268" s="22"/>
      <c r="EI268" s="22"/>
      <c r="EJ268" s="22"/>
      <c r="EK268" s="22"/>
      <c r="EL268" s="22"/>
      <c r="EM268" s="22"/>
      <c r="EN268" s="22"/>
      <c r="EO268" s="22"/>
      <c r="EP268" s="22"/>
      <c r="EQ268" s="22"/>
      <c r="ER268" s="22"/>
      <c r="ES268" s="22"/>
      <c r="ET268" s="22"/>
      <c r="EU268" s="22"/>
      <c r="EV268" s="22"/>
      <c r="EW268" s="22"/>
      <c r="EX268" s="22"/>
      <c r="EY268" s="22"/>
      <c r="EZ268" s="22"/>
      <c r="FA268" s="22"/>
      <c r="FB268" s="22"/>
      <c r="FC268" s="22"/>
      <c r="FD268" s="22"/>
      <c r="FE268" s="22"/>
      <c r="FF268" s="22"/>
      <c r="FG268" s="22"/>
      <c r="FH268" s="22"/>
      <c r="FI268" s="22"/>
      <c r="FJ268" s="22"/>
      <c r="FK268" s="22"/>
      <c r="FL268" s="22"/>
      <c r="FM268" s="22"/>
      <c r="FN268" s="22"/>
      <c r="FO268" s="22"/>
      <c r="FP268" s="22"/>
      <c r="FQ268" s="22"/>
      <c r="FR268" s="22"/>
      <c r="FS268" s="22"/>
      <c r="FT268" s="22"/>
      <c r="FU268" s="22"/>
      <c r="FV268" s="22"/>
      <c r="FW268" s="22"/>
      <c r="FX268" s="22"/>
      <c r="FY268" s="22"/>
      <c r="FZ268" s="22"/>
      <c r="GA268" s="22"/>
      <c r="GB268" s="22"/>
      <c r="GC268" s="22"/>
      <c r="GD268" s="22"/>
      <c r="GE268" s="22"/>
      <c r="GF268" s="22"/>
      <c r="GG268" s="22"/>
      <c r="GH268" s="22"/>
      <c r="GI268" s="22"/>
      <c r="GJ268" s="22"/>
      <c r="GK268" s="22"/>
      <c r="GL268" s="22"/>
      <c r="GM268" s="22"/>
      <c r="GN268" s="22"/>
      <c r="GO268" s="22"/>
      <c r="GP268" s="22"/>
      <c r="GQ268" s="22"/>
      <c r="GR268" s="22"/>
      <c r="GS268" s="22"/>
      <c r="GT268" s="22"/>
      <c r="GU268" s="22"/>
      <c r="GV268" s="22"/>
      <c r="GW268" s="22"/>
      <c r="GX268" s="22"/>
      <c r="GY268" s="22"/>
      <c r="GZ268" s="22"/>
      <c r="HA268" s="22"/>
      <c r="HB268" s="22"/>
      <c r="HC268" s="22"/>
      <c r="HD268" s="22"/>
      <c r="HE268" s="22"/>
      <c r="HF268" s="22"/>
      <c r="HG268" s="22"/>
      <c r="HH268" s="22"/>
      <c r="HI268" s="22"/>
      <c r="HJ268" s="22"/>
      <c r="HK268" s="22"/>
      <c r="HL268" s="22"/>
      <c r="HM268" s="22"/>
      <c r="HN268" s="22"/>
      <c r="HO268" s="22"/>
      <c r="HP268" s="22"/>
      <c r="HQ268" s="22"/>
      <c r="HR268" s="22"/>
      <c r="HS268" s="22"/>
      <c r="HT268" s="22"/>
      <c r="HU268" s="22"/>
      <c r="HV268" s="22"/>
      <c r="HW268" s="22"/>
      <c r="HX268" s="22"/>
      <c r="HY268" s="22"/>
      <c r="HZ268" s="22"/>
      <c r="IA268" s="22"/>
      <c r="IB268" s="22"/>
      <c r="IC268" s="22"/>
      <c r="ID268" s="22"/>
      <c r="IE268" s="22"/>
      <c r="IF268" s="22"/>
      <c r="IG268" s="22"/>
      <c r="IH268" s="22"/>
      <c r="II268" s="22"/>
      <c r="IJ268" s="22"/>
      <c r="IK268" s="22"/>
    </row>
    <row r="269" spans="1:245" x14ac:dyDescent="0.25">
      <c r="A269" s="42">
        <v>43049</v>
      </c>
      <c r="B269" s="143" t="s">
        <v>2011</v>
      </c>
      <c r="C269" s="29">
        <v>964</v>
      </c>
      <c r="D269" s="29">
        <v>1285</v>
      </c>
      <c r="E269" s="147" t="s">
        <v>1981</v>
      </c>
      <c r="F269" s="21"/>
      <c r="G269" s="27" t="s">
        <v>2015</v>
      </c>
      <c r="H269" s="22"/>
      <c r="I269" s="40">
        <v>7561333</v>
      </c>
      <c r="J269" s="40">
        <v>0</v>
      </c>
      <c r="K269" s="40">
        <f t="shared" si="3"/>
        <v>7561333</v>
      </c>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H269" s="22"/>
      <c r="CI269" s="22"/>
      <c r="CJ269" s="22"/>
      <c r="CK269" s="22"/>
      <c r="CL269" s="22"/>
      <c r="CM269" s="22"/>
      <c r="CN269" s="22"/>
      <c r="CO269" s="22"/>
      <c r="CP269" s="22"/>
      <c r="CQ269" s="22"/>
      <c r="CR269" s="22"/>
      <c r="CS269" s="22"/>
      <c r="CT269" s="22"/>
      <c r="CU269" s="22"/>
      <c r="CV269" s="22"/>
      <c r="CW269" s="22"/>
      <c r="CX269" s="22"/>
      <c r="CY269" s="22"/>
      <c r="CZ269" s="22"/>
      <c r="DA269" s="22"/>
      <c r="DB269" s="22"/>
      <c r="DC269" s="22"/>
      <c r="DD269" s="22"/>
      <c r="DE269" s="22"/>
      <c r="DF269" s="22"/>
      <c r="DG269" s="22"/>
      <c r="DH269" s="22"/>
      <c r="DI269" s="22"/>
      <c r="DJ269" s="22"/>
      <c r="DK269" s="22"/>
      <c r="DL269" s="22"/>
      <c r="DM269" s="22"/>
      <c r="DN269" s="22"/>
      <c r="DO269" s="22"/>
      <c r="DP269" s="22"/>
      <c r="DQ269" s="22"/>
      <c r="DR269" s="22"/>
      <c r="DS269" s="22"/>
      <c r="DT269" s="22"/>
      <c r="DU269" s="22"/>
      <c r="DV269" s="22"/>
      <c r="DW269" s="22"/>
      <c r="DX269" s="22"/>
      <c r="DY269" s="22"/>
      <c r="DZ269" s="22"/>
      <c r="EA269" s="22"/>
      <c r="EB269" s="22"/>
      <c r="EC269" s="22"/>
      <c r="ED269" s="22"/>
      <c r="EE269" s="22"/>
      <c r="EF269" s="22"/>
      <c r="EG269" s="22"/>
      <c r="EH269" s="22"/>
      <c r="EI269" s="22"/>
      <c r="EJ269" s="22"/>
      <c r="EK269" s="22"/>
      <c r="EL269" s="22"/>
      <c r="EM269" s="22"/>
      <c r="EN269" s="22"/>
      <c r="EO269" s="22"/>
      <c r="EP269" s="22"/>
      <c r="EQ269" s="22"/>
      <c r="ER269" s="22"/>
      <c r="ES269" s="22"/>
      <c r="ET269" s="22"/>
      <c r="EU269" s="22"/>
      <c r="EV269" s="22"/>
      <c r="EW269" s="22"/>
      <c r="EX269" s="22"/>
      <c r="EY269" s="22"/>
      <c r="EZ269" s="22"/>
      <c r="FA269" s="22"/>
      <c r="FB269" s="22"/>
      <c r="FC269" s="22"/>
      <c r="FD269" s="22"/>
      <c r="FE269" s="22"/>
      <c r="FF269" s="22"/>
      <c r="FG269" s="22"/>
      <c r="FH269" s="22"/>
      <c r="FI269" s="22"/>
      <c r="FJ269" s="22"/>
      <c r="FK269" s="22"/>
      <c r="FL269" s="22"/>
      <c r="FM269" s="22"/>
      <c r="FN269" s="22"/>
      <c r="FO269" s="22"/>
      <c r="FP269" s="22"/>
      <c r="FQ269" s="22"/>
      <c r="FR269" s="22"/>
      <c r="FS269" s="22"/>
      <c r="FT269" s="22"/>
      <c r="FU269" s="22"/>
      <c r="FV269" s="22"/>
      <c r="FW269" s="22"/>
      <c r="FX269" s="22"/>
      <c r="FY269" s="22"/>
      <c r="FZ269" s="22"/>
      <c r="GA269" s="22"/>
      <c r="GB269" s="22"/>
      <c r="GC269" s="22"/>
      <c r="GD269" s="22"/>
      <c r="GE269" s="22"/>
      <c r="GF269" s="22"/>
      <c r="GG269" s="22"/>
      <c r="GH269" s="22"/>
      <c r="GI269" s="22"/>
      <c r="GJ269" s="22"/>
      <c r="GK269" s="22"/>
      <c r="GL269" s="22"/>
      <c r="GM269" s="22"/>
      <c r="GN269" s="22"/>
      <c r="GO269" s="22"/>
      <c r="GP269" s="22"/>
      <c r="GQ269" s="22"/>
      <c r="GR269" s="22"/>
      <c r="GS269" s="22"/>
      <c r="GT269" s="22"/>
      <c r="GU269" s="22"/>
      <c r="GV269" s="22"/>
      <c r="GW269" s="22"/>
      <c r="GX269" s="22"/>
      <c r="GY269" s="22"/>
      <c r="GZ269" s="22"/>
      <c r="HA269" s="22"/>
      <c r="HB269" s="22"/>
      <c r="HC269" s="22"/>
      <c r="HD269" s="22"/>
      <c r="HE269" s="22"/>
      <c r="HF269" s="22"/>
      <c r="HG269" s="22"/>
      <c r="HH269" s="22"/>
      <c r="HI269" s="22"/>
      <c r="HJ269" s="22"/>
      <c r="HK269" s="22"/>
      <c r="HL269" s="22"/>
      <c r="HM269" s="22"/>
      <c r="HN269" s="22"/>
      <c r="HO269" s="22"/>
      <c r="HP269" s="22"/>
      <c r="HQ269" s="22"/>
      <c r="HR269" s="22"/>
      <c r="HS269" s="22"/>
      <c r="HT269" s="22"/>
      <c r="HU269" s="22"/>
      <c r="HV269" s="22"/>
      <c r="HW269" s="22"/>
      <c r="HX269" s="22"/>
      <c r="HY269" s="22"/>
      <c r="HZ269" s="22"/>
      <c r="IA269" s="22"/>
      <c r="IB269" s="22"/>
      <c r="IC269" s="22"/>
      <c r="ID269" s="22"/>
      <c r="IE269" s="22"/>
      <c r="IF269" s="22"/>
      <c r="IG269" s="22"/>
      <c r="IH269" s="22"/>
      <c r="II269" s="22"/>
      <c r="IJ269" s="22"/>
      <c r="IK269" s="22"/>
    </row>
    <row r="270" spans="1:245" x14ac:dyDescent="0.25">
      <c r="A270" s="42">
        <v>43049</v>
      </c>
      <c r="B270" s="143" t="s">
        <v>2012</v>
      </c>
      <c r="C270" s="29">
        <v>961</v>
      </c>
      <c r="D270" s="29">
        <v>1286</v>
      </c>
      <c r="E270" s="27" t="s">
        <v>1943</v>
      </c>
      <c r="F270" s="21"/>
      <c r="G270" s="27" t="s">
        <v>2016</v>
      </c>
      <c r="H270" s="22"/>
      <c r="I270" s="40">
        <v>11681667</v>
      </c>
      <c r="J270" s="40">
        <v>0</v>
      </c>
      <c r="K270" s="40">
        <f t="shared" si="3"/>
        <v>11681667</v>
      </c>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c r="CJ270" s="22"/>
      <c r="CK270" s="22"/>
      <c r="CL270" s="22"/>
      <c r="CM270" s="22"/>
      <c r="CN270" s="22"/>
      <c r="CO270" s="22"/>
      <c r="CP270" s="22"/>
      <c r="CQ270" s="22"/>
      <c r="CR270" s="22"/>
      <c r="CS270" s="22"/>
      <c r="CT270" s="22"/>
      <c r="CU270" s="22"/>
      <c r="CV270" s="22"/>
      <c r="CW270" s="22"/>
      <c r="CX270" s="22"/>
      <c r="CY270" s="22"/>
      <c r="CZ270" s="22"/>
      <c r="DA270" s="22"/>
      <c r="DB270" s="22"/>
      <c r="DC270" s="22"/>
      <c r="DD270" s="22"/>
      <c r="DE270" s="22"/>
      <c r="DF270" s="22"/>
      <c r="DG270" s="22"/>
      <c r="DH270" s="22"/>
      <c r="DI270" s="22"/>
      <c r="DJ270" s="22"/>
      <c r="DK270" s="22"/>
      <c r="DL270" s="22"/>
      <c r="DM270" s="22"/>
      <c r="DN270" s="22"/>
      <c r="DO270" s="22"/>
      <c r="DP270" s="22"/>
      <c r="DQ270" s="22"/>
      <c r="DR270" s="22"/>
      <c r="DS270" s="22"/>
      <c r="DT270" s="22"/>
      <c r="DU270" s="22"/>
      <c r="DV270" s="22"/>
      <c r="DW270" s="22"/>
      <c r="DX270" s="22"/>
      <c r="DY270" s="22"/>
      <c r="DZ270" s="22"/>
      <c r="EA270" s="22"/>
      <c r="EB270" s="22"/>
      <c r="EC270" s="22"/>
      <c r="ED270" s="22"/>
      <c r="EE270" s="22"/>
      <c r="EF270" s="22"/>
      <c r="EG270" s="22"/>
      <c r="EH270" s="22"/>
      <c r="EI270" s="22"/>
      <c r="EJ270" s="22"/>
      <c r="EK270" s="22"/>
      <c r="EL270" s="22"/>
      <c r="EM270" s="22"/>
      <c r="EN270" s="22"/>
      <c r="EO270" s="22"/>
      <c r="EP270" s="22"/>
      <c r="EQ270" s="22"/>
      <c r="ER270" s="22"/>
      <c r="ES270" s="22"/>
      <c r="ET270" s="22"/>
      <c r="EU270" s="22"/>
      <c r="EV270" s="22"/>
      <c r="EW270" s="22"/>
      <c r="EX270" s="22"/>
      <c r="EY270" s="22"/>
      <c r="EZ270" s="22"/>
      <c r="FA270" s="22"/>
      <c r="FB270" s="22"/>
      <c r="FC270" s="22"/>
      <c r="FD270" s="22"/>
      <c r="FE270" s="22"/>
      <c r="FF270" s="22"/>
      <c r="FG270" s="22"/>
      <c r="FH270" s="22"/>
      <c r="FI270" s="22"/>
      <c r="FJ270" s="22"/>
      <c r="FK270" s="22"/>
      <c r="FL270" s="22"/>
      <c r="FM270" s="22"/>
      <c r="FN270" s="22"/>
      <c r="FO270" s="22"/>
      <c r="FP270" s="22"/>
      <c r="FQ270" s="22"/>
      <c r="FR270" s="22"/>
      <c r="FS270" s="22"/>
      <c r="FT270" s="22"/>
      <c r="FU270" s="22"/>
      <c r="FV270" s="22"/>
      <c r="FW270" s="22"/>
      <c r="FX270" s="22"/>
      <c r="FY270" s="22"/>
      <c r="FZ270" s="22"/>
      <c r="GA270" s="22"/>
      <c r="GB270" s="22"/>
      <c r="GC270" s="22"/>
      <c r="GD270" s="22"/>
      <c r="GE270" s="22"/>
      <c r="GF270" s="22"/>
      <c r="GG270" s="22"/>
      <c r="GH270" s="22"/>
      <c r="GI270" s="22"/>
      <c r="GJ270" s="22"/>
      <c r="GK270" s="22"/>
      <c r="GL270" s="22"/>
      <c r="GM270" s="22"/>
      <c r="GN270" s="22"/>
      <c r="GO270" s="22"/>
      <c r="GP270" s="22"/>
      <c r="GQ270" s="22"/>
      <c r="GR270" s="22"/>
      <c r="GS270" s="22"/>
      <c r="GT270" s="22"/>
      <c r="GU270" s="22"/>
      <c r="GV270" s="22"/>
      <c r="GW270" s="22"/>
      <c r="GX270" s="22"/>
      <c r="GY270" s="22"/>
      <c r="GZ270" s="22"/>
      <c r="HA270" s="22"/>
      <c r="HB270" s="22"/>
      <c r="HC270" s="22"/>
      <c r="HD270" s="22"/>
      <c r="HE270" s="22"/>
      <c r="HF270" s="22"/>
      <c r="HG270" s="22"/>
      <c r="HH270" s="22"/>
      <c r="HI270" s="22"/>
      <c r="HJ270" s="22"/>
      <c r="HK270" s="22"/>
      <c r="HL270" s="22"/>
      <c r="HM270" s="22"/>
      <c r="HN270" s="22"/>
      <c r="HO270" s="22"/>
      <c r="HP270" s="22"/>
      <c r="HQ270" s="22"/>
      <c r="HR270" s="22"/>
      <c r="HS270" s="22"/>
      <c r="HT270" s="22"/>
      <c r="HU270" s="22"/>
      <c r="HV270" s="22"/>
      <c r="HW270" s="22"/>
      <c r="HX270" s="22"/>
      <c r="HY270" s="22"/>
      <c r="HZ270" s="22"/>
      <c r="IA270" s="22"/>
      <c r="IB270" s="22"/>
      <c r="IC270" s="22"/>
      <c r="ID270" s="22"/>
      <c r="IE270" s="22"/>
      <c r="IF270" s="22"/>
      <c r="IG270" s="22"/>
      <c r="IH270" s="22"/>
      <c r="II270" s="22"/>
      <c r="IJ270" s="22"/>
      <c r="IK270" s="22"/>
    </row>
    <row r="271" spans="1:245" x14ac:dyDescent="0.25">
      <c r="A271" s="42">
        <v>43049</v>
      </c>
      <c r="B271" s="143" t="s">
        <v>2017</v>
      </c>
      <c r="C271" s="29">
        <v>977</v>
      </c>
      <c r="D271" s="29">
        <v>1289</v>
      </c>
      <c r="E271" s="147" t="s">
        <v>1982</v>
      </c>
      <c r="F271" s="21"/>
      <c r="G271" s="27" t="s">
        <v>2019</v>
      </c>
      <c r="H271" s="22"/>
      <c r="I271" s="40">
        <v>7133333</v>
      </c>
      <c r="J271" s="40">
        <v>0</v>
      </c>
      <c r="K271" s="40">
        <f t="shared" si="3"/>
        <v>7133333</v>
      </c>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c r="BF271" s="22"/>
      <c r="BG271" s="22"/>
      <c r="BH271" s="22"/>
      <c r="BI271" s="22"/>
      <c r="BJ271" s="22"/>
      <c r="BK271" s="22"/>
      <c r="BL271" s="22"/>
      <c r="BM271" s="22"/>
      <c r="BN271" s="22"/>
      <c r="BO271" s="22"/>
      <c r="BP271" s="22"/>
      <c r="BQ271" s="22"/>
      <c r="BR271" s="22"/>
      <c r="BS271" s="22"/>
      <c r="BT271" s="22"/>
      <c r="BU271" s="22"/>
      <c r="BV271" s="22"/>
      <c r="BW271" s="22"/>
      <c r="BX271" s="22"/>
      <c r="BY271" s="22"/>
      <c r="BZ271" s="22"/>
      <c r="CA271" s="22"/>
      <c r="CB271" s="22"/>
      <c r="CC271" s="22"/>
      <c r="CD271" s="22"/>
      <c r="CE271" s="22"/>
      <c r="CF271" s="22"/>
      <c r="CG271" s="22"/>
      <c r="CH271" s="22"/>
      <c r="CI271" s="22"/>
      <c r="CJ271" s="22"/>
      <c r="CK271" s="22"/>
      <c r="CL271" s="22"/>
      <c r="CM271" s="22"/>
      <c r="CN271" s="22"/>
      <c r="CO271" s="22"/>
      <c r="CP271" s="22"/>
      <c r="CQ271" s="22"/>
      <c r="CR271" s="22"/>
      <c r="CS271" s="22"/>
      <c r="CT271" s="22"/>
      <c r="CU271" s="22"/>
      <c r="CV271" s="22"/>
      <c r="CW271" s="22"/>
      <c r="CX271" s="22"/>
      <c r="CY271" s="22"/>
      <c r="CZ271" s="22"/>
      <c r="DA271" s="22"/>
      <c r="DB271" s="22"/>
      <c r="DC271" s="22"/>
      <c r="DD271" s="22"/>
      <c r="DE271" s="22"/>
      <c r="DF271" s="22"/>
      <c r="DG271" s="22"/>
      <c r="DH271" s="22"/>
      <c r="DI271" s="22"/>
      <c r="DJ271" s="22"/>
      <c r="DK271" s="22"/>
      <c r="DL271" s="22"/>
      <c r="DM271" s="22"/>
      <c r="DN271" s="22"/>
      <c r="DO271" s="22"/>
      <c r="DP271" s="22"/>
      <c r="DQ271" s="22"/>
      <c r="DR271" s="22"/>
      <c r="DS271" s="22"/>
      <c r="DT271" s="22"/>
      <c r="DU271" s="22"/>
      <c r="DV271" s="22"/>
      <c r="DW271" s="22"/>
      <c r="DX271" s="22"/>
      <c r="DY271" s="22"/>
      <c r="DZ271" s="22"/>
      <c r="EA271" s="22"/>
      <c r="EB271" s="22"/>
      <c r="EC271" s="22"/>
      <c r="ED271" s="22"/>
      <c r="EE271" s="22"/>
      <c r="EF271" s="22"/>
      <c r="EG271" s="22"/>
      <c r="EH271" s="22"/>
      <c r="EI271" s="22"/>
      <c r="EJ271" s="22"/>
      <c r="EK271" s="22"/>
      <c r="EL271" s="22"/>
      <c r="EM271" s="22"/>
      <c r="EN271" s="22"/>
      <c r="EO271" s="22"/>
      <c r="EP271" s="22"/>
      <c r="EQ271" s="22"/>
      <c r="ER271" s="22"/>
      <c r="ES271" s="22"/>
      <c r="ET271" s="22"/>
      <c r="EU271" s="22"/>
      <c r="EV271" s="22"/>
      <c r="EW271" s="22"/>
      <c r="EX271" s="22"/>
      <c r="EY271" s="22"/>
      <c r="EZ271" s="22"/>
      <c r="FA271" s="22"/>
      <c r="FB271" s="22"/>
      <c r="FC271" s="22"/>
      <c r="FD271" s="22"/>
      <c r="FE271" s="22"/>
      <c r="FF271" s="22"/>
      <c r="FG271" s="22"/>
      <c r="FH271" s="22"/>
      <c r="FI271" s="22"/>
      <c r="FJ271" s="22"/>
      <c r="FK271" s="22"/>
      <c r="FL271" s="22"/>
      <c r="FM271" s="22"/>
      <c r="FN271" s="22"/>
      <c r="FO271" s="22"/>
      <c r="FP271" s="22"/>
      <c r="FQ271" s="22"/>
      <c r="FR271" s="22"/>
      <c r="FS271" s="22"/>
      <c r="FT271" s="22"/>
      <c r="FU271" s="22"/>
      <c r="FV271" s="22"/>
      <c r="FW271" s="22"/>
      <c r="FX271" s="22"/>
      <c r="FY271" s="22"/>
      <c r="FZ271" s="22"/>
      <c r="GA271" s="22"/>
      <c r="GB271" s="22"/>
      <c r="GC271" s="22"/>
      <c r="GD271" s="22"/>
      <c r="GE271" s="22"/>
      <c r="GF271" s="22"/>
      <c r="GG271" s="22"/>
      <c r="GH271" s="22"/>
      <c r="GI271" s="22"/>
      <c r="GJ271" s="22"/>
      <c r="GK271" s="22"/>
      <c r="GL271" s="22"/>
      <c r="GM271" s="22"/>
      <c r="GN271" s="22"/>
      <c r="GO271" s="22"/>
      <c r="GP271" s="22"/>
      <c r="GQ271" s="22"/>
      <c r="GR271" s="22"/>
      <c r="GS271" s="22"/>
      <c r="GT271" s="22"/>
      <c r="GU271" s="22"/>
      <c r="GV271" s="22"/>
      <c r="GW271" s="22"/>
      <c r="GX271" s="22"/>
      <c r="GY271" s="22"/>
      <c r="GZ271" s="22"/>
      <c r="HA271" s="22"/>
      <c r="HB271" s="22"/>
      <c r="HC271" s="22"/>
      <c r="HD271" s="22"/>
      <c r="HE271" s="22"/>
      <c r="HF271" s="22"/>
      <c r="HG271" s="22"/>
      <c r="HH271" s="22"/>
      <c r="HI271" s="22"/>
      <c r="HJ271" s="22"/>
      <c r="HK271" s="22"/>
      <c r="HL271" s="22"/>
      <c r="HM271" s="22"/>
      <c r="HN271" s="22"/>
      <c r="HO271" s="22"/>
      <c r="HP271" s="22"/>
      <c r="HQ271" s="22"/>
      <c r="HR271" s="22"/>
      <c r="HS271" s="22"/>
      <c r="HT271" s="22"/>
      <c r="HU271" s="22"/>
      <c r="HV271" s="22"/>
      <c r="HW271" s="22"/>
      <c r="HX271" s="22"/>
      <c r="HY271" s="22"/>
      <c r="HZ271" s="22"/>
      <c r="IA271" s="22"/>
      <c r="IB271" s="22"/>
      <c r="IC271" s="22"/>
      <c r="ID271" s="22"/>
      <c r="IE271" s="22"/>
      <c r="IF271" s="22"/>
      <c r="IG271" s="22"/>
      <c r="IH271" s="22"/>
      <c r="II271" s="22"/>
      <c r="IJ271" s="22"/>
      <c r="IK271" s="22"/>
    </row>
    <row r="272" spans="1:245" x14ac:dyDescent="0.25">
      <c r="A272" s="42">
        <v>43049</v>
      </c>
      <c r="B272" s="143" t="s">
        <v>2018</v>
      </c>
      <c r="C272" s="29">
        <v>965</v>
      </c>
      <c r="D272" s="29">
        <v>1290</v>
      </c>
      <c r="E272" s="27" t="s">
        <v>1981</v>
      </c>
      <c r="F272" s="21"/>
      <c r="G272" s="27" t="s">
        <v>2020</v>
      </c>
      <c r="H272" s="22"/>
      <c r="I272" s="40">
        <v>7561333</v>
      </c>
      <c r="J272" s="40">
        <v>0</v>
      </c>
      <c r="K272" s="40">
        <f t="shared" si="3"/>
        <v>7561333</v>
      </c>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c r="BG272" s="22"/>
      <c r="BH272" s="22"/>
      <c r="BI272" s="22"/>
      <c r="BJ272" s="22"/>
      <c r="BK272" s="22"/>
      <c r="BL272" s="22"/>
      <c r="BM272" s="22"/>
      <c r="BN272" s="22"/>
      <c r="BO272" s="22"/>
      <c r="BP272" s="22"/>
      <c r="BQ272" s="22"/>
      <c r="BR272" s="22"/>
      <c r="BS272" s="22"/>
      <c r="BT272" s="22"/>
      <c r="BU272" s="22"/>
      <c r="BV272" s="22"/>
      <c r="BW272" s="22"/>
      <c r="BX272" s="22"/>
      <c r="BY272" s="22"/>
      <c r="BZ272" s="22"/>
      <c r="CA272" s="22"/>
      <c r="CB272" s="22"/>
      <c r="CC272" s="22"/>
      <c r="CD272" s="22"/>
      <c r="CE272" s="22"/>
      <c r="CF272" s="22"/>
      <c r="CG272" s="22"/>
      <c r="CH272" s="22"/>
      <c r="CI272" s="22"/>
      <c r="CJ272" s="22"/>
      <c r="CK272" s="22"/>
      <c r="CL272" s="22"/>
      <c r="CM272" s="22"/>
      <c r="CN272" s="22"/>
      <c r="CO272" s="22"/>
      <c r="CP272" s="22"/>
      <c r="CQ272" s="22"/>
      <c r="CR272" s="22"/>
      <c r="CS272" s="22"/>
      <c r="CT272" s="22"/>
      <c r="CU272" s="22"/>
      <c r="CV272" s="22"/>
      <c r="CW272" s="22"/>
      <c r="CX272" s="22"/>
      <c r="CY272" s="22"/>
      <c r="CZ272" s="22"/>
      <c r="DA272" s="22"/>
      <c r="DB272" s="22"/>
      <c r="DC272" s="22"/>
      <c r="DD272" s="22"/>
      <c r="DE272" s="22"/>
      <c r="DF272" s="22"/>
      <c r="DG272" s="22"/>
      <c r="DH272" s="22"/>
      <c r="DI272" s="22"/>
      <c r="DJ272" s="22"/>
      <c r="DK272" s="22"/>
      <c r="DL272" s="22"/>
      <c r="DM272" s="22"/>
      <c r="DN272" s="22"/>
      <c r="DO272" s="22"/>
      <c r="DP272" s="22"/>
      <c r="DQ272" s="22"/>
      <c r="DR272" s="22"/>
      <c r="DS272" s="22"/>
      <c r="DT272" s="22"/>
      <c r="DU272" s="22"/>
      <c r="DV272" s="22"/>
      <c r="DW272" s="22"/>
      <c r="DX272" s="22"/>
      <c r="DY272" s="22"/>
      <c r="DZ272" s="22"/>
      <c r="EA272" s="22"/>
      <c r="EB272" s="22"/>
      <c r="EC272" s="22"/>
      <c r="ED272" s="22"/>
      <c r="EE272" s="22"/>
      <c r="EF272" s="22"/>
      <c r="EG272" s="22"/>
      <c r="EH272" s="22"/>
      <c r="EI272" s="22"/>
      <c r="EJ272" s="22"/>
      <c r="EK272" s="22"/>
      <c r="EL272" s="22"/>
      <c r="EM272" s="22"/>
      <c r="EN272" s="22"/>
      <c r="EO272" s="22"/>
      <c r="EP272" s="22"/>
      <c r="EQ272" s="22"/>
      <c r="ER272" s="22"/>
      <c r="ES272" s="22"/>
      <c r="ET272" s="22"/>
      <c r="EU272" s="22"/>
      <c r="EV272" s="22"/>
      <c r="EW272" s="22"/>
      <c r="EX272" s="22"/>
      <c r="EY272" s="22"/>
      <c r="EZ272" s="22"/>
      <c r="FA272" s="22"/>
      <c r="FB272" s="22"/>
      <c r="FC272" s="22"/>
      <c r="FD272" s="22"/>
      <c r="FE272" s="22"/>
      <c r="FF272" s="22"/>
      <c r="FG272" s="22"/>
      <c r="FH272" s="22"/>
      <c r="FI272" s="22"/>
      <c r="FJ272" s="22"/>
      <c r="FK272" s="22"/>
      <c r="FL272" s="22"/>
      <c r="FM272" s="22"/>
      <c r="FN272" s="22"/>
      <c r="FO272" s="22"/>
      <c r="FP272" s="22"/>
      <c r="FQ272" s="22"/>
      <c r="FR272" s="22"/>
      <c r="FS272" s="22"/>
      <c r="FT272" s="22"/>
      <c r="FU272" s="22"/>
      <c r="FV272" s="22"/>
      <c r="FW272" s="22"/>
      <c r="FX272" s="22"/>
      <c r="FY272" s="22"/>
      <c r="FZ272" s="22"/>
      <c r="GA272" s="22"/>
      <c r="GB272" s="22"/>
      <c r="GC272" s="22"/>
      <c r="GD272" s="22"/>
      <c r="GE272" s="22"/>
      <c r="GF272" s="22"/>
      <c r="GG272" s="22"/>
      <c r="GH272" s="22"/>
      <c r="GI272" s="22"/>
      <c r="GJ272" s="22"/>
      <c r="GK272" s="22"/>
      <c r="GL272" s="22"/>
      <c r="GM272" s="22"/>
      <c r="GN272" s="22"/>
      <c r="GO272" s="22"/>
      <c r="GP272" s="22"/>
      <c r="GQ272" s="22"/>
      <c r="GR272" s="22"/>
      <c r="GS272" s="22"/>
      <c r="GT272" s="22"/>
      <c r="GU272" s="22"/>
      <c r="GV272" s="22"/>
      <c r="GW272" s="22"/>
      <c r="GX272" s="22"/>
      <c r="GY272" s="22"/>
      <c r="GZ272" s="22"/>
      <c r="HA272" s="22"/>
      <c r="HB272" s="22"/>
      <c r="HC272" s="22"/>
      <c r="HD272" s="22"/>
      <c r="HE272" s="22"/>
      <c r="HF272" s="22"/>
      <c r="HG272" s="22"/>
      <c r="HH272" s="22"/>
      <c r="HI272" s="22"/>
      <c r="HJ272" s="22"/>
      <c r="HK272" s="22"/>
      <c r="HL272" s="22"/>
      <c r="HM272" s="22"/>
      <c r="HN272" s="22"/>
      <c r="HO272" s="22"/>
      <c r="HP272" s="22"/>
      <c r="HQ272" s="22"/>
      <c r="HR272" s="22"/>
      <c r="HS272" s="22"/>
      <c r="HT272" s="22"/>
      <c r="HU272" s="22"/>
      <c r="HV272" s="22"/>
      <c r="HW272" s="22"/>
      <c r="HX272" s="22"/>
      <c r="HY272" s="22"/>
      <c r="HZ272" s="22"/>
      <c r="IA272" s="22"/>
      <c r="IB272" s="22"/>
      <c r="IC272" s="22"/>
      <c r="ID272" s="22"/>
      <c r="IE272" s="22"/>
      <c r="IF272" s="22"/>
      <c r="IG272" s="22"/>
      <c r="IH272" s="22"/>
      <c r="II272" s="22"/>
      <c r="IJ272" s="22"/>
      <c r="IK272" s="22"/>
    </row>
    <row r="273" spans="1:245" x14ac:dyDescent="0.25">
      <c r="A273" s="42">
        <v>43056</v>
      </c>
      <c r="B273" s="143" t="s">
        <v>2045</v>
      </c>
      <c r="C273" s="29">
        <v>976</v>
      </c>
      <c r="D273" s="29">
        <v>1303</v>
      </c>
      <c r="E273" s="27" t="s">
        <v>1982</v>
      </c>
      <c r="F273" s="21"/>
      <c r="G273" s="27" t="s">
        <v>2050</v>
      </c>
      <c r="H273" s="22"/>
      <c r="I273" s="40">
        <v>6766767</v>
      </c>
      <c r="J273" s="40">
        <v>0</v>
      </c>
      <c r="K273" s="40">
        <f t="shared" si="3"/>
        <v>6766767</v>
      </c>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2"/>
      <c r="CD273" s="22"/>
      <c r="CE273" s="22"/>
      <c r="CF273" s="22"/>
      <c r="CG273" s="22"/>
      <c r="CH273" s="22"/>
      <c r="CI273" s="22"/>
      <c r="CJ273" s="22"/>
      <c r="CK273" s="22"/>
      <c r="CL273" s="22"/>
      <c r="CM273" s="22"/>
      <c r="CN273" s="22"/>
      <c r="CO273" s="22"/>
      <c r="CP273" s="22"/>
      <c r="CQ273" s="22"/>
      <c r="CR273" s="22"/>
      <c r="CS273" s="22"/>
      <c r="CT273" s="22"/>
      <c r="CU273" s="22"/>
      <c r="CV273" s="22"/>
      <c r="CW273" s="22"/>
      <c r="CX273" s="22"/>
      <c r="CY273" s="22"/>
      <c r="CZ273" s="22"/>
      <c r="DA273" s="22"/>
      <c r="DB273" s="22"/>
      <c r="DC273" s="22"/>
      <c r="DD273" s="22"/>
      <c r="DE273" s="22"/>
      <c r="DF273" s="22"/>
      <c r="DG273" s="22"/>
      <c r="DH273" s="22"/>
      <c r="DI273" s="22"/>
      <c r="DJ273" s="22"/>
      <c r="DK273" s="22"/>
      <c r="DL273" s="22"/>
      <c r="DM273" s="22"/>
      <c r="DN273" s="22"/>
      <c r="DO273" s="22"/>
      <c r="DP273" s="22"/>
      <c r="DQ273" s="22"/>
      <c r="DR273" s="22"/>
      <c r="DS273" s="22"/>
      <c r="DT273" s="22"/>
      <c r="DU273" s="22"/>
      <c r="DV273" s="22"/>
      <c r="DW273" s="22"/>
      <c r="DX273" s="22"/>
      <c r="DY273" s="22"/>
      <c r="DZ273" s="22"/>
      <c r="EA273" s="22"/>
      <c r="EB273" s="22"/>
      <c r="EC273" s="22"/>
      <c r="ED273" s="22"/>
      <c r="EE273" s="22"/>
      <c r="EF273" s="22"/>
      <c r="EG273" s="22"/>
      <c r="EH273" s="22"/>
      <c r="EI273" s="22"/>
      <c r="EJ273" s="22"/>
      <c r="EK273" s="22"/>
      <c r="EL273" s="22"/>
      <c r="EM273" s="22"/>
      <c r="EN273" s="22"/>
      <c r="EO273" s="22"/>
      <c r="EP273" s="22"/>
      <c r="EQ273" s="22"/>
      <c r="ER273" s="22"/>
      <c r="ES273" s="22"/>
      <c r="ET273" s="22"/>
      <c r="EU273" s="22"/>
      <c r="EV273" s="22"/>
      <c r="EW273" s="22"/>
      <c r="EX273" s="22"/>
      <c r="EY273" s="22"/>
      <c r="EZ273" s="22"/>
      <c r="FA273" s="22"/>
      <c r="FB273" s="22"/>
      <c r="FC273" s="22"/>
      <c r="FD273" s="22"/>
      <c r="FE273" s="22"/>
      <c r="FF273" s="22"/>
      <c r="FG273" s="22"/>
      <c r="FH273" s="22"/>
      <c r="FI273" s="22"/>
      <c r="FJ273" s="22"/>
      <c r="FK273" s="22"/>
      <c r="FL273" s="22"/>
      <c r="FM273" s="22"/>
      <c r="FN273" s="22"/>
      <c r="FO273" s="22"/>
      <c r="FP273" s="22"/>
      <c r="FQ273" s="22"/>
      <c r="FR273" s="22"/>
      <c r="FS273" s="22"/>
      <c r="FT273" s="22"/>
      <c r="FU273" s="22"/>
      <c r="FV273" s="22"/>
      <c r="FW273" s="22"/>
      <c r="FX273" s="22"/>
      <c r="FY273" s="22"/>
      <c r="FZ273" s="22"/>
      <c r="GA273" s="22"/>
      <c r="GB273" s="22"/>
      <c r="GC273" s="22"/>
      <c r="GD273" s="22"/>
      <c r="GE273" s="22"/>
      <c r="GF273" s="22"/>
      <c r="GG273" s="22"/>
      <c r="GH273" s="22"/>
      <c r="GI273" s="22"/>
      <c r="GJ273" s="22"/>
      <c r="GK273" s="22"/>
      <c r="GL273" s="22"/>
      <c r="GM273" s="22"/>
      <c r="GN273" s="22"/>
      <c r="GO273" s="22"/>
      <c r="GP273" s="22"/>
      <c r="GQ273" s="22"/>
      <c r="GR273" s="22"/>
      <c r="GS273" s="22"/>
      <c r="GT273" s="22"/>
      <c r="GU273" s="22"/>
      <c r="GV273" s="22"/>
      <c r="GW273" s="22"/>
      <c r="GX273" s="22"/>
      <c r="GY273" s="22"/>
      <c r="GZ273" s="22"/>
      <c r="HA273" s="22"/>
      <c r="HB273" s="22"/>
      <c r="HC273" s="22"/>
      <c r="HD273" s="22"/>
      <c r="HE273" s="22"/>
      <c r="HF273" s="22"/>
      <c r="HG273" s="22"/>
      <c r="HH273" s="22"/>
      <c r="HI273" s="22"/>
      <c r="HJ273" s="22"/>
      <c r="HK273" s="22"/>
      <c r="HL273" s="22"/>
      <c r="HM273" s="22"/>
      <c r="HN273" s="22"/>
      <c r="HO273" s="22"/>
      <c r="HP273" s="22"/>
      <c r="HQ273" s="22"/>
      <c r="HR273" s="22"/>
      <c r="HS273" s="22"/>
      <c r="HT273" s="22"/>
      <c r="HU273" s="22"/>
      <c r="HV273" s="22"/>
      <c r="HW273" s="22"/>
      <c r="HX273" s="22"/>
      <c r="HY273" s="22"/>
      <c r="HZ273" s="22"/>
      <c r="IA273" s="22"/>
      <c r="IB273" s="22"/>
      <c r="IC273" s="22"/>
      <c r="ID273" s="22"/>
      <c r="IE273" s="22"/>
      <c r="IF273" s="22"/>
      <c r="IG273" s="22"/>
      <c r="IH273" s="22"/>
      <c r="II273" s="22"/>
      <c r="IJ273" s="22"/>
      <c r="IK273" s="22"/>
    </row>
    <row r="274" spans="1:245" x14ac:dyDescent="0.25">
      <c r="A274" s="42">
        <v>43056</v>
      </c>
      <c r="B274" s="143" t="s">
        <v>2046</v>
      </c>
      <c r="C274" s="29">
        <v>966</v>
      </c>
      <c r="D274" s="29">
        <v>1304</v>
      </c>
      <c r="E274" s="27" t="s">
        <v>1981</v>
      </c>
      <c r="F274" s="21"/>
      <c r="G274" s="27" t="s">
        <v>2051</v>
      </c>
      <c r="H274" s="22"/>
      <c r="I274" s="40">
        <v>6134667</v>
      </c>
      <c r="J274" s="40">
        <v>0</v>
      </c>
      <c r="K274" s="40">
        <f t="shared" si="3"/>
        <v>6134667</v>
      </c>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c r="CJ274" s="22"/>
      <c r="CK274" s="22"/>
      <c r="CL274" s="22"/>
      <c r="CM274" s="22"/>
      <c r="CN274" s="22"/>
      <c r="CO274" s="22"/>
      <c r="CP274" s="22"/>
      <c r="CQ274" s="22"/>
      <c r="CR274" s="22"/>
      <c r="CS274" s="22"/>
      <c r="CT274" s="22"/>
      <c r="CU274" s="22"/>
      <c r="CV274" s="22"/>
      <c r="CW274" s="22"/>
      <c r="CX274" s="22"/>
      <c r="CY274" s="22"/>
      <c r="CZ274" s="22"/>
      <c r="DA274" s="22"/>
      <c r="DB274" s="22"/>
      <c r="DC274" s="22"/>
      <c r="DD274" s="22"/>
      <c r="DE274" s="22"/>
      <c r="DF274" s="22"/>
      <c r="DG274" s="22"/>
      <c r="DH274" s="22"/>
      <c r="DI274" s="22"/>
      <c r="DJ274" s="22"/>
      <c r="DK274" s="22"/>
      <c r="DL274" s="22"/>
      <c r="DM274" s="22"/>
      <c r="DN274" s="22"/>
      <c r="DO274" s="22"/>
      <c r="DP274" s="22"/>
      <c r="DQ274" s="22"/>
      <c r="DR274" s="22"/>
      <c r="DS274" s="22"/>
      <c r="DT274" s="22"/>
      <c r="DU274" s="22"/>
      <c r="DV274" s="22"/>
      <c r="DW274" s="22"/>
      <c r="DX274" s="22"/>
      <c r="DY274" s="22"/>
      <c r="DZ274" s="22"/>
      <c r="EA274" s="22"/>
      <c r="EB274" s="22"/>
      <c r="EC274" s="22"/>
      <c r="ED274" s="22"/>
      <c r="EE274" s="22"/>
      <c r="EF274" s="22"/>
      <c r="EG274" s="22"/>
      <c r="EH274" s="22"/>
      <c r="EI274" s="22"/>
      <c r="EJ274" s="22"/>
      <c r="EK274" s="22"/>
      <c r="EL274" s="22"/>
      <c r="EM274" s="22"/>
      <c r="EN274" s="22"/>
      <c r="EO274" s="22"/>
      <c r="EP274" s="22"/>
      <c r="EQ274" s="22"/>
      <c r="ER274" s="22"/>
      <c r="ES274" s="22"/>
      <c r="ET274" s="22"/>
      <c r="EU274" s="22"/>
      <c r="EV274" s="22"/>
      <c r="EW274" s="22"/>
      <c r="EX274" s="22"/>
      <c r="EY274" s="22"/>
      <c r="EZ274" s="22"/>
      <c r="FA274" s="22"/>
      <c r="FB274" s="22"/>
      <c r="FC274" s="22"/>
      <c r="FD274" s="22"/>
      <c r="FE274" s="22"/>
      <c r="FF274" s="22"/>
      <c r="FG274" s="22"/>
      <c r="FH274" s="22"/>
      <c r="FI274" s="22"/>
      <c r="FJ274" s="22"/>
      <c r="FK274" s="22"/>
      <c r="FL274" s="22"/>
      <c r="FM274" s="22"/>
      <c r="FN274" s="22"/>
      <c r="FO274" s="22"/>
      <c r="FP274" s="22"/>
      <c r="FQ274" s="22"/>
      <c r="FR274" s="22"/>
      <c r="FS274" s="22"/>
      <c r="FT274" s="22"/>
      <c r="FU274" s="22"/>
      <c r="FV274" s="22"/>
      <c r="FW274" s="22"/>
      <c r="FX274" s="22"/>
      <c r="FY274" s="22"/>
      <c r="FZ274" s="22"/>
      <c r="GA274" s="22"/>
      <c r="GB274" s="22"/>
      <c r="GC274" s="22"/>
      <c r="GD274" s="22"/>
      <c r="GE274" s="22"/>
      <c r="GF274" s="22"/>
      <c r="GG274" s="22"/>
      <c r="GH274" s="22"/>
      <c r="GI274" s="22"/>
      <c r="GJ274" s="22"/>
      <c r="GK274" s="22"/>
      <c r="GL274" s="22"/>
      <c r="GM274" s="22"/>
      <c r="GN274" s="22"/>
      <c r="GO274" s="22"/>
      <c r="GP274" s="22"/>
      <c r="GQ274" s="22"/>
      <c r="GR274" s="22"/>
      <c r="GS274" s="22"/>
      <c r="GT274" s="22"/>
      <c r="GU274" s="22"/>
      <c r="GV274" s="22"/>
      <c r="GW274" s="22"/>
      <c r="GX274" s="22"/>
      <c r="GY274" s="22"/>
      <c r="GZ274" s="22"/>
      <c r="HA274" s="22"/>
      <c r="HB274" s="22"/>
      <c r="HC274" s="22"/>
      <c r="HD274" s="22"/>
      <c r="HE274" s="22"/>
      <c r="HF274" s="22"/>
      <c r="HG274" s="22"/>
      <c r="HH274" s="22"/>
      <c r="HI274" s="22"/>
      <c r="HJ274" s="22"/>
      <c r="HK274" s="22"/>
      <c r="HL274" s="22"/>
      <c r="HM274" s="22"/>
      <c r="HN274" s="22"/>
      <c r="HO274" s="22"/>
      <c r="HP274" s="22"/>
      <c r="HQ274" s="22"/>
      <c r="HR274" s="22"/>
      <c r="HS274" s="22"/>
      <c r="HT274" s="22"/>
      <c r="HU274" s="22"/>
      <c r="HV274" s="22"/>
      <c r="HW274" s="22"/>
      <c r="HX274" s="22"/>
      <c r="HY274" s="22"/>
      <c r="HZ274" s="22"/>
      <c r="IA274" s="22"/>
      <c r="IB274" s="22"/>
      <c r="IC274" s="22"/>
      <c r="ID274" s="22"/>
      <c r="IE274" s="22"/>
      <c r="IF274" s="22"/>
      <c r="IG274" s="22"/>
      <c r="IH274" s="22"/>
      <c r="II274" s="22"/>
      <c r="IJ274" s="22"/>
      <c r="IK274" s="22"/>
    </row>
    <row r="275" spans="1:245" x14ac:dyDescent="0.25">
      <c r="A275" s="42">
        <v>43056</v>
      </c>
      <c r="B275" s="143" t="s">
        <v>2047</v>
      </c>
      <c r="C275" s="29">
        <v>992</v>
      </c>
      <c r="D275" s="29">
        <v>1306</v>
      </c>
      <c r="E275" s="27" t="s">
        <v>2026</v>
      </c>
      <c r="F275" s="21"/>
      <c r="G275" s="27" t="s">
        <v>2052</v>
      </c>
      <c r="H275" s="22"/>
      <c r="I275" s="40">
        <v>10046233</v>
      </c>
      <c r="J275" s="40">
        <v>0</v>
      </c>
      <c r="K275" s="40">
        <f t="shared" si="3"/>
        <v>10046233</v>
      </c>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22"/>
      <c r="BG275" s="22"/>
      <c r="BH275" s="22"/>
      <c r="BI275" s="22"/>
      <c r="BJ275" s="22"/>
      <c r="BK275" s="22"/>
      <c r="BL275" s="22"/>
      <c r="BM275" s="22"/>
      <c r="BN275" s="22"/>
      <c r="BO275" s="22"/>
      <c r="BP275" s="22"/>
      <c r="BQ275" s="22"/>
      <c r="BR275" s="22"/>
      <c r="BS275" s="22"/>
      <c r="BT275" s="22"/>
      <c r="BU275" s="22"/>
      <c r="BV275" s="22"/>
      <c r="BW275" s="22"/>
      <c r="BX275" s="22"/>
      <c r="BY275" s="22"/>
      <c r="BZ275" s="22"/>
      <c r="CA275" s="22"/>
      <c r="CB275" s="22"/>
      <c r="CC275" s="22"/>
      <c r="CD275" s="22"/>
      <c r="CE275" s="22"/>
      <c r="CF275" s="22"/>
      <c r="CG275" s="22"/>
      <c r="CH275" s="22"/>
      <c r="CI275" s="22"/>
      <c r="CJ275" s="22"/>
      <c r="CK275" s="22"/>
      <c r="CL275" s="22"/>
      <c r="CM275" s="22"/>
      <c r="CN275" s="22"/>
      <c r="CO275" s="22"/>
      <c r="CP275" s="22"/>
      <c r="CQ275" s="22"/>
      <c r="CR275" s="22"/>
      <c r="CS275" s="22"/>
      <c r="CT275" s="22"/>
      <c r="CU275" s="22"/>
      <c r="CV275" s="22"/>
      <c r="CW275" s="22"/>
      <c r="CX275" s="22"/>
      <c r="CY275" s="22"/>
      <c r="CZ275" s="22"/>
      <c r="DA275" s="22"/>
      <c r="DB275" s="22"/>
      <c r="DC275" s="22"/>
      <c r="DD275" s="22"/>
      <c r="DE275" s="22"/>
      <c r="DF275" s="22"/>
      <c r="DG275" s="22"/>
      <c r="DH275" s="22"/>
      <c r="DI275" s="22"/>
      <c r="DJ275" s="22"/>
      <c r="DK275" s="22"/>
      <c r="DL275" s="22"/>
      <c r="DM275" s="22"/>
      <c r="DN275" s="22"/>
      <c r="DO275" s="22"/>
      <c r="DP275" s="22"/>
      <c r="DQ275" s="22"/>
      <c r="DR275" s="22"/>
      <c r="DS275" s="22"/>
      <c r="DT275" s="22"/>
      <c r="DU275" s="22"/>
      <c r="DV275" s="22"/>
      <c r="DW275" s="22"/>
      <c r="DX275" s="22"/>
      <c r="DY275" s="22"/>
      <c r="DZ275" s="22"/>
      <c r="EA275" s="22"/>
      <c r="EB275" s="22"/>
      <c r="EC275" s="22"/>
      <c r="ED275" s="22"/>
      <c r="EE275" s="22"/>
      <c r="EF275" s="22"/>
      <c r="EG275" s="22"/>
      <c r="EH275" s="22"/>
      <c r="EI275" s="22"/>
      <c r="EJ275" s="22"/>
      <c r="EK275" s="22"/>
      <c r="EL275" s="22"/>
      <c r="EM275" s="22"/>
      <c r="EN275" s="22"/>
      <c r="EO275" s="22"/>
      <c r="EP275" s="22"/>
      <c r="EQ275" s="22"/>
      <c r="ER275" s="22"/>
      <c r="ES275" s="22"/>
      <c r="ET275" s="22"/>
      <c r="EU275" s="22"/>
      <c r="EV275" s="22"/>
      <c r="EW275" s="22"/>
      <c r="EX275" s="22"/>
      <c r="EY275" s="22"/>
      <c r="EZ275" s="22"/>
      <c r="FA275" s="22"/>
      <c r="FB275" s="22"/>
      <c r="FC275" s="22"/>
      <c r="FD275" s="22"/>
      <c r="FE275" s="22"/>
      <c r="FF275" s="22"/>
      <c r="FG275" s="22"/>
      <c r="FH275" s="22"/>
      <c r="FI275" s="22"/>
      <c r="FJ275" s="22"/>
      <c r="FK275" s="22"/>
      <c r="FL275" s="22"/>
      <c r="FM275" s="22"/>
      <c r="FN275" s="22"/>
      <c r="FO275" s="22"/>
      <c r="FP275" s="22"/>
      <c r="FQ275" s="22"/>
      <c r="FR275" s="22"/>
      <c r="FS275" s="22"/>
      <c r="FT275" s="22"/>
      <c r="FU275" s="22"/>
      <c r="FV275" s="22"/>
      <c r="FW275" s="22"/>
      <c r="FX275" s="22"/>
      <c r="FY275" s="22"/>
      <c r="FZ275" s="22"/>
      <c r="GA275" s="22"/>
      <c r="GB275" s="22"/>
      <c r="GC275" s="22"/>
      <c r="GD275" s="22"/>
      <c r="GE275" s="22"/>
      <c r="GF275" s="22"/>
      <c r="GG275" s="22"/>
      <c r="GH275" s="22"/>
      <c r="GI275" s="22"/>
      <c r="GJ275" s="22"/>
      <c r="GK275" s="22"/>
      <c r="GL275" s="22"/>
      <c r="GM275" s="22"/>
      <c r="GN275" s="22"/>
      <c r="GO275" s="22"/>
      <c r="GP275" s="22"/>
      <c r="GQ275" s="22"/>
      <c r="GR275" s="22"/>
      <c r="GS275" s="22"/>
      <c r="GT275" s="22"/>
      <c r="GU275" s="22"/>
      <c r="GV275" s="22"/>
      <c r="GW275" s="22"/>
      <c r="GX275" s="22"/>
      <c r="GY275" s="22"/>
      <c r="GZ275" s="22"/>
      <c r="HA275" s="22"/>
      <c r="HB275" s="22"/>
      <c r="HC275" s="22"/>
      <c r="HD275" s="22"/>
      <c r="HE275" s="22"/>
      <c r="HF275" s="22"/>
      <c r="HG275" s="22"/>
      <c r="HH275" s="22"/>
      <c r="HI275" s="22"/>
      <c r="HJ275" s="22"/>
      <c r="HK275" s="22"/>
      <c r="HL275" s="22"/>
      <c r="HM275" s="22"/>
      <c r="HN275" s="22"/>
      <c r="HO275" s="22"/>
      <c r="HP275" s="22"/>
      <c r="HQ275" s="22"/>
      <c r="HR275" s="22"/>
      <c r="HS275" s="22"/>
      <c r="HT275" s="22"/>
      <c r="HU275" s="22"/>
      <c r="HV275" s="22"/>
      <c r="HW275" s="22"/>
      <c r="HX275" s="22"/>
      <c r="HY275" s="22"/>
      <c r="HZ275" s="22"/>
      <c r="IA275" s="22"/>
      <c r="IB275" s="22"/>
      <c r="IC275" s="22"/>
      <c r="ID275" s="22"/>
      <c r="IE275" s="22"/>
      <c r="IF275" s="22"/>
      <c r="IG275" s="22"/>
      <c r="IH275" s="22"/>
      <c r="II275" s="22"/>
      <c r="IJ275" s="22"/>
      <c r="IK275" s="22"/>
    </row>
    <row r="276" spans="1:245" x14ac:dyDescent="0.25">
      <c r="A276" s="42">
        <v>43060</v>
      </c>
      <c r="B276" s="143" t="s">
        <v>2048</v>
      </c>
      <c r="C276" s="29">
        <v>999</v>
      </c>
      <c r="D276" s="29">
        <v>1311</v>
      </c>
      <c r="E276" s="27" t="s">
        <v>2049</v>
      </c>
      <c r="F276" s="21"/>
      <c r="G276" s="27" t="s">
        <v>2053</v>
      </c>
      <c r="H276" s="22"/>
      <c r="I276" s="40">
        <v>55802845</v>
      </c>
      <c r="J276" s="40">
        <v>55802845</v>
      </c>
      <c r="K276" s="40">
        <f t="shared" si="3"/>
        <v>0</v>
      </c>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c r="BD276" s="22"/>
      <c r="BE276" s="22"/>
      <c r="BF276" s="22"/>
      <c r="BG276" s="22"/>
      <c r="BH276" s="22"/>
      <c r="BI276" s="22"/>
      <c r="BJ276" s="22"/>
      <c r="BK276" s="22"/>
      <c r="BL276" s="22"/>
      <c r="BM276" s="22"/>
      <c r="BN276" s="22"/>
      <c r="BO276" s="22"/>
      <c r="BP276" s="22"/>
      <c r="BQ276" s="22"/>
      <c r="BR276" s="22"/>
      <c r="BS276" s="22"/>
      <c r="BT276" s="22"/>
      <c r="BU276" s="22"/>
      <c r="BV276" s="22"/>
      <c r="BW276" s="22"/>
      <c r="BX276" s="22"/>
      <c r="BY276" s="22"/>
      <c r="BZ276" s="22"/>
      <c r="CA276" s="22"/>
      <c r="CB276" s="22"/>
      <c r="CC276" s="22"/>
      <c r="CD276" s="22"/>
      <c r="CE276" s="22"/>
      <c r="CF276" s="22"/>
      <c r="CG276" s="22"/>
      <c r="CH276" s="22"/>
      <c r="CI276" s="22"/>
      <c r="CJ276" s="22"/>
      <c r="CK276" s="22"/>
      <c r="CL276" s="22"/>
      <c r="CM276" s="22"/>
      <c r="CN276" s="22"/>
      <c r="CO276" s="22"/>
      <c r="CP276" s="22"/>
      <c r="CQ276" s="22"/>
      <c r="CR276" s="22"/>
      <c r="CS276" s="22"/>
      <c r="CT276" s="22"/>
      <c r="CU276" s="22"/>
      <c r="CV276" s="22"/>
      <c r="CW276" s="22"/>
      <c r="CX276" s="22"/>
      <c r="CY276" s="22"/>
      <c r="CZ276" s="22"/>
      <c r="DA276" s="22"/>
      <c r="DB276" s="22"/>
      <c r="DC276" s="22"/>
      <c r="DD276" s="22"/>
      <c r="DE276" s="22"/>
      <c r="DF276" s="22"/>
      <c r="DG276" s="22"/>
      <c r="DH276" s="22"/>
      <c r="DI276" s="22"/>
      <c r="DJ276" s="22"/>
      <c r="DK276" s="22"/>
      <c r="DL276" s="22"/>
      <c r="DM276" s="22"/>
      <c r="DN276" s="22"/>
      <c r="DO276" s="22"/>
      <c r="DP276" s="22"/>
      <c r="DQ276" s="22"/>
      <c r="DR276" s="22"/>
      <c r="DS276" s="22"/>
      <c r="DT276" s="22"/>
      <c r="DU276" s="22"/>
      <c r="DV276" s="22"/>
      <c r="DW276" s="22"/>
      <c r="DX276" s="22"/>
      <c r="DY276" s="22"/>
      <c r="DZ276" s="22"/>
      <c r="EA276" s="22"/>
      <c r="EB276" s="22"/>
      <c r="EC276" s="22"/>
      <c r="ED276" s="22"/>
      <c r="EE276" s="22"/>
      <c r="EF276" s="22"/>
      <c r="EG276" s="22"/>
      <c r="EH276" s="22"/>
      <c r="EI276" s="22"/>
      <c r="EJ276" s="22"/>
      <c r="EK276" s="22"/>
      <c r="EL276" s="22"/>
      <c r="EM276" s="22"/>
      <c r="EN276" s="22"/>
      <c r="EO276" s="22"/>
      <c r="EP276" s="22"/>
      <c r="EQ276" s="22"/>
      <c r="ER276" s="22"/>
      <c r="ES276" s="22"/>
      <c r="ET276" s="22"/>
      <c r="EU276" s="22"/>
      <c r="EV276" s="22"/>
      <c r="EW276" s="22"/>
      <c r="EX276" s="22"/>
      <c r="EY276" s="22"/>
      <c r="EZ276" s="22"/>
      <c r="FA276" s="22"/>
      <c r="FB276" s="22"/>
      <c r="FC276" s="22"/>
      <c r="FD276" s="22"/>
      <c r="FE276" s="22"/>
      <c r="FF276" s="22"/>
      <c r="FG276" s="22"/>
      <c r="FH276" s="22"/>
      <c r="FI276" s="22"/>
      <c r="FJ276" s="22"/>
      <c r="FK276" s="22"/>
      <c r="FL276" s="22"/>
      <c r="FM276" s="22"/>
      <c r="FN276" s="22"/>
      <c r="FO276" s="22"/>
      <c r="FP276" s="22"/>
      <c r="FQ276" s="22"/>
      <c r="FR276" s="22"/>
      <c r="FS276" s="22"/>
      <c r="FT276" s="22"/>
      <c r="FU276" s="22"/>
      <c r="FV276" s="22"/>
      <c r="FW276" s="22"/>
      <c r="FX276" s="22"/>
      <c r="FY276" s="22"/>
      <c r="FZ276" s="22"/>
      <c r="GA276" s="22"/>
      <c r="GB276" s="22"/>
      <c r="GC276" s="22"/>
      <c r="GD276" s="22"/>
      <c r="GE276" s="22"/>
      <c r="GF276" s="22"/>
      <c r="GG276" s="22"/>
      <c r="GH276" s="22"/>
      <c r="GI276" s="22"/>
      <c r="GJ276" s="22"/>
      <c r="GK276" s="22"/>
      <c r="GL276" s="22"/>
      <c r="GM276" s="22"/>
      <c r="GN276" s="22"/>
      <c r="GO276" s="22"/>
      <c r="GP276" s="22"/>
      <c r="GQ276" s="22"/>
      <c r="GR276" s="22"/>
      <c r="GS276" s="22"/>
      <c r="GT276" s="22"/>
      <c r="GU276" s="22"/>
      <c r="GV276" s="22"/>
      <c r="GW276" s="22"/>
      <c r="GX276" s="22"/>
      <c r="GY276" s="22"/>
      <c r="GZ276" s="22"/>
      <c r="HA276" s="22"/>
      <c r="HB276" s="22"/>
      <c r="HC276" s="22"/>
      <c r="HD276" s="22"/>
      <c r="HE276" s="22"/>
      <c r="HF276" s="22"/>
      <c r="HG276" s="22"/>
      <c r="HH276" s="22"/>
      <c r="HI276" s="22"/>
      <c r="HJ276" s="22"/>
      <c r="HK276" s="22"/>
      <c r="HL276" s="22"/>
      <c r="HM276" s="22"/>
      <c r="HN276" s="22"/>
      <c r="HO276" s="22"/>
      <c r="HP276" s="22"/>
      <c r="HQ276" s="22"/>
      <c r="HR276" s="22"/>
      <c r="HS276" s="22"/>
      <c r="HT276" s="22"/>
      <c r="HU276" s="22"/>
      <c r="HV276" s="22"/>
      <c r="HW276" s="22"/>
      <c r="HX276" s="22"/>
      <c r="HY276" s="22"/>
      <c r="HZ276" s="22"/>
      <c r="IA276" s="22"/>
      <c r="IB276" s="22"/>
      <c r="IC276" s="22"/>
      <c r="ID276" s="22"/>
      <c r="IE276" s="22"/>
      <c r="IF276" s="22"/>
      <c r="IG276" s="22"/>
      <c r="IH276" s="22"/>
      <c r="II276" s="22"/>
      <c r="IJ276" s="22"/>
      <c r="IK276" s="22"/>
    </row>
    <row r="277" spans="1:245" x14ac:dyDescent="0.25">
      <c r="A277" s="42">
        <v>43068</v>
      </c>
      <c r="B277" s="143" t="s">
        <v>2078</v>
      </c>
      <c r="C277" s="29">
        <v>1012</v>
      </c>
      <c r="D277" s="29">
        <v>1327</v>
      </c>
      <c r="E277" s="27" t="s">
        <v>2079</v>
      </c>
      <c r="F277" s="21"/>
      <c r="G277" s="27" t="s">
        <v>2080</v>
      </c>
      <c r="H277" s="22"/>
      <c r="I277" s="40">
        <v>4565333</v>
      </c>
      <c r="J277" s="40">
        <v>0</v>
      </c>
      <c r="K277" s="40">
        <f t="shared" si="3"/>
        <v>4565333</v>
      </c>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c r="AM277" s="22"/>
      <c r="AN277" s="22"/>
      <c r="AO277" s="22"/>
      <c r="AP277" s="22"/>
      <c r="AQ277" s="22"/>
      <c r="AR277" s="22"/>
      <c r="AS277" s="22"/>
      <c r="AT277" s="22"/>
      <c r="AU277" s="22"/>
      <c r="AV277" s="22"/>
      <c r="AW277" s="22"/>
      <c r="AX277" s="22"/>
      <c r="AY277" s="22"/>
      <c r="AZ277" s="22"/>
      <c r="BA277" s="22"/>
      <c r="BB277" s="22"/>
      <c r="BC277" s="22"/>
      <c r="BD277" s="22"/>
      <c r="BE277" s="22"/>
      <c r="BF277" s="22"/>
      <c r="BG277" s="22"/>
      <c r="BH277" s="22"/>
      <c r="BI277" s="22"/>
      <c r="BJ277" s="22"/>
      <c r="BK277" s="22"/>
      <c r="BL277" s="22"/>
      <c r="BM277" s="22"/>
      <c r="BN277" s="22"/>
      <c r="BO277" s="22"/>
      <c r="BP277" s="22"/>
      <c r="BQ277" s="22"/>
      <c r="BR277" s="22"/>
      <c r="BS277" s="22"/>
      <c r="BT277" s="22"/>
      <c r="BU277" s="22"/>
      <c r="BV277" s="22"/>
      <c r="BW277" s="22"/>
      <c r="BX277" s="22"/>
      <c r="BY277" s="22"/>
      <c r="BZ277" s="22"/>
      <c r="CA277" s="22"/>
      <c r="CB277" s="22"/>
      <c r="CC277" s="22"/>
      <c r="CD277" s="22"/>
      <c r="CE277" s="22"/>
      <c r="CF277" s="22"/>
      <c r="CG277" s="22"/>
      <c r="CH277" s="22"/>
      <c r="CI277" s="22"/>
      <c r="CJ277" s="22"/>
      <c r="CK277" s="22"/>
      <c r="CL277" s="22"/>
      <c r="CM277" s="22"/>
      <c r="CN277" s="22"/>
      <c r="CO277" s="22"/>
      <c r="CP277" s="22"/>
      <c r="CQ277" s="22"/>
      <c r="CR277" s="22"/>
      <c r="CS277" s="22"/>
      <c r="CT277" s="22"/>
      <c r="CU277" s="22"/>
      <c r="CV277" s="22"/>
      <c r="CW277" s="22"/>
      <c r="CX277" s="22"/>
      <c r="CY277" s="22"/>
      <c r="CZ277" s="22"/>
      <c r="DA277" s="22"/>
      <c r="DB277" s="22"/>
      <c r="DC277" s="22"/>
      <c r="DD277" s="22"/>
      <c r="DE277" s="22"/>
      <c r="DF277" s="22"/>
      <c r="DG277" s="22"/>
      <c r="DH277" s="22"/>
      <c r="DI277" s="22"/>
      <c r="DJ277" s="22"/>
      <c r="DK277" s="22"/>
      <c r="DL277" s="22"/>
      <c r="DM277" s="22"/>
      <c r="DN277" s="22"/>
      <c r="DO277" s="22"/>
      <c r="DP277" s="22"/>
      <c r="DQ277" s="22"/>
      <c r="DR277" s="22"/>
      <c r="DS277" s="22"/>
      <c r="DT277" s="22"/>
      <c r="DU277" s="22"/>
      <c r="DV277" s="22"/>
      <c r="DW277" s="22"/>
      <c r="DX277" s="22"/>
      <c r="DY277" s="22"/>
      <c r="DZ277" s="22"/>
      <c r="EA277" s="22"/>
      <c r="EB277" s="22"/>
      <c r="EC277" s="22"/>
      <c r="ED277" s="22"/>
      <c r="EE277" s="22"/>
      <c r="EF277" s="22"/>
      <c r="EG277" s="22"/>
      <c r="EH277" s="22"/>
      <c r="EI277" s="22"/>
      <c r="EJ277" s="22"/>
      <c r="EK277" s="22"/>
      <c r="EL277" s="22"/>
      <c r="EM277" s="22"/>
      <c r="EN277" s="22"/>
      <c r="EO277" s="22"/>
      <c r="EP277" s="22"/>
      <c r="EQ277" s="22"/>
      <c r="ER277" s="22"/>
      <c r="ES277" s="22"/>
      <c r="ET277" s="22"/>
      <c r="EU277" s="22"/>
      <c r="EV277" s="22"/>
      <c r="EW277" s="22"/>
      <c r="EX277" s="22"/>
      <c r="EY277" s="22"/>
      <c r="EZ277" s="22"/>
      <c r="FA277" s="22"/>
      <c r="FB277" s="22"/>
      <c r="FC277" s="22"/>
      <c r="FD277" s="22"/>
      <c r="FE277" s="22"/>
      <c r="FF277" s="22"/>
      <c r="FG277" s="22"/>
      <c r="FH277" s="22"/>
      <c r="FI277" s="22"/>
      <c r="FJ277" s="22"/>
      <c r="FK277" s="22"/>
      <c r="FL277" s="22"/>
      <c r="FM277" s="22"/>
      <c r="FN277" s="22"/>
      <c r="FO277" s="22"/>
      <c r="FP277" s="22"/>
      <c r="FQ277" s="22"/>
      <c r="FR277" s="22"/>
      <c r="FS277" s="22"/>
      <c r="FT277" s="22"/>
      <c r="FU277" s="22"/>
      <c r="FV277" s="22"/>
      <c r="FW277" s="22"/>
      <c r="FX277" s="22"/>
      <c r="FY277" s="22"/>
      <c r="FZ277" s="22"/>
      <c r="GA277" s="22"/>
      <c r="GB277" s="22"/>
      <c r="GC277" s="22"/>
      <c r="GD277" s="22"/>
      <c r="GE277" s="22"/>
      <c r="GF277" s="22"/>
      <c r="GG277" s="22"/>
      <c r="GH277" s="22"/>
      <c r="GI277" s="22"/>
      <c r="GJ277" s="22"/>
      <c r="GK277" s="22"/>
      <c r="GL277" s="22"/>
      <c r="GM277" s="22"/>
      <c r="GN277" s="22"/>
      <c r="GO277" s="22"/>
      <c r="GP277" s="22"/>
      <c r="GQ277" s="22"/>
      <c r="GR277" s="22"/>
      <c r="GS277" s="22"/>
      <c r="GT277" s="22"/>
      <c r="GU277" s="22"/>
      <c r="GV277" s="22"/>
      <c r="GW277" s="22"/>
      <c r="GX277" s="22"/>
      <c r="GY277" s="22"/>
      <c r="GZ277" s="22"/>
      <c r="HA277" s="22"/>
      <c r="HB277" s="22"/>
      <c r="HC277" s="22"/>
      <c r="HD277" s="22"/>
      <c r="HE277" s="22"/>
      <c r="HF277" s="22"/>
      <c r="HG277" s="22"/>
      <c r="HH277" s="22"/>
      <c r="HI277" s="22"/>
      <c r="HJ277" s="22"/>
      <c r="HK277" s="22"/>
      <c r="HL277" s="22"/>
      <c r="HM277" s="22"/>
      <c r="HN277" s="22"/>
      <c r="HO277" s="22"/>
      <c r="HP277" s="22"/>
      <c r="HQ277" s="22"/>
      <c r="HR277" s="22"/>
      <c r="HS277" s="22"/>
      <c r="HT277" s="22"/>
      <c r="HU277" s="22"/>
      <c r="HV277" s="22"/>
      <c r="HW277" s="22"/>
      <c r="HX277" s="22"/>
      <c r="HY277" s="22"/>
      <c r="HZ277" s="22"/>
      <c r="IA277" s="22"/>
      <c r="IB277" s="22"/>
      <c r="IC277" s="22"/>
      <c r="ID277" s="22"/>
      <c r="IE277" s="22"/>
      <c r="IF277" s="22"/>
      <c r="IG277" s="22"/>
      <c r="IH277" s="22"/>
      <c r="II277" s="22"/>
      <c r="IJ277" s="22"/>
      <c r="IK277" s="22"/>
    </row>
    <row r="278" spans="1:245" x14ac:dyDescent="0.25">
      <c r="A278" s="42">
        <v>43069</v>
      </c>
      <c r="B278" s="143" t="s">
        <v>2089</v>
      </c>
      <c r="C278" s="29">
        <v>1011</v>
      </c>
      <c r="D278" s="29">
        <v>1330</v>
      </c>
      <c r="E278" s="27" t="s">
        <v>2081</v>
      </c>
      <c r="F278" s="21"/>
      <c r="G278" s="27" t="s">
        <v>2090</v>
      </c>
      <c r="H278" s="22"/>
      <c r="I278" s="40">
        <v>5035733</v>
      </c>
      <c r="J278" s="40">
        <v>0</v>
      </c>
      <c r="K278" s="40">
        <f t="shared" si="3"/>
        <v>5035733</v>
      </c>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c r="BG278" s="22"/>
      <c r="BH278" s="22"/>
      <c r="BI278" s="22"/>
      <c r="BJ278" s="22"/>
      <c r="BK278" s="22"/>
      <c r="BL278" s="22"/>
      <c r="BM278" s="22"/>
      <c r="BN278" s="22"/>
      <c r="BO278" s="22"/>
      <c r="BP278" s="22"/>
      <c r="BQ278" s="22"/>
      <c r="BR278" s="22"/>
      <c r="BS278" s="22"/>
      <c r="BT278" s="22"/>
      <c r="BU278" s="22"/>
      <c r="BV278" s="22"/>
      <c r="BW278" s="22"/>
      <c r="BX278" s="22"/>
      <c r="BY278" s="22"/>
      <c r="BZ278" s="22"/>
      <c r="CA278" s="22"/>
      <c r="CB278" s="22"/>
      <c r="CC278" s="22"/>
      <c r="CD278" s="22"/>
      <c r="CE278" s="22"/>
      <c r="CF278" s="22"/>
      <c r="CG278" s="22"/>
      <c r="CH278" s="22"/>
      <c r="CI278" s="22"/>
      <c r="CJ278" s="22"/>
      <c r="CK278" s="22"/>
      <c r="CL278" s="22"/>
      <c r="CM278" s="22"/>
      <c r="CN278" s="22"/>
      <c r="CO278" s="22"/>
      <c r="CP278" s="22"/>
      <c r="CQ278" s="22"/>
      <c r="CR278" s="22"/>
      <c r="CS278" s="22"/>
      <c r="CT278" s="22"/>
      <c r="CU278" s="22"/>
      <c r="CV278" s="22"/>
      <c r="CW278" s="22"/>
      <c r="CX278" s="22"/>
      <c r="CY278" s="22"/>
      <c r="CZ278" s="22"/>
      <c r="DA278" s="22"/>
      <c r="DB278" s="22"/>
      <c r="DC278" s="22"/>
      <c r="DD278" s="22"/>
      <c r="DE278" s="22"/>
      <c r="DF278" s="22"/>
      <c r="DG278" s="22"/>
      <c r="DH278" s="22"/>
      <c r="DI278" s="22"/>
      <c r="DJ278" s="22"/>
      <c r="DK278" s="22"/>
      <c r="DL278" s="22"/>
      <c r="DM278" s="22"/>
      <c r="DN278" s="22"/>
      <c r="DO278" s="22"/>
      <c r="DP278" s="22"/>
      <c r="DQ278" s="22"/>
      <c r="DR278" s="22"/>
      <c r="DS278" s="22"/>
      <c r="DT278" s="22"/>
      <c r="DU278" s="22"/>
      <c r="DV278" s="22"/>
      <c r="DW278" s="22"/>
      <c r="DX278" s="22"/>
      <c r="DY278" s="22"/>
      <c r="DZ278" s="22"/>
      <c r="EA278" s="22"/>
      <c r="EB278" s="22"/>
      <c r="EC278" s="22"/>
      <c r="ED278" s="22"/>
      <c r="EE278" s="22"/>
      <c r="EF278" s="22"/>
      <c r="EG278" s="22"/>
      <c r="EH278" s="22"/>
      <c r="EI278" s="22"/>
      <c r="EJ278" s="22"/>
      <c r="EK278" s="22"/>
      <c r="EL278" s="22"/>
      <c r="EM278" s="22"/>
      <c r="EN278" s="22"/>
      <c r="EO278" s="22"/>
      <c r="EP278" s="22"/>
      <c r="EQ278" s="22"/>
      <c r="ER278" s="22"/>
      <c r="ES278" s="22"/>
      <c r="ET278" s="22"/>
      <c r="EU278" s="22"/>
      <c r="EV278" s="22"/>
      <c r="EW278" s="22"/>
      <c r="EX278" s="22"/>
      <c r="EY278" s="22"/>
      <c r="EZ278" s="22"/>
      <c r="FA278" s="22"/>
      <c r="FB278" s="22"/>
      <c r="FC278" s="22"/>
      <c r="FD278" s="22"/>
      <c r="FE278" s="22"/>
      <c r="FF278" s="22"/>
      <c r="FG278" s="22"/>
      <c r="FH278" s="22"/>
      <c r="FI278" s="22"/>
      <c r="FJ278" s="22"/>
      <c r="FK278" s="22"/>
      <c r="FL278" s="22"/>
      <c r="FM278" s="22"/>
      <c r="FN278" s="22"/>
      <c r="FO278" s="22"/>
      <c r="FP278" s="22"/>
      <c r="FQ278" s="22"/>
      <c r="FR278" s="22"/>
      <c r="FS278" s="22"/>
      <c r="FT278" s="22"/>
      <c r="FU278" s="22"/>
      <c r="FV278" s="22"/>
      <c r="FW278" s="22"/>
      <c r="FX278" s="22"/>
      <c r="FY278" s="22"/>
      <c r="FZ278" s="22"/>
      <c r="GA278" s="22"/>
      <c r="GB278" s="22"/>
      <c r="GC278" s="22"/>
      <c r="GD278" s="22"/>
      <c r="GE278" s="22"/>
      <c r="GF278" s="22"/>
      <c r="GG278" s="22"/>
      <c r="GH278" s="22"/>
      <c r="GI278" s="22"/>
      <c r="GJ278" s="22"/>
      <c r="GK278" s="22"/>
      <c r="GL278" s="22"/>
      <c r="GM278" s="22"/>
      <c r="GN278" s="22"/>
      <c r="GO278" s="22"/>
      <c r="GP278" s="22"/>
      <c r="GQ278" s="22"/>
      <c r="GR278" s="22"/>
      <c r="GS278" s="22"/>
      <c r="GT278" s="22"/>
      <c r="GU278" s="22"/>
      <c r="GV278" s="22"/>
      <c r="GW278" s="22"/>
      <c r="GX278" s="22"/>
      <c r="GY278" s="22"/>
      <c r="GZ278" s="22"/>
      <c r="HA278" s="22"/>
      <c r="HB278" s="22"/>
      <c r="HC278" s="22"/>
      <c r="HD278" s="22"/>
      <c r="HE278" s="22"/>
      <c r="HF278" s="22"/>
      <c r="HG278" s="22"/>
      <c r="HH278" s="22"/>
      <c r="HI278" s="22"/>
      <c r="HJ278" s="22"/>
      <c r="HK278" s="22"/>
      <c r="HL278" s="22"/>
      <c r="HM278" s="22"/>
      <c r="HN278" s="22"/>
      <c r="HO278" s="22"/>
      <c r="HP278" s="22"/>
      <c r="HQ278" s="22"/>
      <c r="HR278" s="22"/>
      <c r="HS278" s="22"/>
      <c r="HT278" s="22"/>
      <c r="HU278" s="22"/>
      <c r="HV278" s="22"/>
      <c r="HW278" s="22"/>
      <c r="HX278" s="22"/>
      <c r="HY278" s="22"/>
      <c r="HZ278" s="22"/>
      <c r="IA278" s="22"/>
      <c r="IB278" s="22"/>
      <c r="IC278" s="22"/>
      <c r="ID278" s="22"/>
      <c r="IE278" s="22"/>
      <c r="IF278" s="22"/>
      <c r="IG278" s="22"/>
      <c r="IH278" s="22"/>
      <c r="II278" s="22"/>
      <c r="IJ278" s="22"/>
      <c r="IK278" s="22"/>
    </row>
    <row r="279" spans="1:245" x14ac:dyDescent="0.25">
      <c r="A279" s="42">
        <v>43069</v>
      </c>
      <c r="B279" s="143" t="s">
        <v>2017</v>
      </c>
      <c r="C279" s="29">
        <v>1017</v>
      </c>
      <c r="D279" s="29">
        <v>1336</v>
      </c>
      <c r="E279" s="27" t="s">
        <v>2082</v>
      </c>
      <c r="F279" s="21"/>
      <c r="G279" s="27" t="s">
        <v>2019</v>
      </c>
      <c r="H279" s="22"/>
      <c r="I279" s="40">
        <v>735000</v>
      </c>
      <c r="J279" s="40">
        <v>0</v>
      </c>
      <c r="K279" s="40">
        <f t="shared" si="3"/>
        <v>735000</v>
      </c>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c r="BF279" s="22"/>
      <c r="BG279" s="22"/>
      <c r="BH279" s="22"/>
      <c r="BI279" s="22"/>
      <c r="BJ279" s="22"/>
      <c r="BK279" s="22"/>
      <c r="BL279" s="22"/>
      <c r="BM279" s="22"/>
      <c r="BN279" s="22"/>
      <c r="BO279" s="22"/>
      <c r="BP279" s="22"/>
      <c r="BQ279" s="22"/>
      <c r="BR279" s="22"/>
      <c r="BS279" s="22"/>
      <c r="BT279" s="22"/>
      <c r="BU279" s="22"/>
      <c r="BV279" s="22"/>
      <c r="BW279" s="22"/>
      <c r="BX279" s="22"/>
      <c r="BY279" s="22"/>
      <c r="BZ279" s="22"/>
      <c r="CA279" s="22"/>
      <c r="CB279" s="22"/>
      <c r="CC279" s="22"/>
      <c r="CD279" s="22"/>
      <c r="CE279" s="22"/>
      <c r="CF279" s="22"/>
      <c r="CG279" s="22"/>
      <c r="CH279" s="22"/>
      <c r="CI279" s="22"/>
      <c r="CJ279" s="22"/>
      <c r="CK279" s="22"/>
      <c r="CL279" s="22"/>
      <c r="CM279" s="22"/>
      <c r="CN279" s="22"/>
      <c r="CO279" s="22"/>
      <c r="CP279" s="22"/>
      <c r="CQ279" s="22"/>
      <c r="CR279" s="22"/>
      <c r="CS279" s="22"/>
      <c r="CT279" s="22"/>
      <c r="CU279" s="22"/>
      <c r="CV279" s="22"/>
      <c r="CW279" s="22"/>
      <c r="CX279" s="22"/>
      <c r="CY279" s="22"/>
      <c r="CZ279" s="22"/>
      <c r="DA279" s="22"/>
      <c r="DB279" s="22"/>
      <c r="DC279" s="22"/>
      <c r="DD279" s="22"/>
      <c r="DE279" s="22"/>
      <c r="DF279" s="22"/>
      <c r="DG279" s="22"/>
      <c r="DH279" s="22"/>
      <c r="DI279" s="22"/>
      <c r="DJ279" s="22"/>
      <c r="DK279" s="22"/>
      <c r="DL279" s="22"/>
      <c r="DM279" s="22"/>
      <c r="DN279" s="22"/>
      <c r="DO279" s="22"/>
      <c r="DP279" s="22"/>
      <c r="DQ279" s="22"/>
      <c r="DR279" s="22"/>
      <c r="DS279" s="22"/>
      <c r="DT279" s="22"/>
      <c r="DU279" s="22"/>
      <c r="DV279" s="22"/>
      <c r="DW279" s="22"/>
      <c r="DX279" s="22"/>
      <c r="DY279" s="22"/>
      <c r="DZ279" s="22"/>
      <c r="EA279" s="22"/>
      <c r="EB279" s="22"/>
      <c r="EC279" s="22"/>
      <c r="ED279" s="22"/>
      <c r="EE279" s="22"/>
      <c r="EF279" s="22"/>
      <c r="EG279" s="22"/>
      <c r="EH279" s="22"/>
      <c r="EI279" s="22"/>
      <c r="EJ279" s="22"/>
      <c r="EK279" s="22"/>
      <c r="EL279" s="22"/>
      <c r="EM279" s="22"/>
      <c r="EN279" s="22"/>
      <c r="EO279" s="22"/>
      <c r="EP279" s="22"/>
      <c r="EQ279" s="22"/>
      <c r="ER279" s="22"/>
      <c r="ES279" s="22"/>
      <c r="ET279" s="22"/>
      <c r="EU279" s="22"/>
      <c r="EV279" s="22"/>
      <c r="EW279" s="22"/>
      <c r="EX279" s="22"/>
      <c r="EY279" s="22"/>
      <c r="EZ279" s="22"/>
      <c r="FA279" s="22"/>
      <c r="FB279" s="22"/>
      <c r="FC279" s="22"/>
      <c r="FD279" s="22"/>
      <c r="FE279" s="22"/>
      <c r="FF279" s="22"/>
      <c r="FG279" s="22"/>
      <c r="FH279" s="22"/>
      <c r="FI279" s="22"/>
      <c r="FJ279" s="22"/>
      <c r="FK279" s="22"/>
      <c r="FL279" s="22"/>
      <c r="FM279" s="22"/>
      <c r="FN279" s="22"/>
      <c r="FO279" s="22"/>
      <c r="FP279" s="22"/>
      <c r="FQ279" s="22"/>
      <c r="FR279" s="22"/>
      <c r="FS279" s="22"/>
      <c r="FT279" s="22"/>
      <c r="FU279" s="22"/>
      <c r="FV279" s="22"/>
      <c r="FW279" s="22"/>
      <c r="FX279" s="22"/>
      <c r="FY279" s="22"/>
      <c r="FZ279" s="22"/>
      <c r="GA279" s="22"/>
      <c r="GB279" s="22"/>
      <c r="GC279" s="22"/>
      <c r="GD279" s="22"/>
      <c r="GE279" s="22"/>
      <c r="GF279" s="22"/>
      <c r="GG279" s="22"/>
      <c r="GH279" s="22"/>
      <c r="GI279" s="22"/>
      <c r="GJ279" s="22"/>
      <c r="GK279" s="22"/>
      <c r="GL279" s="22"/>
      <c r="GM279" s="22"/>
      <c r="GN279" s="22"/>
      <c r="GO279" s="22"/>
      <c r="GP279" s="22"/>
      <c r="GQ279" s="22"/>
      <c r="GR279" s="22"/>
      <c r="GS279" s="22"/>
      <c r="GT279" s="22"/>
      <c r="GU279" s="22"/>
      <c r="GV279" s="22"/>
      <c r="GW279" s="22"/>
      <c r="GX279" s="22"/>
      <c r="GY279" s="22"/>
      <c r="GZ279" s="22"/>
      <c r="HA279" s="22"/>
      <c r="HB279" s="22"/>
      <c r="HC279" s="22"/>
      <c r="HD279" s="22"/>
      <c r="HE279" s="22"/>
      <c r="HF279" s="22"/>
      <c r="HG279" s="22"/>
      <c r="HH279" s="22"/>
      <c r="HI279" s="22"/>
      <c r="HJ279" s="22"/>
      <c r="HK279" s="22"/>
      <c r="HL279" s="22"/>
      <c r="HM279" s="22"/>
      <c r="HN279" s="22"/>
      <c r="HO279" s="22"/>
      <c r="HP279" s="22"/>
      <c r="HQ279" s="22"/>
      <c r="HR279" s="22"/>
      <c r="HS279" s="22"/>
      <c r="HT279" s="22"/>
      <c r="HU279" s="22"/>
      <c r="HV279" s="22"/>
      <c r="HW279" s="22"/>
      <c r="HX279" s="22"/>
      <c r="HY279" s="22"/>
      <c r="HZ279" s="22"/>
      <c r="IA279" s="22"/>
      <c r="IB279" s="22"/>
      <c r="IC279" s="22"/>
      <c r="ID279" s="22"/>
      <c r="IE279" s="22"/>
      <c r="IF279" s="22"/>
      <c r="IG279" s="22"/>
      <c r="IH279" s="22"/>
      <c r="II279" s="22"/>
      <c r="IJ279" s="22"/>
      <c r="IK279" s="22"/>
    </row>
    <row r="280" spans="1:245" ht="12.75" customHeight="1" x14ac:dyDescent="0.25">
      <c r="A280" s="20"/>
      <c r="B280" s="12"/>
      <c r="C280" s="12"/>
      <c r="D280" s="12"/>
      <c r="E280" s="27"/>
      <c r="F280" s="21"/>
      <c r="G280" s="15"/>
      <c r="H280" s="21"/>
      <c r="I280" s="48"/>
      <c r="J280" s="48"/>
      <c r="K280" s="48"/>
    </row>
    <row r="281" spans="1:245" x14ac:dyDescent="0.25">
      <c r="A281" s="30"/>
      <c r="B281" s="31"/>
      <c r="C281" s="31"/>
      <c r="D281" s="31"/>
      <c r="E281" s="31"/>
      <c r="F281" s="31"/>
      <c r="G281" s="171" t="s">
        <v>22</v>
      </c>
      <c r="H281" s="172"/>
      <c r="I281" s="49">
        <f>SUM(I32:I280)</f>
        <v>14379023092</v>
      </c>
      <c r="J281" s="49">
        <f>SUM(J32:J280)</f>
        <v>6703291672</v>
      </c>
      <c r="K281" s="49">
        <f>SUM(K32:K280)</f>
        <v>7675731420</v>
      </c>
    </row>
    <row r="282" spans="1:245" ht="12.75" customHeight="1" x14ac:dyDescent="0.25">
      <c r="A282" s="30"/>
      <c r="B282" s="31"/>
      <c r="C282" s="31"/>
      <c r="D282" s="31"/>
      <c r="E282" s="31"/>
      <c r="F282" s="31"/>
      <c r="G282" s="31"/>
      <c r="H282" s="31"/>
      <c r="I282" s="35"/>
      <c r="J282" s="35"/>
      <c r="K282" s="36"/>
    </row>
    <row r="283" spans="1:245" ht="24.95" customHeight="1" x14ac:dyDescent="0.25">
      <c r="A283" s="57" t="s">
        <v>29</v>
      </c>
      <c r="B283" s="1" t="s">
        <v>23</v>
      </c>
      <c r="C283" s="57" t="s">
        <v>9</v>
      </c>
      <c r="D283" s="58" t="s">
        <v>0</v>
      </c>
      <c r="E283" s="57" t="s">
        <v>18</v>
      </c>
      <c r="F283" s="57" t="s">
        <v>25</v>
      </c>
      <c r="G283" s="57" t="s">
        <v>19</v>
      </c>
      <c r="H283" s="57" t="s">
        <v>30</v>
      </c>
      <c r="I283" s="57" t="s">
        <v>15</v>
      </c>
      <c r="J283" s="57" t="s">
        <v>31</v>
      </c>
      <c r="K283" s="57" t="s">
        <v>6</v>
      </c>
    </row>
    <row r="284" spans="1:245" ht="24.95" customHeight="1" x14ac:dyDescent="0.25">
      <c r="A284" s="50">
        <v>17545000000</v>
      </c>
      <c r="B284" s="50">
        <f>-700000000-650000000-306100000</f>
        <v>-1656100000</v>
      </c>
      <c r="C284" s="50">
        <v>0</v>
      </c>
      <c r="D284" s="51">
        <f>+A284+B284-C284</f>
        <v>15888900000</v>
      </c>
      <c r="E284" s="51">
        <f>+I281</f>
        <v>14379023092</v>
      </c>
      <c r="F284" s="52">
        <f>+E284/D284</f>
        <v>0.90497284846653958</v>
      </c>
      <c r="G284" s="51">
        <f>+I28</f>
        <v>94634934</v>
      </c>
      <c r="H284" s="51">
        <f>+D284-E284-G284</f>
        <v>1415241974</v>
      </c>
      <c r="I284" s="51">
        <f>+J281</f>
        <v>6703291672</v>
      </c>
      <c r="J284" s="52">
        <f>+I284/D284</f>
        <v>0.42188519482154208</v>
      </c>
      <c r="K284" s="51">
        <f>+K281</f>
        <v>7675731420</v>
      </c>
    </row>
    <row r="285" spans="1:245" x14ac:dyDescent="0.25">
      <c r="A285" s="53">
        <v>1</v>
      </c>
      <c r="B285" s="53">
        <v>2</v>
      </c>
      <c r="C285" s="53">
        <v>3</v>
      </c>
      <c r="D285" s="53" t="s">
        <v>5</v>
      </c>
      <c r="E285" s="53">
        <v>5</v>
      </c>
      <c r="F285" s="53" t="s">
        <v>21</v>
      </c>
      <c r="G285" s="53">
        <v>7</v>
      </c>
      <c r="H285" s="53" t="s">
        <v>12</v>
      </c>
      <c r="I285" s="53">
        <v>9</v>
      </c>
      <c r="J285" s="53" t="s">
        <v>33</v>
      </c>
      <c r="K285" s="53" t="s">
        <v>34</v>
      </c>
    </row>
    <row r="287" spans="1:245" x14ac:dyDescent="0.25">
      <c r="E287" s="128"/>
    </row>
  </sheetData>
  <mergeCells count="15">
    <mergeCell ref="G281:H281"/>
    <mergeCell ref="G28:H28"/>
    <mergeCell ref="A30:A31"/>
    <mergeCell ref="E30:H30"/>
    <mergeCell ref="I30:I31"/>
    <mergeCell ref="J30:J31"/>
    <mergeCell ref="E31:F31"/>
    <mergeCell ref="G31:H31"/>
    <mergeCell ref="A6:A7"/>
    <mergeCell ref="B6:B7"/>
    <mergeCell ref="D6:D7"/>
    <mergeCell ref="E6:H6"/>
    <mergeCell ref="I6:I7"/>
    <mergeCell ref="J6:K7"/>
    <mergeCell ref="E7:H7"/>
  </mergeCells>
  <printOptions horizontalCentered="1" verticalCentered="1"/>
  <pageMargins left="0.19685039370078741" right="0.19685039370078741" top="0.19685039370078741" bottom="0.39370078740157483" header="0" footer="0"/>
  <pageSetup scale="80" orientation="landscape" horizontalDpi="4294967293" r:id="rId1"/>
  <headerFooter>
    <oddHeader>&amp;R&amp;D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topLeftCell="A61" workbookViewId="0">
      <selection activeCell="I11" sqref="I11"/>
    </sheetView>
  </sheetViews>
  <sheetFormatPr baseColWidth="10" defaultRowHeight="15" x14ac:dyDescent="0.25"/>
  <cols>
    <col min="1" max="4" width="14.7109375" style="4" customWidth="1"/>
    <col min="5" max="5" width="15.7109375" style="4" customWidth="1"/>
    <col min="6" max="6" width="14.7109375" style="4" customWidth="1"/>
    <col min="7" max="11" width="15.7109375" style="4" customWidth="1"/>
    <col min="12" max="16384" width="11.42578125" style="4"/>
  </cols>
  <sheetData>
    <row r="1" spans="1:11" ht="12.75" customHeight="1" x14ac:dyDescent="0.25">
      <c r="A1" s="2" t="s">
        <v>32</v>
      </c>
      <c r="B1" s="2"/>
      <c r="C1" s="2"/>
      <c r="D1" s="2"/>
      <c r="E1" s="3"/>
      <c r="F1" s="2"/>
      <c r="G1" s="3"/>
      <c r="H1" s="3"/>
      <c r="I1" s="3"/>
      <c r="J1" s="3"/>
      <c r="K1" s="3"/>
    </row>
    <row r="2" spans="1:11" ht="12.75" customHeight="1" x14ac:dyDescent="0.25">
      <c r="A2" s="3"/>
      <c r="B2" s="3"/>
      <c r="C2" s="3"/>
      <c r="D2" s="3"/>
      <c r="E2" s="3"/>
      <c r="F2" s="3"/>
      <c r="G2" s="3"/>
      <c r="H2" s="3"/>
      <c r="I2" s="3"/>
      <c r="J2" s="3"/>
      <c r="K2" s="5"/>
    </row>
    <row r="3" spans="1:11" ht="15" customHeight="1" x14ac:dyDescent="0.25">
      <c r="A3" s="92">
        <v>1129</v>
      </c>
      <c r="B3" s="93" t="s">
        <v>53</v>
      </c>
      <c r="C3" s="7"/>
      <c r="D3" s="7"/>
      <c r="E3" s="8"/>
      <c r="F3" s="6"/>
      <c r="G3" s="6"/>
      <c r="H3" s="6"/>
      <c r="I3" s="6"/>
      <c r="J3" s="9"/>
      <c r="K3" s="9"/>
    </row>
    <row r="4" spans="1:11" ht="15" customHeight="1" x14ac:dyDescent="0.25">
      <c r="A4" s="92" t="s">
        <v>52</v>
      </c>
      <c r="B4" s="93" t="s">
        <v>54</v>
      </c>
      <c r="C4" s="7"/>
      <c r="D4" s="7"/>
      <c r="E4" s="8"/>
      <c r="F4" s="6"/>
      <c r="G4" s="6"/>
      <c r="H4" s="6"/>
      <c r="I4" s="6"/>
      <c r="J4" s="9"/>
      <c r="K4" s="9" t="s">
        <v>1946</v>
      </c>
    </row>
    <row r="5" spans="1:11" ht="12.75" customHeight="1" x14ac:dyDescent="0.25">
      <c r="A5" s="10"/>
      <c r="B5" s="10"/>
      <c r="C5" s="10"/>
      <c r="D5" s="10"/>
      <c r="E5" s="10"/>
      <c r="F5" s="10"/>
      <c r="G5" s="10"/>
      <c r="H5" s="10"/>
      <c r="I5" s="10"/>
      <c r="J5" s="10"/>
      <c r="K5" s="11"/>
    </row>
    <row r="6" spans="1:11" x14ac:dyDescent="0.25">
      <c r="A6" s="160" t="s">
        <v>7</v>
      </c>
      <c r="B6" s="162" t="s">
        <v>35</v>
      </c>
      <c r="C6" s="60"/>
      <c r="D6" s="160" t="s">
        <v>20</v>
      </c>
      <c r="E6" s="164" t="s">
        <v>19</v>
      </c>
      <c r="F6" s="165"/>
      <c r="G6" s="165"/>
      <c r="H6" s="166"/>
      <c r="I6" s="160" t="s">
        <v>10</v>
      </c>
      <c r="J6" s="167" t="s">
        <v>28</v>
      </c>
      <c r="K6" s="168"/>
    </row>
    <row r="7" spans="1:11" x14ac:dyDescent="0.25">
      <c r="A7" s="161"/>
      <c r="B7" s="163"/>
      <c r="C7" s="61"/>
      <c r="D7" s="161"/>
      <c r="E7" s="164" t="s">
        <v>4</v>
      </c>
      <c r="F7" s="165"/>
      <c r="G7" s="165"/>
      <c r="H7" s="166"/>
      <c r="I7" s="161"/>
      <c r="J7" s="169"/>
      <c r="K7" s="170"/>
    </row>
    <row r="8" spans="1:11" x14ac:dyDescent="0.25">
      <c r="A8" s="129"/>
      <c r="B8" s="130"/>
      <c r="C8" s="131"/>
      <c r="D8" s="132"/>
      <c r="E8" s="133"/>
      <c r="F8" s="134"/>
      <c r="G8" s="134"/>
      <c r="H8" s="135"/>
      <c r="I8" s="129"/>
      <c r="J8" s="132"/>
      <c r="K8" s="131"/>
    </row>
    <row r="9" spans="1:11" ht="15" customHeight="1" x14ac:dyDescent="0.25">
      <c r="A9" s="20">
        <v>42768</v>
      </c>
      <c r="B9" s="15" t="s">
        <v>1919</v>
      </c>
      <c r="C9" s="21"/>
      <c r="D9" s="29">
        <v>192</v>
      </c>
      <c r="E9" s="143" t="s">
        <v>2083</v>
      </c>
      <c r="F9" s="22"/>
      <c r="G9" s="23"/>
      <c r="H9" s="24"/>
      <c r="I9" s="40">
        <v>770000</v>
      </c>
      <c r="J9" s="15" t="s">
        <v>675</v>
      </c>
      <c r="K9" s="65"/>
    </row>
    <row r="10" spans="1:11" ht="15" customHeight="1" x14ac:dyDescent="0.25">
      <c r="A10" s="20">
        <v>43062</v>
      </c>
      <c r="B10" s="15" t="s">
        <v>1919</v>
      </c>
      <c r="C10" s="21"/>
      <c r="D10" s="29">
        <v>1005</v>
      </c>
      <c r="E10" s="143" t="s">
        <v>2054</v>
      </c>
      <c r="F10" s="22"/>
      <c r="G10" s="23"/>
      <c r="H10" s="24"/>
      <c r="I10" s="40">
        <v>9880796</v>
      </c>
      <c r="J10" s="15"/>
      <c r="K10" s="65"/>
    </row>
    <row r="11" spans="1:11" ht="15" customHeight="1" x14ac:dyDescent="0.25">
      <c r="A11" s="20">
        <v>43069</v>
      </c>
      <c r="B11" s="15" t="s">
        <v>1919</v>
      </c>
      <c r="C11" s="21"/>
      <c r="D11" s="29">
        <v>1031</v>
      </c>
      <c r="E11" s="143" t="s">
        <v>2093</v>
      </c>
      <c r="F11" s="22"/>
      <c r="G11" s="23"/>
      <c r="H11" s="24"/>
      <c r="I11" s="40">
        <v>257325600</v>
      </c>
      <c r="J11" s="15"/>
      <c r="K11" s="65"/>
    </row>
    <row r="12" spans="1:11" ht="12.75" customHeight="1" x14ac:dyDescent="0.25">
      <c r="A12" s="20"/>
      <c r="B12" s="27"/>
      <c r="C12" s="28"/>
      <c r="D12" s="29"/>
      <c r="E12" s="15"/>
      <c r="F12" s="22"/>
      <c r="G12" s="22"/>
      <c r="H12" s="21"/>
      <c r="I12" s="40"/>
      <c r="J12" s="26"/>
      <c r="K12" s="24"/>
    </row>
    <row r="13" spans="1:11" x14ac:dyDescent="0.25">
      <c r="A13" s="30"/>
      <c r="B13" s="31"/>
      <c r="C13" s="31"/>
      <c r="D13" s="31"/>
      <c r="E13" s="31"/>
      <c r="F13" s="31"/>
      <c r="G13" s="171" t="s">
        <v>22</v>
      </c>
      <c r="H13" s="172"/>
      <c r="I13" s="32">
        <f>SUM(I9:I12)</f>
        <v>267976396</v>
      </c>
      <c r="J13" s="33"/>
      <c r="K13" s="34"/>
    </row>
    <row r="14" spans="1:11" ht="12.75" customHeight="1" x14ac:dyDescent="0.25">
      <c r="A14" s="30"/>
      <c r="B14" s="31"/>
      <c r="C14" s="31"/>
      <c r="D14" s="31"/>
      <c r="E14" s="31"/>
      <c r="F14" s="31"/>
      <c r="G14" s="31"/>
      <c r="H14" s="31"/>
      <c r="I14" s="35"/>
      <c r="J14" s="35"/>
      <c r="K14" s="36"/>
    </row>
    <row r="15" spans="1:11" x14ac:dyDescent="0.25">
      <c r="A15" s="160" t="s">
        <v>7</v>
      </c>
      <c r="B15" s="54" t="s">
        <v>16</v>
      </c>
      <c r="C15" s="62" t="s">
        <v>26</v>
      </c>
      <c r="D15" s="37" t="s">
        <v>26</v>
      </c>
      <c r="E15" s="164" t="s">
        <v>18</v>
      </c>
      <c r="F15" s="165"/>
      <c r="G15" s="165"/>
      <c r="H15" s="166"/>
      <c r="I15" s="160" t="s">
        <v>10</v>
      </c>
      <c r="J15" s="160" t="s">
        <v>8</v>
      </c>
      <c r="K15" s="62" t="s">
        <v>1</v>
      </c>
    </row>
    <row r="16" spans="1:11" x14ac:dyDescent="0.25">
      <c r="A16" s="161"/>
      <c r="B16" s="63" t="s">
        <v>17</v>
      </c>
      <c r="C16" s="63" t="s">
        <v>14</v>
      </c>
      <c r="D16" s="63" t="s">
        <v>13</v>
      </c>
      <c r="E16" s="164" t="s">
        <v>4</v>
      </c>
      <c r="F16" s="166"/>
      <c r="G16" s="164" t="s">
        <v>11</v>
      </c>
      <c r="H16" s="166"/>
      <c r="I16" s="161"/>
      <c r="J16" s="161"/>
      <c r="K16" s="63" t="s">
        <v>2</v>
      </c>
    </row>
    <row r="17" spans="1:11" ht="15" customHeight="1" x14ac:dyDescent="0.25">
      <c r="A17" s="38">
        <v>42751</v>
      </c>
      <c r="B17" s="12" t="s">
        <v>224</v>
      </c>
      <c r="C17" s="29">
        <v>69</v>
      </c>
      <c r="D17" s="29">
        <v>51</v>
      </c>
      <c r="E17" s="15" t="s">
        <v>115</v>
      </c>
      <c r="F17" s="21"/>
      <c r="G17" s="15" t="s">
        <v>120</v>
      </c>
      <c r="H17" s="21"/>
      <c r="I17" s="40">
        <f>69000000-26200000</f>
        <v>42800000</v>
      </c>
      <c r="J17" s="40">
        <v>42800000</v>
      </c>
      <c r="K17" s="40">
        <f t="shared" ref="K17:K59" si="0">+I17-J17</f>
        <v>0</v>
      </c>
    </row>
    <row r="18" spans="1:11" x14ac:dyDescent="0.25">
      <c r="A18" s="20">
        <v>42751</v>
      </c>
      <c r="B18" s="41" t="s">
        <v>225</v>
      </c>
      <c r="C18" s="39">
        <v>70</v>
      </c>
      <c r="D18" s="39">
        <v>52</v>
      </c>
      <c r="E18" s="15" t="s">
        <v>116</v>
      </c>
      <c r="F18" s="28"/>
      <c r="G18" s="56" t="s">
        <v>121</v>
      </c>
      <c r="H18" s="28"/>
      <c r="I18" s="40">
        <v>74750000</v>
      </c>
      <c r="J18" s="40">
        <v>61533333</v>
      </c>
      <c r="K18" s="40">
        <f t="shared" si="0"/>
        <v>13216667</v>
      </c>
    </row>
    <row r="19" spans="1:11" x14ac:dyDescent="0.25">
      <c r="A19" s="20">
        <v>42752</v>
      </c>
      <c r="B19" s="41" t="s">
        <v>226</v>
      </c>
      <c r="C19" s="39">
        <v>71</v>
      </c>
      <c r="D19" s="39">
        <v>53</v>
      </c>
      <c r="E19" s="15" t="s">
        <v>117</v>
      </c>
      <c r="F19" s="28"/>
      <c r="G19" s="27" t="s">
        <v>122</v>
      </c>
      <c r="H19" s="28"/>
      <c r="I19" s="40">
        <v>57500000</v>
      </c>
      <c r="J19" s="40">
        <v>47333333</v>
      </c>
      <c r="K19" s="40">
        <f t="shared" si="0"/>
        <v>10166667</v>
      </c>
    </row>
    <row r="20" spans="1:11" x14ac:dyDescent="0.25">
      <c r="A20" s="20">
        <v>42752</v>
      </c>
      <c r="B20" s="41" t="s">
        <v>228</v>
      </c>
      <c r="C20" s="39">
        <v>66</v>
      </c>
      <c r="D20" s="39">
        <v>58</v>
      </c>
      <c r="E20" s="15" t="s">
        <v>118</v>
      </c>
      <c r="F20" s="28"/>
      <c r="G20" s="27" t="s">
        <v>123</v>
      </c>
      <c r="H20" s="28"/>
      <c r="I20" s="40">
        <v>63250000</v>
      </c>
      <c r="J20" s="40">
        <v>52066667</v>
      </c>
      <c r="K20" s="40">
        <f t="shared" si="0"/>
        <v>11183333</v>
      </c>
    </row>
    <row r="21" spans="1:11" x14ac:dyDescent="0.25">
      <c r="A21" s="20">
        <v>42752</v>
      </c>
      <c r="B21" s="41" t="s">
        <v>227</v>
      </c>
      <c r="C21" s="39">
        <v>67</v>
      </c>
      <c r="D21" s="39">
        <v>59</v>
      </c>
      <c r="E21" s="15" t="s">
        <v>119</v>
      </c>
      <c r="F21" s="28"/>
      <c r="G21" s="27" t="s">
        <v>124</v>
      </c>
      <c r="H21" s="28"/>
      <c r="I21" s="40">
        <v>54050000</v>
      </c>
      <c r="J21" s="40">
        <v>44493333</v>
      </c>
      <c r="K21" s="40">
        <f t="shared" si="0"/>
        <v>9556667</v>
      </c>
    </row>
    <row r="22" spans="1:11" x14ac:dyDescent="0.25">
      <c r="A22" s="20">
        <v>42758</v>
      </c>
      <c r="B22" s="41" t="s">
        <v>267</v>
      </c>
      <c r="C22" s="39">
        <v>68</v>
      </c>
      <c r="D22" s="39">
        <v>88</v>
      </c>
      <c r="E22" s="15" t="s">
        <v>139</v>
      </c>
      <c r="F22" s="28"/>
      <c r="G22" s="27" t="s">
        <v>268</v>
      </c>
      <c r="H22" s="28"/>
      <c r="I22" s="40">
        <f>51750000-1050000</f>
        <v>50700000</v>
      </c>
      <c r="J22" s="40">
        <v>41700000</v>
      </c>
      <c r="K22" s="40">
        <f t="shared" si="0"/>
        <v>9000000</v>
      </c>
    </row>
    <row r="23" spans="1:11" x14ac:dyDescent="0.25">
      <c r="A23" s="42">
        <v>42760</v>
      </c>
      <c r="B23" s="43" t="s">
        <v>302</v>
      </c>
      <c r="C23" s="29">
        <v>113</v>
      </c>
      <c r="D23" s="44">
        <v>91</v>
      </c>
      <c r="E23" s="15" t="s">
        <v>230</v>
      </c>
      <c r="F23" s="21"/>
      <c r="G23" s="15" t="s">
        <v>304</v>
      </c>
      <c r="H23" s="47"/>
      <c r="I23" s="40">
        <f>24487836-638813</f>
        <v>23849023</v>
      </c>
      <c r="J23" s="40">
        <v>19590268</v>
      </c>
      <c r="K23" s="40">
        <f t="shared" si="0"/>
        <v>4258755</v>
      </c>
    </row>
    <row r="24" spans="1:11" x14ac:dyDescent="0.25">
      <c r="A24" s="42">
        <v>42760</v>
      </c>
      <c r="B24" s="43" t="s">
        <v>303</v>
      </c>
      <c r="C24" s="29">
        <v>114</v>
      </c>
      <c r="D24" s="44">
        <v>92</v>
      </c>
      <c r="E24" s="15" t="s">
        <v>229</v>
      </c>
      <c r="F24" s="21"/>
      <c r="G24" s="15" t="s">
        <v>305</v>
      </c>
      <c r="H24" s="47"/>
      <c r="I24" s="40">
        <f>80603500-2102700</f>
        <v>78500800</v>
      </c>
      <c r="J24" s="40">
        <v>64482800</v>
      </c>
      <c r="K24" s="40">
        <f t="shared" si="0"/>
        <v>14018000</v>
      </c>
    </row>
    <row r="25" spans="1:11" x14ac:dyDescent="0.25">
      <c r="A25" s="42">
        <v>42761</v>
      </c>
      <c r="B25" s="43" t="s">
        <v>396</v>
      </c>
      <c r="C25" s="29">
        <v>111</v>
      </c>
      <c r="D25" s="44">
        <v>101</v>
      </c>
      <c r="E25" s="15" t="s">
        <v>410</v>
      </c>
      <c r="F25" s="21"/>
      <c r="G25" s="15" t="s">
        <v>403</v>
      </c>
      <c r="H25" s="47"/>
      <c r="I25" s="40">
        <v>43813000</v>
      </c>
      <c r="J25" s="40">
        <v>36510833</v>
      </c>
      <c r="K25" s="40">
        <f t="shared" si="0"/>
        <v>7302167</v>
      </c>
    </row>
    <row r="26" spans="1:11" x14ac:dyDescent="0.25">
      <c r="A26" s="42">
        <v>42762</v>
      </c>
      <c r="B26" s="43" t="s">
        <v>397</v>
      </c>
      <c r="C26" s="29">
        <v>112</v>
      </c>
      <c r="D26" s="44">
        <v>109</v>
      </c>
      <c r="E26" s="15" t="s">
        <v>411</v>
      </c>
      <c r="F26" s="21"/>
      <c r="G26" s="15" t="s">
        <v>404</v>
      </c>
      <c r="H26" s="47"/>
      <c r="I26" s="40">
        <v>43615517</v>
      </c>
      <c r="J26" s="40">
        <v>36214096</v>
      </c>
      <c r="K26" s="40">
        <f t="shared" si="0"/>
        <v>7401421</v>
      </c>
    </row>
    <row r="27" spans="1:11" x14ac:dyDescent="0.25">
      <c r="A27" s="42">
        <v>42762</v>
      </c>
      <c r="B27" s="43" t="s">
        <v>398</v>
      </c>
      <c r="C27" s="29">
        <v>134</v>
      </c>
      <c r="D27" s="44">
        <v>115</v>
      </c>
      <c r="E27" s="15" t="s">
        <v>412</v>
      </c>
      <c r="F27" s="21"/>
      <c r="G27" s="15" t="s">
        <v>405</v>
      </c>
      <c r="H27" s="47"/>
      <c r="I27" s="40">
        <v>60500000</v>
      </c>
      <c r="J27" s="40">
        <v>50233333</v>
      </c>
      <c r="K27" s="40">
        <f t="shared" si="0"/>
        <v>10266667</v>
      </c>
    </row>
    <row r="28" spans="1:11" x14ac:dyDescent="0.25">
      <c r="A28" s="42">
        <v>42762</v>
      </c>
      <c r="B28" s="43" t="s">
        <v>399</v>
      </c>
      <c r="C28" s="29">
        <v>137</v>
      </c>
      <c r="D28" s="44">
        <v>116</v>
      </c>
      <c r="E28" s="15" t="s">
        <v>413</v>
      </c>
      <c r="F28" s="21"/>
      <c r="G28" s="15" t="s">
        <v>406</v>
      </c>
      <c r="H28" s="47"/>
      <c r="I28" s="40">
        <v>55000000</v>
      </c>
      <c r="J28" s="40">
        <v>45666667</v>
      </c>
      <c r="K28" s="40">
        <f t="shared" si="0"/>
        <v>9333333</v>
      </c>
    </row>
    <row r="29" spans="1:11" x14ac:dyDescent="0.25">
      <c r="A29" s="42">
        <v>42762</v>
      </c>
      <c r="B29" s="43" t="s">
        <v>400</v>
      </c>
      <c r="C29" s="29">
        <v>136</v>
      </c>
      <c r="D29" s="44">
        <v>118</v>
      </c>
      <c r="E29" s="15" t="s">
        <v>414</v>
      </c>
      <c r="F29" s="21"/>
      <c r="G29" s="15" t="s">
        <v>407</v>
      </c>
      <c r="H29" s="47"/>
      <c r="I29" s="40">
        <v>66000000</v>
      </c>
      <c r="J29" s="40">
        <v>54000000</v>
      </c>
      <c r="K29" s="40">
        <f t="shared" si="0"/>
        <v>12000000</v>
      </c>
    </row>
    <row r="30" spans="1:11" x14ac:dyDescent="0.25">
      <c r="A30" s="42">
        <v>42766</v>
      </c>
      <c r="B30" s="43" t="s">
        <v>401</v>
      </c>
      <c r="C30" s="29">
        <v>160</v>
      </c>
      <c r="D30" s="44">
        <v>127</v>
      </c>
      <c r="E30" s="15" t="s">
        <v>415</v>
      </c>
      <c r="F30" s="21"/>
      <c r="G30" s="15" t="s">
        <v>408</v>
      </c>
      <c r="H30" s="47"/>
      <c r="I30" s="40">
        <f>43813000-265533</f>
        <v>43547467</v>
      </c>
      <c r="J30" s="40">
        <v>35581467</v>
      </c>
      <c r="K30" s="40">
        <f t="shared" si="0"/>
        <v>7966000</v>
      </c>
    </row>
    <row r="31" spans="1:11" x14ac:dyDescent="0.25">
      <c r="A31" s="42">
        <v>42766</v>
      </c>
      <c r="B31" s="43" t="s">
        <v>402</v>
      </c>
      <c r="C31" s="44">
        <v>164</v>
      </c>
      <c r="D31" s="44">
        <v>129</v>
      </c>
      <c r="E31" s="15" t="s">
        <v>416</v>
      </c>
      <c r="F31" s="21"/>
      <c r="G31" s="15" t="s">
        <v>409</v>
      </c>
      <c r="H31" s="47"/>
      <c r="I31" s="40">
        <v>43813000</v>
      </c>
      <c r="J31" s="40">
        <v>35847000</v>
      </c>
      <c r="K31" s="40">
        <f t="shared" si="0"/>
        <v>7966000</v>
      </c>
    </row>
    <row r="32" spans="1:11" x14ac:dyDescent="0.25">
      <c r="A32" s="42">
        <v>42767</v>
      </c>
      <c r="B32" s="43" t="s">
        <v>478</v>
      </c>
      <c r="C32" s="44">
        <v>165</v>
      </c>
      <c r="D32" s="44">
        <v>138</v>
      </c>
      <c r="E32" s="143" t="s">
        <v>483</v>
      </c>
      <c r="F32" s="21"/>
      <c r="G32" s="15" t="s">
        <v>577</v>
      </c>
      <c r="H32" s="47"/>
      <c r="I32" s="40">
        <v>55000000</v>
      </c>
      <c r="J32" s="40">
        <v>45000000</v>
      </c>
      <c r="K32" s="40">
        <f t="shared" si="0"/>
        <v>10000000</v>
      </c>
    </row>
    <row r="33" spans="1:11" x14ac:dyDescent="0.25">
      <c r="A33" s="42">
        <v>42767</v>
      </c>
      <c r="B33" s="43" t="s">
        <v>479</v>
      </c>
      <c r="C33" s="44">
        <v>163</v>
      </c>
      <c r="D33" s="44">
        <v>139</v>
      </c>
      <c r="E33" s="143" t="s">
        <v>318</v>
      </c>
      <c r="F33" s="21"/>
      <c r="G33" s="15" t="s">
        <v>578</v>
      </c>
      <c r="H33" s="47"/>
      <c r="I33" s="40">
        <v>49500000</v>
      </c>
      <c r="J33" s="40">
        <v>40500000</v>
      </c>
      <c r="K33" s="40">
        <f t="shared" si="0"/>
        <v>9000000</v>
      </c>
    </row>
    <row r="34" spans="1:11" x14ac:dyDescent="0.25">
      <c r="A34" s="42">
        <v>42768</v>
      </c>
      <c r="B34" s="43" t="s">
        <v>480</v>
      </c>
      <c r="C34" s="44">
        <v>161</v>
      </c>
      <c r="D34" s="44">
        <v>145</v>
      </c>
      <c r="E34" s="143" t="s">
        <v>484</v>
      </c>
      <c r="F34" s="21"/>
      <c r="G34" s="15" t="s">
        <v>579</v>
      </c>
      <c r="H34" s="47"/>
      <c r="I34" s="40">
        <f>66000000-200000</f>
        <v>65800000</v>
      </c>
      <c r="J34" s="40">
        <v>53800000</v>
      </c>
      <c r="K34" s="40">
        <f t="shared" si="0"/>
        <v>12000000</v>
      </c>
    </row>
    <row r="35" spans="1:11" x14ac:dyDescent="0.25">
      <c r="A35" s="42">
        <v>42768</v>
      </c>
      <c r="B35" s="43" t="s">
        <v>481</v>
      </c>
      <c r="C35" s="44">
        <v>133</v>
      </c>
      <c r="D35" s="44">
        <v>149</v>
      </c>
      <c r="E35" s="143" t="s">
        <v>485</v>
      </c>
      <c r="F35" s="21"/>
      <c r="G35" s="15" t="s">
        <v>580</v>
      </c>
      <c r="H35" s="47"/>
      <c r="I35" s="40">
        <f>43813000-132767</f>
        <v>43680233</v>
      </c>
      <c r="J35" s="40">
        <v>35714233</v>
      </c>
      <c r="K35" s="40">
        <f t="shared" si="0"/>
        <v>7966000</v>
      </c>
    </row>
    <row r="36" spans="1:11" x14ac:dyDescent="0.25">
      <c r="A36" s="42">
        <v>42772</v>
      </c>
      <c r="B36" s="43" t="s">
        <v>482</v>
      </c>
      <c r="C36" s="44">
        <v>188</v>
      </c>
      <c r="D36" s="44">
        <v>175</v>
      </c>
      <c r="E36" s="143" t="s">
        <v>486</v>
      </c>
      <c r="F36" s="21"/>
      <c r="G36" s="15" t="s">
        <v>581</v>
      </c>
      <c r="H36" s="47"/>
      <c r="I36" s="40">
        <f>66000000-3600000</f>
        <v>62400000</v>
      </c>
      <c r="J36" s="40">
        <v>50400000</v>
      </c>
      <c r="K36" s="40">
        <f t="shared" si="0"/>
        <v>12000000</v>
      </c>
    </row>
    <row r="37" spans="1:11" x14ac:dyDescent="0.25">
      <c r="A37" s="42">
        <v>42774</v>
      </c>
      <c r="B37" s="43" t="s">
        <v>573</v>
      </c>
      <c r="C37" s="44">
        <v>192</v>
      </c>
      <c r="D37" s="44">
        <v>184</v>
      </c>
      <c r="E37" s="143" t="s">
        <v>487</v>
      </c>
      <c r="F37" s="21"/>
      <c r="G37" s="15" t="s">
        <v>582</v>
      </c>
      <c r="H37" s="47"/>
      <c r="I37" s="40">
        <f>36300000-770000</f>
        <v>35530000</v>
      </c>
      <c r="J37" s="40">
        <v>28930000</v>
      </c>
      <c r="K37" s="40">
        <f t="shared" si="0"/>
        <v>6600000</v>
      </c>
    </row>
    <row r="38" spans="1:11" x14ac:dyDescent="0.25">
      <c r="A38" s="42">
        <v>42775</v>
      </c>
      <c r="B38" s="43" t="s">
        <v>574</v>
      </c>
      <c r="C38" s="44">
        <v>214</v>
      </c>
      <c r="D38" s="44">
        <v>187</v>
      </c>
      <c r="E38" s="143" t="s">
        <v>488</v>
      </c>
      <c r="F38" s="21"/>
      <c r="G38" s="15" t="s">
        <v>583</v>
      </c>
      <c r="H38" s="47"/>
      <c r="I38" s="40">
        <v>96900000</v>
      </c>
      <c r="J38" s="40">
        <v>78600000</v>
      </c>
      <c r="K38" s="40">
        <f t="shared" si="0"/>
        <v>18300000</v>
      </c>
    </row>
    <row r="39" spans="1:11" x14ac:dyDescent="0.25">
      <c r="A39" s="42">
        <v>42776</v>
      </c>
      <c r="B39" s="43" t="s">
        <v>575</v>
      </c>
      <c r="C39" s="44">
        <v>216</v>
      </c>
      <c r="D39" s="44">
        <v>191</v>
      </c>
      <c r="E39" s="143" t="s">
        <v>489</v>
      </c>
      <c r="F39" s="21"/>
      <c r="G39" s="15" t="s">
        <v>584</v>
      </c>
      <c r="H39" s="47"/>
      <c r="I39" s="40">
        <v>60500000</v>
      </c>
      <c r="J39" s="40">
        <v>47850000</v>
      </c>
      <c r="K39" s="40">
        <f t="shared" si="0"/>
        <v>12650000</v>
      </c>
    </row>
    <row r="40" spans="1:11" x14ac:dyDescent="0.25">
      <c r="A40" s="42">
        <v>42779</v>
      </c>
      <c r="B40" s="43" t="s">
        <v>576</v>
      </c>
      <c r="C40" s="44">
        <v>219</v>
      </c>
      <c r="D40" s="44">
        <v>205</v>
      </c>
      <c r="E40" s="15" t="s">
        <v>489</v>
      </c>
      <c r="F40" s="21"/>
      <c r="G40" s="15" t="s">
        <v>585</v>
      </c>
      <c r="H40" s="47"/>
      <c r="I40" s="40">
        <v>22000000</v>
      </c>
      <c r="J40" s="40">
        <v>22000000</v>
      </c>
      <c r="K40" s="40">
        <f t="shared" si="0"/>
        <v>0</v>
      </c>
    </row>
    <row r="41" spans="1:11" x14ac:dyDescent="0.25">
      <c r="A41" s="42">
        <v>42783</v>
      </c>
      <c r="B41" s="43" t="s">
        <v>663</v>
      </c>
      <c r="C41" s="44">
        <v>265</v>
      </c>
      <c r="D41" s="44">
        <v>229</v>
      </c>
      <c r="E41" s="15" t="s">
        <v>593</v>
      </c>
      <c r="F41" s="21"/>
      <c r="G41" s="15" t="s">
        <v>664</v>
      </c>
      <c r="H41" s="47"/>
      <c r="I41" s="40">
        <v>45150000</v>
      </c>
      <c r="J41" s="40">
        <v>32106667</v>
      </c>
      <c r="K41" s="40">
        <f t="shared" si="0"/>
        <v>13043333</v>
      </c>
    </row>
    <row r="42" spans="1:11" x14ac:dyDescent="0.25">
      <c r="A42" s="42">
        <v>42788</v>
      </c>
      <c r="B42" s="43" t="s">
        <v>777</v>
      </c>
      <c r="C42" s="44">
        <v>260</v>
      </c>
      <c r="D42" s="44">
        <v>262</v>
      </c>
      <c r="E42" s="15" t="s">
        <v>781</v>
      </c>
      <c r="F42" s="21"/>
      <c r="G42" s="15" t="s">
        <v>784</v>
      </c>
      <c r="H42" s="47"/>
      <c r="I42" s="40">
        <f>22358385-425867</f>
        <v>21932518</v>
      </c>
      <c r="J42" s="40">
        <v>15544408</v>
      </c>
      <c r="K42" s="40">
        <f t="shared" si="0"/>
        <v>6388110</v>
      </c>
    </row>
    <row r="43" spans="1:11" x14ac:dyDescent="0.25">
      <c r="A43" s="42">
        <v>42788</v>
      </c>
      <c r="B43" s="43" t="s">
        <v>778</v>
      </c>
      <c r="C43" s="44">
        <v>279</v>
      </c>
      <c r="D43" s="44">
        <v>263</v>
      </c>
      <c r="E43" s="15" t="s">
        <v>782</v>
      </c>
      <c r="F43" s="21"/>
      <c r="G43" s="15" t="s">
        <v>785</v>
      </c>
      <c r="H43" s="47"/>
      <c r="I43" s="40">
        <v>17114960</v>
      </c>
      <c r="J43" s="40">
        <v>17114960</v>
      </c>
      <c r="K43" s="40">
        <f t="shared" si="0"/>
        <v>0</v>
      </c>
    </row>
    <row r="44" spans="1:11" x14ac:dyDescent="0.25">
      <c r="A44" s="42">
        <v>42789</v>
      </c>
      <c r="B44" s="43" t="s">
        <v>779</v>
      </c>
      <c r="C44" s="44">
        <v>287</v>
      </c>
      <c r="D44" s="44">
        <v>277</v>
      </c>
      <c r="E44" s="15" t="s">
        <v>783</v>
      </c>
      <c r="F44" s="21"/>
      <c r="G44" s="15" t="s">
        <v>786</v>
      </c>
      <c r="H44" s="47"/>
      <c r="I44" s="40">
        <v>41821500</v>
      </c>
      <c r="J44" s="40">
        <v>32926133</v>
      </c>
      <c r="K44" s="40">
        <f t="shared" si="0"/>
        <v>8895367</v>
      </c>
    </row>
    <row r="45" spans="1:11" x14ac:dyDescent="0.25">
      <c r="A45" s="42">
        <v>42789</v>
      </c>
      <c r="B45" s="43" t="s">
        <v>780</v>
      </c>
      <c r="C45" s="44">
        <v>307</v>
      </c>
      <c r="D45" s="44">
        <v>286</v>
      </c>
      <c r="E45" s="15" t="s">
        <v>984</v>
      </c>
      <c r="F45" s="21"/>
      <c r="G45" s="15" t="s">
        <v>787</v>
      </c>
      <c r="H45" s="47"/>
      <c r="I45" s="40">
        <f>63000000-33900000</f>
        <v>29100000</v>
      </c>
      <c r="J45" s="40">
        <v>29100000</v>
      </c>
      <c r="K45" s="40">
        <f t="shared" si="0"/>
        <v>0</v>
      </c>
    </row>
    <row r="46" spans="1:11" x14ac:dyDescent="0.25">
      <c r="A46" s="42">
        <v>42807</v>
      </c>
      <c r="B46" s="43" t="s">
        <v>983</v>
      </c>
      <c r="C46" s="44">
        <v>406</v>
      </c>
      <c r="D46" s="44">
        <v>406</v>
      </c>
      <c r="E46" s="143" t="s">
        <v>985</v>
      </c>
      <c r="F46" s="21"/>
      <c r="G46" s="15" t="s">
        <v>986</v>
      </c>
      <c r="H46" s="47"/>
      <c r="I46" s="40">
        <f>44650000-16293334</f>
        <v>28356666</v>
      </c>
      <c r="J46" s="40">
        <v>28356666</v>
      </c>
      <c r="K46" s="40">
        <f t="shared" si="0"/>
        <v>0</v>
      </c>
    </row>
    <row r="47" spans="1:11" x14ac:dyDescent="0.25">
      <c r="A47" s="42">
        <v>42898</v>
      </c>
      <c r="B47" s="43" t="s">
        <v>1509</v>
      </c>
      <c r="C47" s="44">
        <v>679</v>
      </c>
      <c r="D47" s="44">
        <v>747</v>
      </c>
      <c r="E47" s="15" t="s">
        <v>1510</v>
      </c>
      <c r="F47" s="21"/>
      <c r="G47" s="15" t="s">
        <v>585</v>
      </c>
      <c r="H47" s="47"/>
      <c r="I47" s="40">
        <v>11000000</v>
      </c>
      <c r="J47" s="40">
        <v>11000000</v>
      </c>
      <c r="K47" s="40">
        <f t="shared" si="0"/>
        <v>0</v>
      </c>
    </row>
    <row r="48" spans="1:11" x14ac:dyDescent="0.25">
      <c r="A48" s="42">
        <v>42929</v>
      </c>
      <c r="B48" s="43" t="s">
        <v>1593</v>
      </c>
      <c r="C48" s="44">
        <v>746</v>
      </c>
      <c r="D48" s="44">
        <v>833</v>
      </c>
      <c r="E48" s="15" t="s">
        <v>1598</v>
      </c>
      <c r="F48" s="21"/>
      <c r="G48" s="15" t="s">
        <v>785</v>
      </c>
      <c r="H48" s="47"/>
      <c r="I48" s="40">
        <v>21906500</v>
      </c>
      <c r="J48" s="40">
        <v>14338800</v>
      </c>
      <c r="K48" s="40">
        <f t="shared" si="0"/>
        <v>7567700</v>
      </c>
    </row>
    <row r="49" spans="1:11" x14ac:dyDescent="0.25">
      <c r="A49" s="42">
        <v>42930</v>
      </c>
      <c r="B49" s="43" t="s">
        <v>1594</v>
      </c>
      <c r="C49" s="44">
        <v>742</v>
      </c>
      <c r="D49" s="44">
        <v>840</v>
      </c>
      <c r="E49" s="15" t="s">
        <v>1599</v>
      </c>
      <c r="F49" s="21"/>
      <c r="G49" s="15" t="s">
        <v>1596</v>
      </c>
      <c r="H49" s="47"/>
      <c r="I49" s="40">
        <v>33000000</v>
      </c>
      <c r="J49" s="40">
        <v>21400000</v>
      </c>
      <c r="K49" s="40">
        <f t="shared" si="0"/>
        <v>11600000</v>
      </c>
    </row>
    <row r="50" spans="1:11" x14ac:dyDescent="0.25">
      <c r="A50" s="42">
        <v>42934</v>
      </c>
      <c r="B50" s="43" t="s">
        <v>1595</v>
      </c>
      <c r="C50" s="44">
        <v>747</v>
      </c>
      <c r="D50" s="44">
        <v>843</v>
      </c>
      <c r="E50" s="15" t="s">
        <v>1600</v>
      </c>
      <c r="F50" s="21"/>
      <c r="G50" s="15" t="s">
        <v>1597</v>
      </c>
      <c r="H50" s="47"/>
      <c r="I50" s="40">
        <v>22319000</v>
      </c>
      <c r="J50" s="40">
        <v>13120867</v>
      </c>
      <c r="K50" s="40">
        <f t="shared" si="0"/>
        <v>9198133</v>
      </c>
    </row>
    <row r="51" spans="1:11" x14ac:dyDescent="0.25">
      <c r="A51" s="42">
        <v>42950</v>
      </c>
      <c r="B51" s="43" t="s">
        <v>1658</v>
      </c>
      <c r="C51" s="44">
        <v>769</v>
      </c>
      <c r="D51" s="44">
        <v>875</v>
      </c>
      <c r="E51" s="143" t="s">
        <v>1627</v>
      </c>
      <c r="F51" s="21"/>
      <c r="G51" s="15" t="s">
        <v>1659</v>
      </c>
      <c r="H51" s="47"/>
      <c r="I51" s="40">
        <v>45000000</v>
      </c>
      <c r="J51" s="40">
        <v>24900000</v>
      </c>
      <c r="K51" s="40">
        <f t="shared" si="0"/>
        <v>20100000</v>
      </c>
    </row>
    <row r="52" spans="1:11" x14ac:dyDescent="0.25">
      <c r="A52" s="42">
        <v>42958</v>
      </c>
      <c r="B52" s="43" t="s">
        <v>1631</v>
      </c>
      <c r="C52" s="44">
        <v>731</v>
      </c>
      <c r="D52" s="44">
        <v>888</v>
      </c>
      <c r="E52" s="15" t="s">
        <v>1635</v>
      </c>
      <c r="F52" s="21"/>
      <c r="G52" s="15" t="s">
        <v>1637</v>
      </c>
      <c r="H52" s="47"/>
      <c r="I52" s="40">
        <v>33000000</v>
      </c>
      <c r="J52" s="40">
        <v>10650000</v>
      </c>
      <c r="K52" s="40">
        <f t="shared" si="0"/>
        <v>22350000</v>
      </c>
    </row>
    <row r="53" spans="1:11" x14ac:dyDescent="0.25">
      <c r="A53" s="42">
        <v>42986</v>
      </c>
      <c r="B53" s="43" t="s">
        <v>1731</v>
      </c>
      <c r="C53" s="44">
        <v>797</v>
      </c>
      <c r="D53" s="44">
        <v>963</v>
      </c>
      <c r="E53" s="143" t="s">
        <v>1733</v>
      </c>
      <c r="F53" s="21"/>
      <c r="G53" s="15" t="s">
        <v>1735</v>
      </c>
      <c r="H53" s="47"/>
      <c r="I53" s="40">
        <v>24269000</v>
      </c>
      <c r="J53" s="40">
        <v>12250067</v>
      </c>
      <c r="K53" s="40">
        <f t="shared" si="0"/>
        <v>12018933</v>
      </c>
    </row>
    <row r="54" spans="1:11" x14ac:dyDescent="0.25">
      <c r="A54" s="42">
        <v>42986</v>
      </c>
      <c r="B54" s="43" t="s">
        <v>1732</v>
      </c>
      <c r="C54" s="44">
        <v>796</v>
      </c>
      <c r="D54" s="44">
        <v>964</v>
      </c>
      <c r="E54" s="143" t="s">
        <v>1734</v>
      </c>
      <c r="F54" s="21"/>
      <c r="G54" s="15" t="s">
        <v>585</v>
      </c>
      <c r="H54" s="47"/>
      <c r="I54" s="40">
        <v>19250000</v>
      </c>
      <c r="J54" s="40">
        <v>9166667</v>
      </c>
      <c r="K54" s="40">
        <f t="shared" si="0"/>
        <v>10083333</v>
      </c>
    </row>
    <row r="55" spans="1:11" x14ac:dyDescent="0.25">
      <c r="A55" s="42">
        <v>43010</v>
      </c>
      <c r="B55" s="43" t="s">
        <v>1818</v>
      </c>
      <c r="C55" s="44">
        <v>836</v>
      </c>
      <c r="D55" s="44">
        <v>1121</v>
      </c>
      <c r="E55" s="143" t="s">
        <v>1819</v>
      </c>
      <c r="F55" s="21"/>
      <c r="G55" s="15" t="s">
        <v>1820</v>
      </c>
      <c r="H55" s="47"/>
      <c r="I55" s="40">
        <v>6417000</v>
      </c>
      <c r="J55" s="40">
        <v>2067700</v>
      </c>
      <c r="K55" s="40">
        <f t="shared" si="0"/>
        <v>4349300</v>
      </c>
    </row>
    <row r="56" spans="1:11" x14ac:dyDescent="0.25">
      <c r="A56" s="42">
        <v>43026</v>
      </c>
      <c r="B56" s="43" t="s">
        <v>778</v>
      </c>
      <c r="C56" s="44">
        <v>875</v>
      </c>
      <c r="D56" s="44">
        <v>1169</v>
      </c>
      <c r="E56" s="143" t="s">
        <v>1884</v>
      </c>
      <c r="F56" s="21"/>
      <c r="G56" s="15" t="s">
        <v>785</v>
      </c>
      <c r="H56" s="47"/>
      <c r="I56" s="40">
        <v>4278740</v>
      </c>
      <c r="J56" s="40">
        <v>570099</v>
      </c>
      <c r="K56" s="40">
        <f t="shared" si="0"/>
        <v>3708641</v>
      </c>
    </row>
    <row r="57" spans="1:11" x14ac:dyDescent="0.25">
      <c r="A57" s="42">
        <v>43041</v>
      </c>
      <c r="B57" s="43" t="s">
        <v>1944</v>
      </c>
      <c r="C57" s="44">
        <v>953</v>
      </c>
      <c r="D57" s="44">
        <v>1255</v>
      </c>
      <c r="E57" s="143" t="s">
        <v>1920</v>
      </c>
      <c r="F57" s="21"/>
      <c r="G57" s="15" t="s">
        <v>1118</v>
      </c>
      <c r="H57" s="47"/>
      <c r="I57" s="40">
        <v>8600000</v>
      </c>
      <c r="J57" s="40">
        <v>0</v>
      </c>
      <c r="K57" s="40">
        <f t="shared" si="0"/>
        <v>8600000</v>
      </c>
    </row>
    <row r="58" spans="1:11" x14ac:dyDescent="0.25">
      <c r="A58" s="42">
        <v>43042</v>
      </c>
      <c r="B58" s="43" t="s">
        <v>1983</v>
      </c>
      <c r="C58" s="44">
        <v>955</v>
      </c>
      <c r="D58" s="44">
        <v>1261</v>
      </c>
      <c r="E58" s="143" t="s">
        <v>1945</v>
      </c>
      <c r="F58" s="21"/>
      <c r="G58" s="15" t="s">
        <v>1984</v>
      </c>
      <c r="H58" s="47"/>
      <c r="I58" s="40">
        <v>16000000</v>
      </c>
      <c r="J58" s="40">
        <v>0</v>
      </c>
      <c r="K58" s="40">
        <f t="shared" si="0"/>
        <v>16000000</v>
      </c>
    </row>
    <row r="59" spans="1:11" x14ac:dyDescent="0.25">
      <c r="A59" s="42">
        <v>43049</v>
      </c>
      <c r="B59" s="43" t="s">
        <v>2021</v>
      </c>
      <c r="C59" s="44">
        <v>985</v>
      </c>
      <c r="D59" s="44">
        <v>1291</v>
      </c>
      <c r="E59" s="143" t="s">
        <v>2022</v>
      </c>
      <c r="F59" s="21"/>
      <c r="G59" s="15" t="s">
        <v>2023</v>
      </c>
      <c r="H59" s="47"/>
      <c r="I59" s="40">
        <v>200000000</v>
      </c>
      <c r="J59" s="40">
        <v>0</v>
      </c>
      <c r="K59" s="40">
        <f t="shared" si="0"/>
        <v>200000000</v>
      </c>
    </row>
    <row r="60" spans="1:11" x14ac:dyDescent="0.25">
      <c r="A60" s="42"/>
      <c r="B60" s="43"/>
      <c r="C60" s="44"/>
      <c r="D60" s="44"/>
      <c r="E60" s="143"/>
      <c r="F60" s="21"/>
      <c r="G60" s="15"/>
      <c r="H60" s="47"/>
      <c r="I60" s="40"/>
      <c r="J60" s="40"/>
      <c r="K60" s="40"/>
    </row>
    <row r="61" spans="1:11" x14ac:dyDescent="0.25">
      <c r="A61" s="42"/>
      <c r="B61" s="43"/>
      <c r="C61" s="44"/>
      <c r="D61" s="44"/>
      <c r="E61" s="143"/>
      <c r="F61" s="21"/>
      <c r="G61" s="15"/>
      <c r="H61" s="47"/>
      <c r="I61" s="40"/>
      <c r="J61" s="40"/>
      <c r="K61" s="40"/>
    </row>
    <row r="62" spans="1:11" ht="12.75" customHeight="1" x14ac:dyDescent="0.25">
      <c r="A62" s="20"/>
      <c r="B62" s="12"/>
      <c r="C62" s="12"/>
      <c r="D62" s="12"/>
      <c r="E62" s="15"/>
      <c r="F62" s="21"/>
      <c r="G62" s="15"/>
      <c r="H62" s="21"/>
      <c r="I62" s="48"/>
      <c r="J62" s="48"/>
      <c r="K62" s="48"/>
    </row>
    <row r="63" spans="1:11" x14ac:dyDescent="0.25">
      <c r="A63" s="30"/>
      <c r="B63" s="31"/>
      <c r="C63" s="31"/>
      <c r="D63" s="31"/>
      <c r="E63" s="31"/>
      <c r="F63" s="31"/>
      <c r="G63" s="171" t="s">
        <v>22</v>
      </c>
      <c r="H63" s="172"/>
      <c r="I63" s="49">
        <f>SUM(I17:I62)</f>
        <v>1921514924</v>
      </c>
      <c r="J63" s="49">
        <f>SUM(J17:J62)</f>
        <v>1345460397</v>
      </c>
      <c r="K63" s="49">
        <f>SUM(K17:K62)</f>
        <v>576054527</v>
      </c>
    </row>
    <row r="64" spans="1:11" ht="12.75" customHeight="1" x14ac:dyDescent="0.25">
      <c r="A64" s="30"/>
      <c r="B64" s="31"/>
      <c r="C64" s="31"/>
      <c r="D64" s="31"/>
      <c r="E64" s="31"/>
      <c r="F64" s="31"/>
      <c r="G64" s="31"/>
      <c r="H64" s="31"/>
      <c r="I64" s="35"/>
      <c r="J64" s="35"/>
      <c r="K64" s="36"/>
    </row>
    <row r="65" spans="1:11" ht="24.95" customHeight="1" x14ac:dyDescent="0.25">
      <c r="A65" s="57" t="s">
        <v>29</v>
      </c>
      <c r="B65" s="1" t="s">
        <v>23</v>
      </c>
      <c r="C65" s="57" t="s">
        <v>9</v>
      </c>
      <c r="D65" s="58" t="s">
        <v>0</v>
      </c>
      <c r="E65" s="57" t="s">
        <v>18</v>
      </c>
      <c r="F65" s="57" t="s">
        <v>25</v>
      </c>
      <c r="G65" s="57" t="s">
        <v>19</v>
      </c>
      <c r="H65" s="57" t="s">
        <v>30</v>
      </c>
      <c r="I65" s="57" t="s">
        <v>15</v>
      </c>
      <c r="J65" s="57" t="s">
        <v>31</v>
      </c>
      <c r="K65" s="57" t="s">
        <v>6</v>
      </c>
    </row>
    <row r="66" spans="1:11" ht="24.95" customHeight="1" x14ac:dyDescent="0.25">
      <c r="A66" s="50">
        <v>1900000000</v>
      </c>
      <c r="B66" s="50">
        <v>306100000</v>
      </c>
      <c r="C66" s="50">
        <v>0</v>
      </c>
      <c r="D66" s="51">
        <f>+A66+B66-C66</f>
        <v>2206100000</v>
      </c>
      <c r="E66" s="51">
        <f>+I63</f>
        <v>1921514924</v>
      </c>
      <c r="F66" s="52">
        <f>+E66/D66</f>
        <v>0.8710008267984225</v>
      </c>
      <c r="G66" s="51">
        <f>+I13</f>
        <v>267976396</v>
      </c>
      <c r="H66" s="51">
        <f>+D66-E66-G66</f>
        <v>16608680</v>
      </c>
      <c r="I66" s="51">
        <f>+J63</f>
        <v>1345460397</v>
      </c>
      <c r="J66" s="52">
        <f>+I66/D66</f>
        <v>0.60988187162866592</v>
      </c>
      <c r="K66" s="51">
        <f>+K63</f>
        <v>576054527</v>
      </c>
    </row>
    <row r="67" spans="1:11" x14ac:dyDescent="0.25">
      <c r="A67" s="53">
        <v>1</v>
      </c>
      <c r="B67" s="53">
        <v>2</v>
      </c>
      <c r="C67" s="53">
        <v>3</v>
      </c>
      <c r="D67" s="53" t="s">
        <v>5</v>
      </c>
      <c r="E67" s="53">
        <v>5</v>
      </c>
      <c r="F67" s="53" t="s">
        <v>21</v>
      </c>
      <c r="G67" s="53">
        <v>7</v>
      </c>
      <c r="H67" s="53" t="s">
        <v>12</v>
      </c>
      <c r="I67" s="53">
        <v>9</v>
      </c>
      <c r="J67" s="53" t="s">
        <v>33</v>
      </c>
      <c r="K67" s="53" t="s">
        <v>34</v>
      </c>
    </row>
    <row r="70" spans="1:11" x14ac:dyDescent="0.25">
      <c r="B70" s="128"/>
    </row>
    <row r="71" spans="1:11" x14ac:dyDescent="0.25">
      <c r="K71" s="128"/>
    </row>
  </sheetData>
  <mergeCells count="15">
    <mergeCell ref="G63:H63"/>
    <mergeCell ref="G13:H13"/>
    <mergeCell ref="A15:A16"/>
    <mergeCell ref="E15:H15"/>
    <mergeCell ref="I15:I16"/>
    <mergeCell ref="J15:J16"/>
    <mergeCell ref="E16:F16"/>
    <mergeCell ref="G16:H16"/>
    <mergeCell ref="A6:A7"/>
    <mergeCell ref="B6:B7"/>
    <mergeCell ref="D6:D7"/>
    <mergeCell ref="E6:H6"/>
    <mergeCell ref="I6:I7"/>
    <mergeCell ref="J6:K7"/>
    <mergeCell ref="E7:H7"/>
  </mergeCells>
  <printOptions horizontalCentered="1" verticalCentered="1"/>
  <pageMargins left="0.19685039370078741" right="0.19685039370078741" top="0.19685039370078741" bottom="0.39370078740157483" header="0" footer="0"/>
  <pageSetup scale="80" orientation="landscape" horizontalDpi="4294967293" verticalDpi="0" r:id="rId1"/>
  <headerFooter>
    <oddHeader>&amp;R&amp;D</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opLeftCell="A16" workbookViewId="0">
      <selection activeCell="K2" sqref="K2"/>
    </sheetView>
  </sheetViews>
  <sheetFormatPr baseColWidth="10" defaultRowHeight="15" x14ac:dyDescent="0.25"/>
  <cols>
    <col min="1" max="4" width="14.7109375" style="4" customWidth="1"/>
    <col min="5" max="5" width="15.7109375" style="4" customWidth="1"/>
    <col min="6" max="6" width="14.7109375" style="4" customWidth="1"/>
    <col min="7" max="11" width="15.7109375" style="4" customWidth="1"/>
    <col min="12" max="16384" width="11.42578125" style="4"/>
  </cols>
  <sheetData>
    <row r="1" spans="1:11" ht="12.75" customHeight="1" x14ac:dyDescent="0.25">
      <c r="A1" s="2" t="s">
        <v>32</v>
      </c>
      <c r="B1" s="2"/>
      <c r="C1" s="2"/>
      <c r="D1" s="2"/>
      <c r="E1" s="3"/>
      <c r="F1" s="2"/>
      <c r="G1" s="3"/>
      <c r="H1" s="3"/>
      <c r="I1" s="3"/>
      <c r="J1" s="3"/>
      <c r="K1" s="3"/>
    </row>
    <row r="2" spans="1:11" ht="12.75" customHeight="1" x14ac:dyDescent="0.25">
      <c r="A2" s="3"/>
      <c r="B2" s="3"/>
      <c r="C2" s="3"/>
      <c r="D2" s="3"/>
      <c r="E2" s="3"/>
      <c r="F2" s="3"/>
      <c r="G2" s="3"/>
      <c r="H2" s="3"/>
      <c r="I2" s="3"/>
      <c r="J2" s="3"/>
      <c r="K2" s="155" t="s">
        <v>1946</v>
      </c>
    </row>
    <row r="3" spans="1:11" ht="15" customHeight="1" x14ac:dyDescent="0.25">
      <c r="A3" s="94" t="s">
        <v>55</v>
      </c>
      <c r="B3" s="173" t="s">
        <v>36</v>
      </c>
      <c r="C3" s="173"/>
      <c r="D3" s="173"/>
      <c r="E3" s="173"/>
      <c r="F3" s="173"/>
      <c r="G3" s="173"/>
      <c r="H3" s="173"/>
      <c r="I3" s="173"/>
      <c r="J3" s="173"/>
      <c r="K3" s="173"/>
    </row>
    <row r="4" spans="1:11" ht="12.75" customHeight="1" x14ac:dyDescent="0.25">
      <c r="A4" s="10"/>
      <c r="B4" s="10"/>
      <c r="C4" s="10"/>
      <c r="D4" s="10"/>
      <c r="E4" s="10"/>
      <c r="F4" s="10"/>
      <c r="G4" s="10"/>
      <c r="H4" s="10"/>
      <c r="I4" s="10"/>
      <c r="J4" s="10"/>
      <c r="K4" s="11"/>
    </row>
    <row r="5" spans="1:11" x14ac:dyDescent="0.25">
      <c r="A5" s="160" t="s">
        <v>7</v>
      </c>
      <c r="B5" s="162" t="s">
        <v>35</v>
      </c>
      <c r="C5" s="60"/>
      <c r="D5" s="160" t="s">
        <v>20</v>
      </c>
      <c r="E5" s="164" t="s">
        <v>19</v>
      </c>
      <c r="F5" s="165"/>
      <c r="G5" s="165"/>
      <c r="H5" s="166"/>
      <c r="I5" s="160" t="s">
        <v>10</v>
      </c>
      <c r="J5" s="167" t="s">
        <v>28</v>
      </c>
      <c r="K5" s="168"/>
    </row>
    <row r="6" spans="1:11" x14ac:dyDescent="0.25">
      <c r="A6" s="161"/>
      <c r="B6" s="163"/>
      <c r="C6" s="61"/>
      <c r="D6" s="161"/>
      <c r="E6" s="164" t="s">
        <v>4</v>
      </c>
      <c r="F6" s="165"/>
      <c r="G6" s="165"/>
      <c r="H6" s="166"/>
      <c r="I6" s="161"/>
      <c r="J6" s="169"/>
      <c r="K6" s="170"/>
    </row>
    <row r="7" spans="1:11" ht="12.75" customHeight="1" x14ac:dyDescent="0.25">
      <c r="A7" s="12"/>
      <c r="B7" s="13"/>
      <c r="C7" s="14"/>
      <c r="D7" s="15"/>
      <c r="E7" s="13"/>
      <c r="F7" s="16"/>
      <c r="G7" s="17"/>
      <c r="H7" s="18"/>
      <c r="I7" s="19"/>
      <c r="J7" s="13"/>
      <c r="K7" s="14"/>
    </row>
    <row r="8" spans="1:11" ht="12.75" customHeight="1" x14ac:dyDescent="0.25">
      <c r="A8" s="42"/>
      <c r="B8" s="15"/>
      <c r="C8" s="21"/>
      <c r="D8" s="29"/>
      <c r="E8" s="15"/>
      <c r="F8" s="22"/>
      <c r="G8" s="23"/>
      <c r="H8" s="24"/>
      <c r="I8" s="154"/>
      <c r="J8" s="15"/>
      <c r="K8" s="21"/>
    </row>
    <row r="9" spans="1:11" ht="15" customHeight="1" x14ac:dyDescent="0.25">
      <c r="A9" s="42"/>
      <c r="B9" s="15"/>
      <c r="C9" s="21"/>
      <c r="D9" s="29"/>
      <c r="E9" s="15"/>
      <c r="F9" s="22"/>
      <c r="G9" s="23"/>
      <c r="H9" s="24"/>
      <c r="I9" s="25"/>
      <c r="J9" s="15"/>
      <c r="K9" s="21"/>
    </row>
    <row r="10" spans="1:11" ht="12.75" customHeight="1" x14ac:dyDescent="0.25">
      <c r="A10" s="20"/>
      <c r="B10" s="27"/>
      <c r="C10" s="28"/>
      <c r="D10" s="29"/>
      <c r="E10" s="15"/>
      <c r="F10" s="22"/>
      <c r="G10" s="22"/>
      <c r="H10" s="21"/>
      <c r="I10" s="25"/>
      <c r="J10" s="26"/>
      <c r="K10" s="24"/>
    </row>
    <row r="11" spans="1:11" x14ac:dyDescent="0.25">
      <c r="A11" s="30"/>
      <c r="B11" s="31"/>
      <c r="C11" s="31"/>
      <c r="D11" s="31"/>
      <c r="E11" s="31"/>
      <c r="F11" s="31"/>
      <c r="G11" s="171" t="s">
        <v>22</v>
      </c>
      <c r="H11" s="172"/>
      <c r="I11" s="32">
        <f>SUM(I8:I10)</f>
        <v>0</v>
      </c>
      <c r="J11" s="33"/>
      <c r="K11" s="34"/>
    </row>
    <row r="12" spans="1:11" x14ac:dyDescent="0.25">
      <c r="A12" s="160" t="s">
        <v>7</v>
      </c>
      <c r="B12" s="54" t="s">
        <v>16</v>
      </c>
      <c r="C12" s="62" t="s">
        <v>26</v>
      </c>
      <c r="D12" s="37" t="s">
        <v>26</v>
      </c>
      <c r="E12" s="164" t="s">
        <v>18</v>
      </c>
      <c r="F12" s="165"/>
      <c r="G12" s="165"/>
      <c r="H12" s="166"/>
      <c r="I12" s="160" t="s">
        <v>10</v>
      </c>
      <c r="J12" s="160" t="s">
        <v>8</v>
      </c>
      <c r="K12" s="62" t="s">
        <v>1</v>
      </c>
    </row>
    <row r="13" spans="1:11" x14ac:dyDescent="0.25">
      <c r="A13" s="161"/>
      <c r="B13" s="63" t="s">
        <v>17</v>
      </c>
      <c r="C13" s="63" t="s">
        <v>14</v>
      </c>
      <c r="D13" s="63" t="s">
        <v>13</v>
      </c>
      <c r="E13" s="164" t="s">
        <v>4</v>
      </c>
      <c r="F13" s="166"/>
      <c r="G13" s="164" t="s">
        <v>11</v>
      </c>
      <c r="H13" s="166"/>
      <c r="I13" s="161"/>
      <c r="J13" s="161"/>
      <c r="K13" s="63" t="s">
        <v>2</v>
      </c>
    </row>
    <row r="14" spans="1:11" ht="12.75" customHeight="1" x14ac:dyDescent="0.25">
      <c r="A14" s="38">
        <v>42849</v>
      </c>
      <c r="B14" s="12" t="s">
        <v>1247</v>
      </c>
      <c r="C14" s="136">
        <v>551</v>
      </c>
      <c r="D14" s="136">
        <v>568</v>
      </c>
      <c r="E14" s="15" t="s">
        <v>1246</v>
      </c>
      <c r="F14" s="21"/>
      <c r="G14" s="13" t="s">
        <v>596</v>
      </c>
      <c r="H14" s="21"/>
      <c r="I14" s="40">
        <v>11186963</v>
      </c>
      <c r="J14" s="40">
        <v>11186963</v>
      </c>
      <c r="K14" s="40">
        <f t="shared" ref="K14:K22" si="0">+I14-J14</f>
        <v>0</v>
      </c>
    </row>
    <row r="15" spans="1:11" x14ac:dyDescent="0.25">
      <c r="A15" s="38">
        <v>42849</v>
      </c>
      <c r="B15" s="43" t="s">
        <v>1248</v>
      </c>
      <c r="C15" s="150">
        <v>550</v>
      </c>
      <c r="D15" s="150">
        <v>571</v>
      </c>
      <c r="E15" s="15" t="s">
        <v>1249</v>
      </c>
      <c r="F15" s="45"/>
      <c r="G15" s="46" t="s">
        <v>1548</v>
      </c>
      <c r="H15" s="47"/>
      <c r="I15" s="40">
        <v>5000000</v>
      </c>
      <c r="J15" s="40">
        <v>5000000</v>
      </c>
      <c r="K15" s="40">
        <f t="shared" si="0"/>
        <v>0</v>
      </c>
    </row>
    <row r="16" spans="1:11" x14ac:dyDescent="0.25">
      <c r="A16" s="42">
        <v>42937</v>
      </c>
      <c r="B16" s="43" t="s">
        <v>759</v>
      </c>
      <c r="C16" s="44">
        <v>760</v>
      </c>
      <c r="D16" s="44">
        <v>851</v>
      </c>
      <c r="E16" s="15" t="s">
        <v>1609</v>
      </c>
      <c r="F16" s="45"/>
      <c r="G16" s="46" t="s">
        <v>1622</v>
      </c>
      <c r="H16" s="28"/>
      <c r="I16" s="40">
        <v>30000</v>
      </c>
      <c r="J16" s="40">
        <v>30000</v>
      </c>
      <c r="K16" s="40">
        <f t="shared" si="0"/>
        <v>0</v>
      </c>
    </row>
    <row r="17" spans="1:11" x14ac:dyDescent="0.25">
      <c r="A17" s="42">
        <v>42937</v>
      </c>
      <c r="B17" s="43" t="s">
        <v>1617</v>
      </c>
      <c r="C17" s="44">
        <v>761</v>
      </c>
      <c r="D17" s="44">
        <v>853</v>
      </c>
      <c r="E17" s="15" t="s">
        <v>1610</v>
      </c>
      <c r="F17" s="45"/>
      <c r="G17" s="46" t="s">
        <v>1623</v>
      </c>
      <c r="H17" s="28"/>
      <c r="I17" s="40">
        <v>16776565</v>
      </c>
      <c r="J17" s="40">
        <v>16776565</v>
      </c>
      <c r="K17" s="40">
        <f t="shared" si="0"/>
        <v>0</v>
      </c>
    </row>
    <row r="18" spans="1:11" x14ac:dyDescent="0.25">
      <c r="A18" s="42">
        <v>42971</v>
      </c>
      <c r="B18" s="43" t="s">
        <v>1887</v>
      </c>
      <c r="C18" s="44">
        <v>791</v>
      </c>
      <c r="D18" s="44">
        <v>921</v>
      </c>
      <c r="E18" s="15" t="s">
        <v>1675</v>
      </c>
      <c r="F18" s="45"/>
      <c r="G18" s="46" t="s">
        <v>1677</v>
      </c>
      <c r="H18" s="28"/>
      <c r="I18" s="40">
        <v>4400000</v>
      </c>
      <c r="J18" s="40">
        <v>4400000</v>
      </c>
      <c r="K18" s="40">
        <f t="shared" si="0"/>
        <v>0</v>
      </c>
    </row>
    <row r="19" spans="1:11" x14ac:dyDescent="0.25">
      <c r="A19" s="42">
        <v>42971</v>
      </c>
      <c r="B19" s="43" t="s">
        <v>1885</v>
      </c>
      <c r="C19" s="44">
        <v>790</v>
      </c>
      <c r="D19" s="44">
        <v>922</v>
      </c>
      <c r="E19" s="127" t="s">
        <v>1676</v>
      </c>
      <c r="F19" s="45"/>
      <c r="G19" s="46" t="s">
        <v>1678</v>
      </c>
      <c r="H19" s="28"/>
      <c r="I19" s="40">
        <v>956333</v>
      </c>
      <c r="J19" s="40">
        <v>956333</v>
      </c>
      <c r="K19" s="40">
        <f t="shared" si="0"/>
        <v>0</v>
      </c>
    </row>
    <row r="20" spans="1:11" x14ac:dyDescent="0.25">
      <c r="A20" s="42">
        <v>43032</v>
      </c>
      <c r="B20" s="43" t="s">
        <v>1886</v>
      </c>
      <c r="C20" s="44">
        <v>901</v>
      </c>
      <c r="D20" s="44">
        <v>1202</v>
      </c>
      <c r="E20" s="127" t="s">
        <v>1890</v>
      </c>
      <c r="F20" s="45"/>
      <c r="G20" s="46" t="s">
        <v>1893</v>
      </c>
      <c r="H20" s="28"/>
      <c r="I20" s="40">
        <v>1111112</v>
      </c>
      <c r="J20" s="40">
        <v>1111112</v>
      </c>
      <c r="K20" s="40">
        <f t="shared" si="0"/>
        <v>0</v>
      </c>
    </row>
    <row r="21" spans="1:11" x14ac:dyDescent="0.25">
      <c r="A21" s="42">
        <v>43032</v>
      </c>
      <c r="B21" s="43" t="s">
        <v>1888</v>
      </c>
      <c r="C21" s="44">
        <v>899</v>
      </c>
      <c r="D21" s="44">
        <v>1203</v>
      </c>
      <c r="E21" s="127" t="s">
        <v>1891</v>
      </c>
      <c r="F21" s="45"/>
      <c r="G21" s="46" t="s">
        <v>1894</v>
      </c>
      <c r="H21" s="28"/>
      <c r="I21" s="40">
        <v>933333</v>
      </c>
      <c r="J21" s="40">
        <v>933333</v>
      </c>
      <c r="K21" s="40">
        <f t="shared" si="0"/>
        <v>0</v>
      </c>
    </row>
    <row r="22" spans="1:11" x14ac:dyDescent="0.25">
      <c r="A22" s="42">
        <v>43032</v>
      </c>
      <c r="B22" s="43" t="s">
        <v>1889</v>
      </c>
      <c r="C22" s="44">
        <v>898</v>
      </c>
      <c r="D22" s="44">
        <v>1204</v>
      </c>
      <c r="E22" s="127" t="s">
        <v>1892</v>
      </c>
      <c r="F22" s="45"/>
      <c r="G22" s="46" t="s">
        <v>1895</v>
      </c>
      <c r="H22" s="28"/>
      <c r="I22" s="40">
        <v>233333</v>
      </c>
      <c r="J22" s="40">
        <v>233333</v>
      </c>
      <c r="K22" s="40">
        <f t="shared" si="0"/>
        <v>0</v>
      </c>
    </row>
    <row r="23" spans="1:11" x14ac:dyDescent="0.25">
      <c r="A23" s="42"/>
      <c r="B23" s="43"/>
      <c r="C23" s="44"/>
      <c r="D23" s="44"/>
      <c r="E23" s="15"/>
      <c r="F23" s="45"/>
      <c r="G23" s="153"/>
      <c r="H23" s="28"/>
      <c r="I23" s="40"/>
      <c r="J23" s="40"/>
      <c r="K23" s="40"/>
    </row>
    <row r="24" spans="1:11" x14ac:dyDescent="0.25">
      <c r="A24" s="30"/>
      <c r="B24" s="31"/>
      <c r="C24" s="31"/>
      <c r="D24" s="31"/>
      <c r="E24" s="31"/>
      <c r="F24" s="31"/>
      <c r="G24" s="171" t="s">
        <v>22</v>
      </c>
      <c r="H24" s="172"/>
      <c r="I24" s="49">
        <f>SUM(I14:I23)</f>
        <v>40627639</v>
      </c>
      <c r="J24" s="49">
        <f>SUM(J14:J23)</f>
        <v>40627639</v>
      </c>
      <c r="K24" s="49">
        <f>SUM(K14:K23)</f>
        <v>0</v>
      </c>
    </row>
    <row r="25" spans="1:11" ht="12.75" customHeight="1" x14ac:dyDescent="0.25">
      <c r="A25" s="30"/>
      <c r="B25" s="31"/>
      <c r="C25" s="31"/>
      <c r="D25" s="31"/>
      <c r="E25" s="31"/>
      <c r="F25" s="35"/>
      <c r="G25" s="31"/>
      <c r="H25" s="31"/>
      <c r="I25" s="35"/>
      <c r="J25" s="35"/>
      <c r="K25" s="36"/>
    </row>
    <row r="26" spans="1:11" ht="24.95" customHeight="1" x14ac:dyDescent="0.25">
      <c r="A26" s="57" t="s">
        <v>29</v>
      </c>
      <c r="B26" s="1" t="s">
        <v>23</v>
      </c>
      <c r="C26" s="57" t="s">
        <v>9</v>
      </c>
      <c r="D26" s="58" t="s">
        <v>0</v>
      </c>
      <c r="E26" s="57" t="s">
        <v>18</v>
      </c>
      <c r="F26" s="57" t="s">
        <v>25</v>
      </c>
      <c r="G26" s="57" t="s">
        <v>19</v>
      </c>
      <c r="H26" s="57" t="s">
        <v>30</v>
      </c>
      <c r="I26" s="57" t="s">
        <v>15</v>
      </c>
      <c r="J26" s="57" t="s">
        <v>31</v>
      </c>
      <c r="K26" s="57" t="s">
        <v>6</v>
      </c>
    </row>
    <row r="27" spans="1:11" ht="24.95" customHeight="1" x14ac:dyDescent="0.25">
      <c r="A27" s="50">
        <v>0</v>
      </c>
      <c r="B27" s="50">
        <f>16186963+16806565+5356333+2277778</f>
        <v>40627639</v>
      </c>
      <c r="C27" s="50">
        <v>0</v>
      </c>
      <c r="D27" s="51">
        <f>+A27+B27-C27</f>
        <v>40627639</v>
      </c>
      <c r="E27" s="51">
        <f>+I24</f>
        <v>40627639</v>
      </c>
      <c r="F27" s="52">
        <f>+E27/D27</f>
        <v>1</v>
      </c>
      <c r="G27" s="51">
        <f>+I11</f>
        <v>0</v>
      </c>
      <c r="H27" s="51">
        <f>+D27-E27-G27</f>
        <v>0</v>
      </c>
      <c r="I27" s="51">
        <f>+J24</f>
        <v>40627639</v>
      </c>
      <c r="J27" s="52">
        <f>+I27/D27</f>
        <v>1</v>
      </c>
      <c r="K27" s="51">
        <f>+K24</f>
        <v>0</v>
      </c>
    </row>
    <row r="28" spans="1:11" x14ac:dyDescent="0.25">
      <c r="A28" s="53">
        <v>1</v>
      </c>
      <c r="B28" s="53">
        <v>2</v>
      </c>
      <c r="C28" s="53">
        <v>3</v>
      </c>
      <c r="D28" s="53" t="s">
        <v>5</v>
      </c>
      <c r="E28" s="53">
        <v>5</v>
      </c>
      <c r="F28" s="53" t="s">
        <v>21</v>
      </c>
      <c r="G28" s="53">
        <v>7</v>
      </c>
      <c r="H28" s="53" t="s">
        <v>12</v>
      </c>
      <c r="I28" s="53">
        <v>9</v>
      </c>
      <c r="J28" s="53" t="s">
        <v>33</v>
      </c>
      <c r="K28" s="53" t="s">
        <v>34</v>
      </c>
    </row>
    <row r="30" spans="1:11" x14ac:dyDescent="0.25">
      <c r="B30" s="128"/>
    </row>
    <row r="31" spans="1:11" x14ac:dyDescent="0.25">
      <c r="B31" s="128"/>
      <c r="I31" s="128"/>
    </row>
    <row r="32" spans="1:11" x14ac:dyDescent="0.25">
      <c r="B32" s="128"/>
    </row>
  </sheetData>
  <mergeCells count="16">
    <mergeCell ref="B3:K3"/>
    <mergeCell ref="A5:A6"/>
    <mergeCell ref="B5:B6"/>
    <mergeCell ref="D5:D6"/>
    <mergeCell ref="E5:H5"/>
    <mergeCell ref="I5:I6"/>
    <mergeCell ref="J5:K6"/>
    <mergeCell ref="E6:H6"/>
    <mergeCell ref="G24:H24"/>
    <mergeCell ref="G11:H11"/>
    <mergeCell ref="A12:A13"/>
    <mergeCell ref="E12:H12"/>
    <mergeCell ref="I12:I13"/>
    <mergeCell ref="J12:J13"/>
    <mergeCell ref="E13:F13"/>
    <mergeCell ref="G13:H13"/>
  </mergeCells>
  <printOptions horizontalCentered="1" verticalCentered="1"/>
  <pageMargins left="0.19685039370078741" right="0.19685039370078741" top="0.39370078740157483" bottom="0.39370078740157483" header="0" footer="0"/>
  <pageSetup scale="80" orientation="landscape" horizontalDpi="4294967293" verticalDpi="0" r:id="rId1"/>
  <headerFooter>
    <oddHeader>&amp;R&amp;D</oddHeader>
  </headerFooter>
  <ignoredErrors>
    <ignoredError sqref="A3"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tabSelected="1" topLeftCell="C13" workbookViewId="0">
      <selection activeCell="E27" sqref="E27"/>
    </sheetView>
  </sheetViews>
  <sheetFormatPr baseColWidth="10" defaultRowHeight="23.1" customHeight="1" x14ac:dyDescent="0.2"/>
  <cols>
    <col min="1" max="2" width="20.5703125" style="66" customWidth="1"/>
    <col min="3" max="3" width="12.7109375" style="66" customWidth="1"/>
    <col min="4" max="4" width="40.7109375" style="66" customWidth="1"/>
    <col min="5" max="6" width="18.5703125" style="66" customWidth="1"/>
    <col min="7" max="7" width="16.42578125" style="66" customWidth="1"/>
    <col min="8" max="8" width="18.5703125" style="66" customWidth="1"/>
    <col min="9" max="9" width="19.42578125" style="66" customWidth="1"/>
    <col min="10" max="10" width="15.7109375" style="66" customWidth="1"/>
    <col min="11" max="11" width="18.5703125" style="66" customWidth="1"/>
    <col min="12" max="12" width="18.7109375" style="66" customWidth="1"/>
    <col min="13" max="13" width="16.7109375" style="66" customWidth="1"/>
    <col min="14" max="14" width="12.7109375" style="66" customWidth="1"/>
    <col min="15" max="15" width="16.7109375" style="66" customWidth="1"/>
    <col min="16" max="16384" width="11.42578125" style="66"/>
  </cols>
  <sheetData>
    <row r="1" spans="1:15" ht="12.75" customHeight="1" x14ac:dyDescent="0.2">
      <c r="C1" s="67"/>
      <c r="D1" s="68"/>
      <c r="E1" s="67"/>
      <c r="F1" s="68" t="s">
        <v>792</v>
      </c>
      <c r="G1" s="67"/>
      <c r="H1" s="67"/>
      <c r="I1" s="67"/>
      <c r="J1" s="67"/>
      <c r="K1" s="67"/>
      <c r="L1" s="67"/>
      <c r="M1" s="67"/>
      <c r="N1" s="67"/>
      <c r="O1" s="123"/>
    </row>
    <row r="2" spans="1:15" ht="12.75" customHeight="1" x14ac:dyDescent="0.2">
      <c r="C2" s="67"/>
      <c r="D2" s="67"/>
      <c r="E2" s="68"/>
      <c r="F2" s="68"/>
      <c r="G2" s="67"/>
      <c r="H2" s="67"/>
      <c r="I2" s="67"/>
      <c r="J2" s="67"/>
      <c r="K2" s="67"/>
      <c r="L2" s="67"/>
      <c r="M2" s="69"/>
      <c r="N2" s="67"/>
      <c r="O2" s="67" t="s">
        <v>1946</v>
      </c>
    </row>
    <row r="3" spans="1:15" ht="33.950000000000003" customHeight="1" x14ac:dyDescent="0.2">
      <c r="A3" s="70" t="s">
        <v>65</v>
      </c>
      <c r="B3" s="70" t="s">
        <v>56</v>
      </c>
      <c r="C3" s="70" t="s">
        <v>3</v>
      </c>
      <c r="D3" s="70" t="s">
        <v>37</v>
      </c>
      <c r="E3" s="91" t="s">
        <v>29</v>
      </c>
      <c r="F3" s="70" t="s">
        <v>23</v>
      </c>
      <c r="G3" s="70" t="s">
        <v>9</v>
      </c>
      <c r="H3" s="91" t="s">
        <v>0</v>
      </c>
      <c r="I3" s="71" t="s">
        <v>18</v>
      </c>
      <c r="J3" s="91" t="s">
        <v>25</v>
      </c>
      <c r="K3" s="72" t="s">
        <v>19</v>
      </c>
      <c r="L3" s="91" t="s">
        <v>30</v>
      </c>
      <c r="M3" s="73" t="s">
        <v>8</v>
      </c>
      <c r="N3" s="91" t="s">
        <v>31</v>
      </c>
      <c r="O3" s="91" t="s">
        <v>6</v>
      </c>
    </row>
    <row r="4" spans="1:15" ht="38.25" customHeight="1" x14ac:dyDescent="0.2">
      <c r="B4" s="91" t="s">
        <v>74</v>
      </c>
      <c r="C4" s="109" t="s">
        <v>57</v>
      </c>
      <c r="D4" s="74" t="s">
        <v>39</v>
      </c>
      <c r="E4" s="95">
        <f>+'1095'!A24</f>
        <v>2900000000</v>
      </c>
      <c r="F4" s="95">
        <f>+'1095'!B24</f>
        <v>-2900000000</v>
      </c>
      <c r="G4" s="95">
        <f>+'1095'!C24</f>
        <v>0</v>
      </c>
      <c r="H4" s="95">
        <f>+'1095'!D24</f>
        <v>0</v>
      </c>
      <c r="I4" s="95">
        <f>+'1095'!E24</f>
        <v>0</v>
      </c>
      <c r="J4" s="75">
        <v>0</v>
      </c>
      <c r="K4" s="95">
        <f>+'1095'!G24</f>
        <v>0</v>
      </c>
      <c r="L4" s="95">
        <f>+'1095'!H24</f>
        <v>0</v>
      </c>
      <c r="M4" s="95">
        <f>+'1095'!I24</f>
        <v>0</v>
      </c>
      <c r="N4" s="75">
        <v>0</v>
      </c>
      <c r="O4" s="95">
        <f>+'1095'!K24</f>
        <v>0</v>
      </c>
    </row>
    <row r="5" spans="1:15" ht="38.25" customHeight="1" x14ac:dyDescent="0.2">
      <c r="B5" s="91" t="s">
        <v>74</v>
      </c>
      <c r="C5" s="107" t="s">
        <v>58</v>
      </c>
      <c r="D5" s="74" t="s">
        <v>42</v>
      </c>
      <c r="E5" s="95">
        <f>+'1131'!A232</f>
        <v>5800000000</v>
      </c>
      <c r="F5" s="95">
        <f>+'1131'!B232</f>
        <v>2464728694</v>
      </c>
      <c r="G5" s="95">
        <f>+'1131'!C232</f>
        <v>0</v>
      </c>
      <c r="H5" s="95">
        <f>+'1131'!D232</f>
        <v>8264728694</v>
      </c>
      <c r="I5" s="95">
        <f>+'1131'!E232</f>
        <v>7962360785</v>
      </c>
      <c r="J5" s="75">
        <f>+'1131'!F232</f>
        <v>0.96341466003360621</v>
      </c>
      <c r="K5" s="95">
        <f>+'1131'!G232</f>
        <v>136870879</v>
      </c>
      <c r="L5" s="95">
        <f>+'1131'!H232</f>
        <v>165497030</v>
      </c>
      <c r="M5" s="95">
        <f>+'1131'!I232</f>
        <v>5725758293</v>
      </c>
      <c r="N5" s="75">
        <f>+'1131'!J232</f>
        <v>0.6927944648874883</v>
      </c>
      <c r="O5" s="95">
        <f>+'1131'!K232</f>
        <v>2236602492</v>
      </c>
    </row>
    <row r="6" spans="1:15" ht="38.25" customHeight="1" x14ac:dyDescent="0.2">
      <c r="B6" s="91" t="s">
        <v>75</v>
      </c>
      <c r="C6" s="110" t="s">
        <v>59</v>
      </c>
      <c r="D6" s="74" t="s">
        <v>44</v>
      </c>
      <c r="E6" s="95">
        <f>+'1128'!A282</f>
        <v>5250109000</v>
      </c>
      <c r="F6" s="95">
        <f>+'1128'!B282</f>
        <v>1749043667</v>
      </c>
      <c r="G6" s="95">
        <f>+'1128'!C282</f>
        <v>0</v>
      </c>
      <c r="H6" s="95">
        <f>+'1128'!D282</f>
        <v>6999152667</v>
      </c>
      <c r="I6" s="95">
        <f>+'1128'!E282</f>
        <v>6802153338</v>
      </c>
      <c r="J6" s="75">
        <f>+'1128'!F282</f>
        <v>0.97185383168896666</v>
      </c>
      <c r="K6" s="95">
        <f>+'1128'!G282</f>
        <v>130743333</v>
      </c>
      <c r="L6" s="95">
        <f>+'1128'!H282</f>
        <v>66255996</v>
      </c>
      <c r="M6" s="95">
        <f>+'1128'!I282</f>
        <v>5160576903.5699997</v>
      </c>
      <c r="N6" s="75">
        <f>+'1128'!J282</f>
        <v>0.73731452207084713</v>
      </c>
      <c r="O6" s="95">
        <f>+'1128'!K282</f>
        <v>1641576434.4300001</v>
      </c>
    </row>
    <row r="7" spans="1:15" ht="38.25" customHeight="1" x14ac:dyDescent="0.2">
      <c r="B7" s="91" t="s">
        <v>77</v>
      </c>
      <c r="C7" s="106" t="s">
        <v>60</v>
      </c>
      <c r="D7" s="74" t="s">
        <v>47</v>
      </c>
      <c r="E7" s="95">
        <f>+'1120'!A63</f>
        <v>5300000000</v>
      </c>
      <c r="F7" s="95">
        <f>+'1120'!B63</f>
        <v>-4400000</v>
      </c>
      <c r="G7" s="95">
        <f>+'1120'!C63</f>
        <v>0</v>
      </c>
      <c r="H7" s="95">
        <f>+'1120'!D63</f>
        <v>5295600000</v>
      </c>
      <c r="I7" s="95">
        <f>+'1120'!E63</f>
        <v>5024671279</v>
      </c>
      <c r="J7" s="75">
        <f>+'1120'!F63</f>
        <v>0.94883890003021376</v>
      </c>
      <c r="K7" s="95">
        <f>+'1120'!G63</f>
        <v>0</v>
      </c>
      <c r="L7" s="95">
        <f>+'1120'!H63</f>
        <v>270928721</v>
      </c>
      <c r="M7" s="95">
        <f>+'1120'!I63</f>
        <v>2433652792</v>
      </c>
      <c r="N7" s="75">
        <f>+'1120'!J63</f>
        <v>0.45956129465971751</v>
      </c>
      <c r="O7" s="95">
        <f>+'1120'!K63</f>
        <v>2591018487</v>
      </c>
    </row>
    <row r="8" spans="1:15" ht="38.25" customHeight="1" x14ac:dyDescent="0.2">
      <c r="B8" s="91" t="s">
        <v>76</v>
      </c>
      <c r="C8" s="111" t="s">
        <v>61</v>
      </c>
      <c r="D8" s="74" t="s">
        <v>50</v>
      </c>
      <c r="E8" s="95">
        <f>+'1094'!A284</f>
        <v>17545000000</v>
      </c>
      <c r="F8" s="95">
        <f>+'1094'!B284</f>
        <v>-1656100000</v>
      </c>
      <c r="G8" s="95">
        <f>+'1094'!C284</f>
        <v>0</v>
      </c>
      <c r="H8" s="95">
        <f>+'1094'!D284</f>
        <v>15888900000</v>
      </c>
      <c r="I8" s="95">
        <f>+'1094'!E284</f>
        <v>14379023092</v>
      </c>
      <c r="J8" s="75">
        <f>+'1094'!F284</f>
        <v>0.90497284846653958</v>
      </c>
      <c r="K8" s="95">
        <f>+'1094'!G284</f>
        <v>94634934</v>
      </c>
      <c r="L8" s="95">
        <f>+'1094'!H284</f>
        <v>1415241974</v>
      </c>
      <c r="M8" s="95">
        <f>+'1094'!I284</f>
        <v>6703291672</v>
      </c>
      <c r="N8" s="75">
        <f>+'1094'!J284</f>
        <v>0.42188519482154208</v>
      </c>
      <c r="O8" s="95">
        <f>+'1094'!K284</f>
        <v>7675731420</v>
      </c>
    </row>
    <row r="9" spans="1:15" ht="38.25" customHeight="1" x14ac:dyDescent="0.2">
      <c r="B9" s="91" t="s">
        <v>78</v>
      </c>
      <c r="C9" s="108" t="s">
        <v>62</v>
      </c>
      <c r="D9" s="74" t="s">
        <v>53</v>
      </c>
      <c r="E9" s="95">
        <f>+'1129'!A66</f>
        <v>1900000000</v>
      </c>
      <c r="F9" s="95">
        <f>+'1129'!B66</f>
        <v>306100000</v>
      </c>
      <c r="G9" s="95">
        <f>+'1129'!C66</f>
        <v>0</v>
      </c>
      <c r="H9" s="95">
        <f>+'1129'!D66</f>
        <v>2206100000</v>
      </c>
      <c r="I9" s="95">
        <f>+'1129'!E66</f>
        <v>1921514924</v>
      </c>
      <c r="J9" s="75">
        <f>+'1129'!F66</f>
        <v>0.8710008267984225</v>
      </c>
      <c r="K9" s="95">
        <f>+'1129'!G66</f>
        <v>267976396</v>
      </c>
      <c r="L9" s="95">
        <f>+'1129'!H66</f>
        <v>16608680</v>
      </c>
      <c r="M9" s="95">
        <f>+'1129'!I66</f>
        <v>1345460397</v>
      </c>
      <c r="N9" s="75">
        <f>+'1129'!J66</f>
        <v>0.60988187162866592</v>
      </c>
      <c r="O9" s="95">
        <f>+'1129'!K66</f>
        <v>576054527</v>
      </c>
    </row>
    <row r="10" spans="1:15" ht="38.25" customHeight="1" x14ac:dyDescent="0.2">
      <c r="B10" s="96"/>
      <c r="C10" s="97"/>
      <c r="D10" s="89" t="s">
        <v>63</v>
      </c>
      <c r="E10" s="82">
        <f>SUM(E4:E9)</f>
        <v>38695109000</v>
      </c>
      <c r="F10" s="82">
        <f>SUM(F4:F9)</f>
        <v>-40627639</v>
      </c>
      <c r="G10" s="82">
        <f>SUM(G4:G9)</f>
        <v>0</v>
      </c>
      <c r="H10" s="82">
        <f>SUM(H4:H9)</f>
        <v>38654481361</v>
      </c>
      <c r="I10" s="82">
        <f>SUM(I4:I9)</f>
        <v>36089723418</v>
      </c>
      <c r="J10" s="77">
        <f>+I10/H10</f>
        <v>0.93364914357413464</v>
      </c>
      <c r="K10" s="82">
        <f>SUM(K4:K9)</f>
        <v>630225542</v>
      </c>
      <c r="L10" s="82">
        <f>SUM(L4:L9)</f>
        <v>1934532401</v>
      </c>
      <c r="M10" s="82">
        <f>SUM(M4:M9)</f>
        <v>21368740057.57</v>
      </c>
      <c r="N10" s="77">
        <f>+M10/H10</f>
        <v>0.5528140413527769</v>
      </c>
      <c r="O10" s="82">
        <f>SUM(O4:O9)</f>
        <v>14720983360.43</v>
      </c>
    </row>
    <row r="11" spans="1:15" ht="38.25" customHeight="1" x14ac:dyDescent="0.2">
      <c r="B11" s="96"/>
      <c r="C11" s="97"/>
      <c r="D11" s="81" t="s">
        <v>64</v>
      </c>
      <c r="E11" s="82">
        <f>+E10</f>
        <v>38695109000</v>
      </c>
      <c r="F11" s="82">
        <f t="shared" ref="F11:O11" si="0">+F10</f>
        <v>-40627639</v>
      </c>
      <c r="G11" s="82">
        <f t="shared" si="0"/>
        <v>0</v>
      </c>
      <c r="H11" s="82">
        <f t="shared" si="0"/>
        <v>38654481361</v>
      </c>
      <c r="I11" s="82">
        <f t="shared" si="0"/>
        <v>36089723418</v>
      </c>
      <c r="J11" s="77">
        <f>+I11/H11</f>
        <v>0.93364914357413464</v>
      </c>
      <c r="K11" s="82">
        <f t="shared" si="0"/>
        <v>630225542</v>
      </c>
      <c r="L11" s="82">
        <f t="shared" si="0"/>
        <v>1934532401</v>
      </c>
      <c r="M11" s="82">
        <f t="shared" si="0"/>
        <v>21368740057.57</v>
      </c>
      <c r="N11" s="77">
        <f>+M11/H11</f>
        <v>0.5528140413527769</v>
      </c>
      <c r="O11" s="82">
        <f t="shared" si="0"/>
        <v>14720983360.43</v>
      </c>
    </row>
    <row r="12" spans="1:15" ht="38.25" customHeight="1" x14ac:dyDescent="0.2">
      <c r="B12" s="98"/>
      <c r="C12" s="99"/>
      <c r="D12" s="81" t="s">
        <v>66</v>
      </c>
      <c r="E12" s="82">
        <f>+PASIVOS!A27</f>
        <v>0</v>
      </c>
      <c r="F12" s="82">
        <f>+PASIVOS!B27</f>
        <v>40627639</v>
      </c>
      <c r="G12" s="82">
        <f>+PASIVOS!C27</f>
        <v>0</v>
      </c>
      <c r="H12" s="82">
        <f>+PASIVOS!D27</f>
        <v>40627639</v>
      </c>
      <c r="I12" s="82">
        <f>+PASIVOS!E27</f>
        <v>40627639</v>
      </c>
      <c r="J12" s="77">
        <f>+PASIVOS!F27</f>
        <v>1</v>
      </c>
      <c r="K12" s="82">
        <f>+PASIVOS!G27</f>
        <v>0</v>
      </c>
      <c r="L12" s="82">
        <f>+PASIVOS!H27</f>
        <v>0</v>
      </c>
      <c r="M12" s="82">
        <f>+PASIVOS!I27</f>
        <v>40627639</v>
      </c>
      <c r="N12" s="77">
        <f>+PASIVOS!J27</f>
        <v>1</v>
      </c>
      <c r="O12" s="82">
        <f>+PASIVOS!K27</f>
        <v>0</v>
      </c>
    </row>
    <row r="13" spans="1:15" ht="38.25" customHeight="1" x14ac:dyDescent="0.2">
      <c r="B13" s="98"/>
      <c r="C13" s="99"/>
      <c r="D13" s="89" t="s">
        <v>27</v>
      </c>
      <c r="E13" s="76">
        <f>+E12+E11</f>
        <v>38695109000</v>
      </c>
      <c r="F13" s="76">
        <f>+F12+F11</f>
        <v>0</v>
      </c>
      <c r="G13" s="76">
        <f>+G12+G11</f>
        <v>0</v>
      </c>
      <c r="H13" s="76">
        <f>+H12+H11</f>
        <v>38695109000</v>
      </c>
      <c r="I13" s="76">
        <f>+I12+I11</f>
        <v>36130351057</v>
      </c>
      <c r="J13" s="77">
        <f>+I13/H13</f>
        <v>0.9337188081573824</v>
      </c>
      <c r="K13" s="76">
        <f>+K12+K11</f>
        <v>630225542</v>
      </c>
      <c r="L13" s="76">
        <f>+L12+L11</f>
        <v>1934532401</v>
      </c>
      <c r="M13" s="76">
        <f>+M12+M11</f>
        <v>21409367696.57</v>
      </c>
      <c r="N13" s="77">
        <f>+M13/H13</f>
        <v>0.55328356089060249</v>
      </c>
      <c r="O13" s="76">
        <f>+O12+O11</f>
        <v>14720983360.43</v>
      </c>
    </row>
    <row r="14" spans="1:15" ht="27" customHeight="1" x14ac:dyDescent="0.2">
      <c r="B14" s="118"/>
      <c r="C14" s="119"/>
      <c r="D14" s="120"/>
      <c r="E14" s="121"/>
      <c r="F14" s="121"/>
      <c r="G14" s="121"/>
      <c r="H14" s="121"/>
      <c r="I14" s="121"/>
      <c r="J14" s="122"/>
      <c r="K14" s="121"/>
      <c r="L14" s="121"/>
      <c r="M14" s="121"/>
      <c r="N14" s="122"/>
      <c r="O14" s="121"/>
    </row>
    <row r="15" spans="1:15" ht="27" customHeight="1" x14ac:dyDescent="0.2">
      <c r="B15" s="112"/>
      <c r="C15" s="113"/>
      <c r="D15" s="114"/>
      <c r="E15" s="115"/>
      <c r="F15" s="115"/>
      <c r="G15" s="115"/>
      <c r="H15" s="115"/>
      <c r="I15" s="115"/>
      <c r="J15" s="115"/>
      <c r="K15" s="115"/>
      <c r="L15" s="115"/>
      <c r="M15" s="115"/>
      <c r="N15" s="115"/>
      <c r="O15" s="115"/>
    </row>
    <row r="16" spans="1:15" ht="27" customHeight="1" x14ac:dyDescent="0.2">
      <c r="B16" s="112"/>
      <c r="C16" s="113"/>
      <c r="D16" s="114"/>
      <c r="E16" s="115"/>
      <c r="F16" s="115"/>
      <c r="G16" s="115"/>
      <c r="H16" s="115"/>
      <c r="I16" s="115"/>
      <c r="J16" s="115"/>
      <c r="K16" s="115"/>
      <c r="L16" s="115"/>
      <c r="M16" s="115"/>
      <c r="N16" s="115"/>
      <c r="O16" s="115"/>
    </row>
    <row r="17" spans="2:16" ht="38.25" customHeight="1" x14ac:dyDescent="0.2">
      <c r="B17" s="100" t="s">
        <v>67</v>
      </c>
      <c r="C17" s="101"/>
      <c r="D17" s="116" t="s">
        <v>67</v>
      </c>
      <c r="E17" s="82">
        <v>11362882000</v>
      </c>
      <c r="F17" s="82">
        <v>-2222224</v>
      </c>
      <c r="G17" s="82">
        <v>0</v>
      </c>
      <c r="H17" s="82">
        <v>11360659776</v>
      </c>
      <c r="I17" s="82">
        <v>10451588594</v>
      </c>
      <c r="J17" s="117">
        <v>0.9199807757714511</v>
      </c>
      <c r="K17" s="82">
        <v>534935208</v>
      </c>
      <c r="L17" s="82">
        <v>374135974</v>
      </c>
      <c r="M17" s="82">
        <v>6258103255.6300001</v>
      </c>
      <c r="N17" s="117">
        <v>0.55085737791836498</v>
      </c>
      <c r="O17" s="82">
        <v>4193485338.3699999</v>
      </c>
    </row>
    <row r="18" spans="2:16" ht="38.25" customHeight="1" x14ac:dyDescent="0.2">
      <c r="B18" s="102" t="s">
        <v>68</v>
      </c>
      <c r="C18" s="103"/>
      <c r="D18" s="83" t="s">
        <v>68</v>
      </c>
      <c r="E18" s="84">
        <v>76523009000</v>
      </c>
      <c r="F18" s="84">
        <v>0</v>
      </c>
      <c r="G18" s="84">
        <v>0</v>
      </c>
      <c r="H18" s="84">
        <v>76523009000</v>
      </c>
      <c r="I18" s="84">
        <v>55274573049</v>
      </c>
      <c r="J18" s="85">
        <v>0.72232618360577017</v>
      </c>
      <c r="K18" s="84">
        <v>425220468</v>
      </c>
      <c r="L18" s="84">
        <v>20823215483</v>
      </c>
      <c r="M18" s="84">
        <v>55198860114</v>
      </c>
      <c r="N18" s="85">
        <v>0.72133676962441451</v>
      </c>
      <c r="O18" s="84">
        <v>75712935</v>
      </c>
    </row>
    <row r="19" spans="2:16" ht="38.25" customHeight="1" x14ac:dyDescent="0.2">
      <c r="B19" s="102" t="s">
        <v>69</v>
      </c>
      <c r="C19" s="103"/>
      <c r="D19" s="86" t="s">
        <v>69</v>
      </c>
      <c r="E19" s="87">
        <v>56284117000</v>
      </c>
      <c r="F19" s="87">
        <v>0</v>
      </c>
      <c r="G19" s="87">
        <v>0</v>
      </c>
      <c r="H19" s="87">
        <v>56284117000</v>
      </c>
      <c r="I19" s="87">
        <v>43170112880</v>
      </c>
      <c r="J19" s="88">
        <v>0.76700346707047029</v>
      </c>
      <c r="K19" s="87">
        <v>425207403</v>
      </c>
      <c r="L19" s="87">
        <v>12688796717</v>
      </c>
      <c r="M19" s="87">
        <v>43170112880</v>
      </c>
      <c r="N19" s="88">
        <v>0.76700346707047029</v>
      </c>
      <c r="O19" s="87">
        <v>0</v>
      </c>
    </row>
    <row r="20" spans="2:16" ht="38.25" customHeight="1" x14ac:dyDescent="0.2">
      <c r="B20" s="102" t="s">
        <v>70</v>
      </c>
      <c r="C20" s="103"/>
      <c r="D20" s="86" t="s">
        <v>70</v>
      </c>
      <c r="E20" s="87">
        <v>546106000</v>
      </c>
      <c r="F20" s="87">
        <v>0</v>
      </c>
      <c r="G20" s="87">
        <v>0</v>
      </c>
      <c r="H20" s="87">
        <v>546106000</v>
      </c>
      <c r="I20" s="87">
        <v>500285935</v>
      </c>
      <c r="J20" s="88">
        <v>0.91609675594115425</v>
      </c>
      <c r="K20" s="87">
        <v>13065</v>
      </c>
      <c r="L20" s="87">
        <v>45807000</v>
      </c>
      <c r="M20" s="87">
        <v>424573000</v>
      </c>
      <c r="N20" s="88">
        <v>0.77745529256224977</v>
      </c>
      <c r="O20" s="87">
        <v>75712935</v>
      </c>
    </row>
    <row r="21" spans="2:16" ht="38.25" customHeight="1" x14ac:dyDescent="0.2">
      <c r="B21" s="102" t="s">
        <v>71</v>
      </c>
      <c r="C21" s="103"/>
      <c r="D21" s="86" t="s">
        <v>71</v>
      </c>
      <c r="E21" s="87">
        <v>26400000</v>
      </c>
      <c r="F21" s="87">
        <v>0</v>
      </c>
      <c r="G21" s="87">
        <v>0</v>
      </c>
      <c r="H21" s="87">
        <v>26400000</v>
      </c>
      <c r="I21" s="87">
        <v>0</v>
      </c>
      <c r="J21" s="88">
        <v>0</v>
      </c>
      <c r="K21" s="87">
        <v>0</v>
      </c>
      <c r="L21" s="87">
        <v>26400000</v>
      </c>
      <c r="M21" s="87">
        <v>0</v>
      </c>
      <c r="N21" s="88">
        <v>0</v>
      </c>
      <c r="O21" s="87">
        <v>0</v>
      </c>
    </row>
    <row r="22" spans="2:16" ht="38.25" customHeight="1" x14ac:dyDescent="0.2">
      <c r="B22" s="102" t="s">
        <v>72</v>
      </c>
      <c r="C22" s="103"/>
      <c r="D22" s="86" t="s">
        <v>72</v>
      </c>
      <c r="E22" s="87">
        <v>19666386000</v>
      </c>
      <c r="F22" s="87">
        <v>0</v>
      </c>
      <c r="G22" s="87">
        <v>0</v>
      </c>
      <c r="H22" s="87">
        <v>19666386000</v>
      </c>
      <c r="I22" s="87">
        <v>11604174234</v>
      </c>
      <c r="J22" s="88">
        <v>0.59005117839139332</v>
      </c>
      <c r="K22" s="87">
        <v>0</v>
      </c>
      <c r="L22" s="87">
        <v>8062211766</v>
      </c>
      <c r="M22" s="87">
        <v>11604174234</v>
      </c>
      <c r="N22" s="88">
        <v>0.59005117839139332</v>
      </c>
      <c r="O22" s="87">
        <v>0</v>
      </c>
    </row>
    <row r="23" spans="2:16" ht="38.25" customHeight="1" x14ac:dyDescent="0.2">
      <c r="B23" s="102" t="s">
        <v>36</v>
      </c>
      <c r="C23" s="103"/>
      <c r="D23" s="86" t="s">
        <v>36</v>
      </c>
      <c r="E23" s="87">
        <v>0</v>
      </c>
      <c r="F23" s="87">
        <v>2222224</v>
      </c>
      <c r="G23" s="87">
        <v>0</v>
      </c>
      <c r="H23" s="87">
        <v>2222224</v>
      </c>
      <c r="I23" s="87">
        <v>2222224</v>
      </c>
      <c r="J23" s="88">
        <v>0</v>
      </c>
      <c r="K23" s="87">
        <v>0</v>
      </c>
      <c r="L23" s="87">
        <v>0</v>
      </c>
      <c r="M23" s="87">
        <v>2222224</v>
      </c>
      <c r="N23" s="88">
        <v>0</v>
      </c>
      <c r="O23" s="87">
        <v>0</v>
      </c>
    </row>
    <row r="24" spans="2:16" ht="38.25" customHeight="1" x14ac:dyDescent="0.2">
      <c r="B24" s="102" t="s">
        <v>73</v>
      </c>
      <c r="C24" s="103"/>
      <c r="D24" s="89" t="s">
        <v>73</v>
      </c>
      <c r="E24" s="76">
        <v>87885891000</v>
      </c>
      <c r="F24" s="76">
        <v>0</v>
      </c>
      <c r="G24" s="76">
        <v>0</v>
      </c>
      <c r="H24" s="76">
        <v>87885891000</v>
      </c>
      <c r="I24" s="78">
        <v>65728383867</v>
      </c>
      <c r="J24" s="90">
        <v>0.74788322811678609</v>
      </c>
      <c r="K24" s="79">
        <v>960155676</v>
      </c>
      <c r="L24" s="76">
        <v>21197351457</v>
      </c>
      <c r="M24" s="80">
        <v>61459185593.629997</v>
      </c>
      <c r="N24" s="90">
        <v>0.69930662242054298</v>
      </c>
      <c r="O24" s="76">
        <v>4269198273.3699999</v>
      </c>
    </row>
    <row r="25" spans="2:16" ht="38.25" customHeight="1" x14ac:dyDescent="0.2">
      <c r="B25" s="104"/>
      <c r="C25" s="105"/>
      <c r="D25" s="89" t="s">
        <v>24</v>
      </c>
      <c r="E25" s="76">
        <f>+E13+E24</f>
        <v>126581000000</v>
      </c>
      <c r="F25" s="76">
        <f>+F13+F24</f>
        <v>0</v>
      </c>
      <c r="G25" s="76">
        <f>+G13+G24</f>
        <v>0</v>
      </c>
      <c r="H25" s="76">
        <f>+H13+H24</f>
        <v>126581000000</v>
      </c>
      <c r="I25" s="78">
        <f>+I13+I24</f>
        <v>101858734924</v>
      </c>
      <c r="J25" s="77">
        <f>+I25/H25</f>
        <v>0.80469213329014622</v>
      </c>
      <c r="K25" s="79">
        <f>+K13+K24</f>
        <v>1590381218</v>
      </c>
      <c r="L25" s="76">
        <f>+L13+L24</f>
        <v>23131883858</v>
      </c>
      <c r="M25" s="80">
        <f>+M13+M24</f>
        <v>82868553290.199997</v>
      </c>
      <c r="N25" s="77">
        <f>+M25/H25</f>
        <v>0.65466818314122965</v>
      </c>
      <c r="O25" s="76">
        <f>+O13+O24</f>
        <v>18990181633.799999</v>
      </c>
    </row>
    <row r="26" spans="2:16" ht="23.1" customHeight="1" x14ac:dyDescent="0.2">
      <c r="F26" s="125"/>
      <c r="H26" s="125"/>
      <c r="I26" s="126"/>
      <c r="M26" s="125"/>
    </row>
    <row r="27" spans="2:16" ht="23.1" customHeight="1" x14ac:dyDescent="0.2">
      <c r="E27" s="125"/>
      <c r="F27" s="125"/>
      <c r="G27" s="125"/>
      <c r="H27" s="125"/>
      <c r="I27" s="125"/>
      <c r="J27" s="125"/>
      <c r="K27" s="125"/>
      <c r="L27" s="125"/>
      <c r="M27" s="125"/>
      <c r="N27" s="125"/>
      <c r="O27" s="125"/>
      <c r="P27" s="125"/>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14</vt:i4>
      </vt:variant>
    </vt:vector>
  </HeadingPairs>
  <TitlesOfParts>
    <vt:vector size="22" baseType="lpstr">
      <vt:lpstr>1095</vt:lpstr>
      <vt:lpstr>1131</vt:lpstr>
      <vt:lpstr>1128</vt:lpstr>
      <vt:lpstr>1120</vt:lpstr>
      <vt:lpstr>1094</vt:lpstr>
      <vt:lpstr>1129</vt:lpstr>
      <vt:lpstr>PASIVOS</vt:lpstr>
      <vt:lpstr>TOTAL</vt:lpstr>
      <vt:lpstr>'1094'!Área_de_impresión</vt:lpstr>
      <vt:lpstr>'1095'!Área_de_impresión</vt:lpstr>
      <vt:lpstr>'1120'!Área_de_impresión</vt:lpstr>
      <vt:lpstr>'1128'!Área_de_impresión</vt:lpstr>
      <vt:lpstr>'1129'!Área_de_impresión</vt:lpstr>
      <vt:lpstr>'1131'!Área_de_impresión</vt:lpstr>
      <vt:lpstr>PASIVOS!Área_de_impresión</vt:lpstr>
      <vt:lpstr>TOTAL!Área_de_impresión</vt:lpstr>
      <vt:lpstr>'1094'!Títulos_a_imprimir</vt:lpstr>
      <vt:lpstr>'1095'!Títulos_a_imprimir</vt:lpstr>
      <vt:lpstr>'1128'!Títulos_a_imprimir</vt:lpstr>
      <vt:lpstr>'1131'!Títulos_a_imprimir</vt:lpstr>
      <vt:lpstr>PASIVOS!Títulos_a_imprimir</vt:lpstr>
      <vt:lpstr>TOTAL!Títulos_a_imprimir</vt:lpstr>
    </vt:vector>
  </TitlesOfParts>
  <Company>secretaria de gobierno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Enrique Adolfo Gomez Salazar</cp:lastModifiedBy>
  <cp:lastPrinted>2017-10-27T19:53:29Z</cp:lastPrinted>
  <dcterms:created xsi:type="dcterms:W3CDTF">2002-01-22T18:31:49Z</dcterms:created>
  <dcterms:modified xsi:type="dcterms:W3CDTF">2017-12-01T20:00:19Z</dcterms:modified>
</cp:coreProperties>
</file>