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/>
  <mc:AlternateContent xmlns:mc="http://schemas.openxmlformats.org/markup-compatibility/2006">
    <mc:Choice Requires="x15">
      <x15ac:absPath xmlns:x15ac="http://schemas.microsoft.com/office/spreadsheetml/2010/11/ac" url="C:\Users\yaira.quintero\Desktop\DOCUMENTOS MILENA 2018\EJECUCION DETALALDA\"/>
    </mc:Choice>
  </mc:AlternateContent>
  <bookViews>
    <workbookView xWindow="750" yWindow="2010" windowWidth="9180" windowHeight="4515" tabRatio="793" firstSheet="14" activeTab="26"/>
  </bookViews>
  <sheets>
    <sheet name="DOTACION" sheetId="41" r:id="rId1"/>
    <sheet name="GASTOS DE COMPUTADOR" sheetId="21" r:id="rId2"/>
    <sheet name="COM, LUBRICAN, Y LLANTAS" sheetId="22" r:id="rId3"/>
    <sheet name="MATERIALES Y SUMINISTROS" sheetId="44" r:id="rId4"/>
    <sheet name="ARRENDAMIENTOS" sheetId="68" r:id="rId5"/>
    <sheet name="VIATICOS" sheetId="76" r:id="rId6"/>
    <sheet name="GASTOS DE TRANS, Y COMUNICA" sheetId="47" r:id="rId7"/>
    <sheet name="IMPRESOS Y PUBLICACIÓN" sheetId="48" r:id="rId8"/>
    <sheet name="MANTENIMIENTO ENTIDAD" sheetId="49" r:id="rId9"/>
    <sheet name="SEGUROS ENTIDAD" sheetId="28" r:id="rId10"/>
    <sheet name="ENERGIA" sheetId="50" r:id="rId11"/>
    <sheet name="ACUEDUCTO" sheetId="51" r:id="rId12"/>
    <sheet name="ASEO" sheetId="31" r:id="rId13"/>
    <sheet name="TELEFONO" sheetId="32" r:id="rId14"/>
    <sheet name="CAPACITACIÓN" sheetId="69" r:id="rId15"/>
    <sheet name="BIENESTAR" sheetId="52" r:id="rId16"/>
    <sheet name="PROMOCIÓN" sheetId="60" r:id="rId17"/>
    <sheet name="SALUD OCU." sheetId="59" r:id="rId18"/>
    <sheet name="SENTENCIAS" sheetId="62" r:id="rId19"/>
    <sheet name="IMPUESTOS, TASAS" sheetId="61" r:id="rId20"/>
    <sheet name="NOMINA" sheetId="53" r:id="rId21"/>
    <sheet name="HONORARIOS" sheetId="63" r:id="rId22"/>
    <sheet name="R.S.T." sheetId="72" r:id="rId23"/>
    <sheet name="OTROS GASTOS PERSONAL" sheetId="77" r:id="rId24"/>
    <sheet name="APORTES" sheetId="54" r:id="rId25"/>
    <sheet name="PASIVOS" sheetId="74" r:id="rId26"/>
    <sheet name="TOTAL" sheetId="17" r:id="rId27"/>
    <sheet name="SUSPENSION" sheetId="71" state="hidden" r:id="rId28"/>
  </sheets>
  <definedNames>
    <definedName name="_xlnm._FilterDatabase" localSheetId="6" hidden="1">'GASTOS DE TRANS, Y COMUNICA'!$A$17:$K$20</definedName>
    <definedName name="_xlnm.Print_Area" localSheetId="11">ACUEDUCTO!$A$1:$K$29</definedName>
    <definedName name="_xlnm.Print_Area" localSheetId="24">APORTES!$A$1:$K$35</definedName>
    <definedName name="_xlnm.Print_Area" localSheetId="4">ARRENDAMIENTOS!$A$1:$K$24</definedName>
    <definedName name="_xlnm.Print_Area" localSheetId="12">ASEO!$A$1:$K$26</definedName>
    <definedName name="_xlnm.Print_Area" localSheetId="15">BIENESTAR!$A$1:$K$37</definedName>
    <definedName name="_xlnm.Print_Area" localSheetId="14">CAPACITACIÓN!$A$1:$K$22</definedName>
    <definedName name="_xlnm.Print_Area" localSheetId="2">'COM, LUBRICAN, Y LLANTAS'!$A$1:$K$25</definedName>
    <definedName name="_xlnm.Print_Area" localSheetId="0">DOTACION!$A$1:$K$25</definedName>
    <definedName name="_xlnm.Print_Area" localSheetId="10">ENERGIA!$A$1:$K$39</definedName>
    <definedName name="_xlnm.Print_Area" localSheetId="1">'GASTOS DE COMPUTADOR'!$A$1:$K$31</definedName>
    <definedName name="_xlnm.Print_Area" localSheetId="6">'GASTOS DE TRANS, Y COMUNICA'!$A$1:$K$38</definedName>
    <definedName name="_xlnm.Print_Area" localSheetId="21">HONORARIOS!$A$1:$K$29</definedName>
    <definedName name="_xlnm.Print_Area" localSheetId="7">'IMPRESOS Y PUBLICACIÓN'!$A$1:$K$25</definedName>
    <definedName name="_xlnm.Print_Area" localSheetId="19">'IMPUESTOS, TASAS'!$A$1:$K$22</definedName>
    <definedName name="_xlnm.Print_Area" localSheetId="8">'MANTENIMIENTO ENTIDAD'!$A$1:$K$35</definedName>
    <definedName name="_xlnm.Print_Area" localSheetId="3">'MATERIALES Y SUMINISTROS'!$A$1:$K$25</definedName>
    <definedName name="_xlnm.Print_Area" localSheetId="20">NOMINA!$A$1:$K$29</definedName>
    <definedName name="_xlnm.Print_Area" localSheetId="16">PROMOCIÓN!$A$1:$K$25</definedName>
    <definedName name="_xlnm.Print_Area" localSheetId="22">R.S.T.!$A$1:$K$20</definedName>
    <definedName name="_xlnm.Print_Area" localSheetId="17">'SALUD OCU.'!$A$1:$K$29</definedName>
    <definedName name="_xlnm.Print_Area" localSheetId="9">'SEGUROS ENTIDAD'!$A$1:$K$22</definedName>
    <definedName name="_xlnm.Print_Area" localSheetId="18">SENTENCIAS!$A$1:$K$25</definedName>
    <definedName name="_xlnm.Print_Area" localSheetId="27">SUSPENSION!$A$1:$H$36</definedName>
    <definedName name="_xlnm.Print_Area" localSheetId="13">TELEFONO!$A$1:$K$26</definedName>
    <definedName name="_xlnm.Print_Area" localSheetId="26">TOTAL!$A$1:$M$35</definedName>
    <definedName name="_xlnm.Print_Titles" localSheetId="11">ACUEDUCTO!$12:$13</definedName>
    <definedName name="_xlnm.Print_Titles" localSheetId="24">APORTES!$13:$14</definedName>
    <definedName name="_xlnm.Print_Titles" localSheetId="15">BIENESTAR!$13:$14</definedName>
    <definedName name="_xlnm.Print_Titles" localSheetId="10">ENERGIA!$12:$13</definedName>
    <definedName name="_xlnm.Print_Titles" localSheetId="6">'GASTOS DE TRANS, Y COMUNICA'!$16:$17</definedName>
    <definedName name="_xlnm.Print_Titles" localSheetId="21">HONORARIOS!$12:$13</definedName>
    <definedName name="_xlnm.Print_Titles" localSheetId="7">'IMPRESOS Y PUBLICACIÓN'!$12:$13</definedName>
    <definedName name="_xlnm.Print_Titles" localSheetId="8">'MANTENIMIENTO ENTIDAD'!$17:$18</definedName>
    <definedName name="_xlnm.Print_Titles" localSheetId="3">'MATERIALES Y SUMINISTROS'!$14:$15</definedName>
    <definedName name="_xlnm.Print_Titles" localSheetId="9">'SEGUROS ENTIDAD'!$12:$13</definedName>
    <definedName name="_xlnm.Print_Titles" localSheetId="18">SENTENCIAS!$13:$14</definedName>
    <definedName name="_xlnm.Print_Titles" localSheetId="13">TELEFONO!$12:$13</definedName>
  </definedNames>
  <calcPr calcId="171027"/>
</workbook>
</file>

<file path=xl/calcChain.xml><?xml version="1.0" encoding="utf-8"?>
<calcChain xmlns="http://schemas.openxmlformats.org/spreadsheetml/2006/main">
  <c r="L12" i="47" l="1"/>
  <c r="I8" i="61" l="1"/>
  <c r="I8" i="32"/>
  <c r="I11" i="49"/>
  <c r="K29" i="49"/>
  <c r="J34" i="47"/>
  <c r="I11" i="47"/>
  <c r="K32" i="47"/>
  <c r="I9" i="44"/>
  <c r="K29" i="54" l="1"/>
  <c r="K28" i="54"/>
  <c r="K27" i="54"/>
  <c r="K23" i="53"/>
  <c r="I8" i="50"/>
  <c r="K33" i="50"/>
  <c r="I10" i="44"/>
  <c r="K24" i="21" l="1"/>
  <c r="I9" i="21"/>
  <c r="K32" i="50" l="1"/>
  <c r="K31" i="50"/>
  <c r="K30" i="50"/>
  <c r="K29" i="50"/>
  <c r="K28" i="49"/>
  <c r="I9" i="47"/>
  <c r="K31" i="47"/>
  <c r="K26" i="49" l="1"/>
  <c r="I31" i="49"/>
  <c r="K27" i="49"/>
  <c r="I11" i="21"/>
  <c r="K23" i="21"/>
  <c r="I8" i="31" l="1"/>
  <c r="K20" i="31"/>
  <c r="I8" i="47" l="1"/>
  <c r="K26" i="54"/>
  <c r="K25" i="54"/>
  <c r="K24" i="54"/>
  <c r="K22" i="53"/>
  <c r="I8" i="51"/>
  <c r="K23" i="51"/>
  <c r="K30" i="47"/>
  <c r="K29" i="47"/>
  <c r="K28" i="47"/>
  <c r="K19" i="32" l="1"/>
  <c r="K18" i="32"/>
  <c r="K17" i="32"/>
  <c r="K19" i="31"/>
  <c r="K18" i="31"/>
  <c r="K22" i="51"/>
  <c r="K21" i="51"/>
  <c r="K20" i="51"/>
  <c r="K21" i="53" l="1"/>
  <c r="I10" i="47"/>
  <c r="K28" i="50" l="1"/>
  <c r="K27" i="50"/>
  <c r="K24" i="49" l="1"/>
  <c r="K23" i="49"/>
  <c r="K22" i="49"/>
  <c r="K21" i="49"/>
  <c r="I8" i="44"/>
  <c r="I10" i="49" l="1"/>
  <c r="K26" i="50" l="1"/>
  <c r="K25" i="50"/>
  <c r="K24" i="50"/>
  <c r="K23" i="50"/>
  <c r="K22" i="50"/>
  <c r="I9" i="41"/>
  <c r="K23" i="54" l="1"/>
  <c r="K22" i="21"/>
  <c r="K21" i="21"/>
  <c r="I8" i="21"/>
  <c r="K27" i="47" l="1"/>
  <c r="K26" i="47"/>
  <c r="I12" i="44"/>
  <c r="I31" i="54" l="1"/>
  <c r="K19" i="51"/>
  <c r="I11" i="22"/>
  <c r="I10" i="61" l="1"/>
  <c r="I8" i="41"/>
  <c r="K21" i="50" l="1"/>
  <c r="K20" i="50"/>
  <c r="K19" i="50"/>
  <c r="K25" i="47" l="1"/>
  <c r="K24" i="47"/>
  <c r="K23" i="47"/>
  <c r="K22" i="47"/>
  <c r="K21" i="47"/>
  <c r="K20" i="47"/>
  <c r="J33" i="52" l="1"/>
  <c r="I33" i="52"/>
  <c r="I8" i="52"/>
  <c r="K25" i="52"/>
  <c r="K24" i="52"/>
  <c r="K23" i="52"/>
  <c r="K22" i="52"/>
  <c r="K21" i="52"/>
  <c r="K20" i="52"/>
  <c r="K19" i="52"/>
  <c r="K18" i="52"/>
  <c r="K17" i="52"/>
  <c r="K16" i="52"/>
  <c r="K18" i="50"/>
  <c r="I9" i="49"/>
  <c r="I14" i="21" l="1"/>
  <c r="K14" i="72" l="1"/>
  <c r="J21" i="48" l="1"/>
  <c r="K17" i="48"/>
  <c r="K16" i="48"/>
  <c r="K15" i="48"/>
  <c r="I21" i="48"/>
  <c r="I10" i="48"/>
  <c r="M32" i="17" l="1"/>
  <c r="L32" i="17"/>
  <c r="K32" i="17"/>
  <c r="J32" i="17"/>
  <c r="I32" i="17"/>
  <c r="H32" i="17"/>
  <c r="G32" i="17"/>
  <c r="F32" i="17"/>
  <c r="E32" i="17"/>
  <c r="D32" i="17"/>
  <c r="I10" i="53"/>
  <c r="I15" i="49"/>
  <c r="C32" i="17" l="1"/>
  <c r="D19" i="77"/>
  <c r="K16" i="77"/>
  <c r="K19" i="77" s="1"/>
  <c r="J16" i="77"/>
  <c r="I19" i="77" s="1"/>
  <c r="J19" i="77" s="1"/>
  <c r="I16" i="77"/>
  <c r="E19" i="77" s="1"/>
  <c r="K14" i="77"/>
  <c r="I9" i="77"/>
  <c r="G19" i="77" s="1"/>
  <c r="C10" i="17"/>
  <c r="K15" i="76"/>
  <c r="K14" i="76"/>
  <c r="K13" i="76"/>
  <c r="K16" i="22"/>
  <c r="K17" i="22"/>
  <c r="K18" i="22"/>
  <c r="K16" i="41"/>
  <c r="K17" i="41"/>
  <c r="K18" i="41"/>
  <c r="K19" i="41"/>
  <c r="K18" i="21"/>
  <c r="K19" i="21"/>
  <c r="K20" i="21"/>
  <c r="K17" i="44"/>
  <c r="K18" i="44"/>
  <c r="K14" i="68"/>
  <c r="K15" i="68"/>
  <c r="K16" i="68"/>
  <c r="K17" i="68"/>
  <c r="K18" i="68"/>
  <c r="K16" i="76"/>
  <c r="K18" i="47"/>
  <c r="K19" i="47"/>
  <c r="K18" i="48"/>
  <c r="K19" i="48"/>
  <c r="K19" i="49"/>
  <c r="K20" i="49"/>
  <c r="K25" i="49"/>
  <c r="K31" i="49" s="1"/>
  <c r="K15" i="28"/>
  <c r="K16" i="28"/>
  <c r="K21" i="48" l="1"/>
  <c r="F19" i="77"/>
  <c r="H19" i="77"/>
  <c r="K22" i="54"/>
  <c r="K21" i="54"/>
  <c r="K19" i="62"/>
  <c r="K18" i="62"/>
  <c r="K17" i="62"/>
  <c r="J31" i="49"/>
  <c r="K20" i="41"/>
  <c r="J25" i="63" l="1"/>
  <c r="I28" i="63" s="1"/>
  <c r="K30" i="17" s="1"/>
  <c r="I25" i="63"/>
  <c r="E28" i="63" s="1"/>
  <c r="G30" i="17" s="1"/>
  <c r="K23" i="63"/>
  <c r="K17" i="50"/>
  <c r="I10" i="28"/>
  <c r="G21" i="28" s="1"/>
  <c r="I14" i="17" s="1"/>
  <c r="D23" i="68"/>
  <c r="K20" i="54"/>
  <c r="K20" i="53"/>
  <c r="K16" i="61"/>
  <c r="K31" i="52"/>
  <c r="I10" i="50"/>
  <c r="G38" i="50" s="1"/>
  <c r="G24" i="48"/>
  <c r="I12" i="17" s="1"/>
  <c r="I34" i="47"/>
  <c r="E37" i="47" s="1"/>
  <c r="K19" i="53"/>
  <c r="K18" i="53"/>
  <c r="K23" i="59"/>
  <c r="K22" i="59"/>
  <c r="K19" i="60"/>
  <c r="K16" i="32"/>
  <c r="K18" i="51"/>
  <c r="K20" i="68"/>
  <c r="K23" i="68" s="1"/>
  <c r="M9" i="17" s="1"/>
  <c r="I20" i="68"/>
  <c r="E23" i="68" s="1"/>
  <c r="G9" i="17" s="1"/>
  <c r="J20" i="68"/>
  <c r="I23" i="68" s="1"/>
  <c r="K9" i="17"/>
  <c r="E24" i="48"/>
  <c r="G12" i="17" s="1"/>
  <c r="J31" i="54"/>
  <c r="I34" i="54" s="1"/>
  <c r="E34" i="54"/>
  <c r="G33" i="17" s="1"/>
  <c r="K22" i="63"/>
  <c r="K17" i="31"/>
  <c r="K15" i="61"/>
  <c r="G24" i="44"/>
  <c r="I7" i="17" s="1"/>
  <c r="D10" i="17"/>
  <c r="K17" i="60"/>
  <c r="K14" i="53"/>
  <c r="K15" i="53"/>
  <c r="K16" i="53"/>
  <c r="J18" i="28"/>
  <c r="I21" i="28" s="1"/>
  <c r="K14" i="17" s="1"/>
  <c r="J21" i="60"/>
  <c r="I24" i="60" s="1"/>
  <c r="K22" i="17" s="1"/>
  <c r="J21" i="62"/>
  <c r="I24" i="62" s="1"/>
  <c r="D28" i="53"/>
  <c r="F29" i="17" s="1"/>
  <c r="G21" i="61"/>
  <c r="I26" i="17" s="1"/>
  <c r="I21" i="62"/>
  <c r="E24" i="62" s="1"/>
  <c r="G25" i="17" s="1"/>
  <c r="I11" i="41"/>
  <c r="G24" i="41" s="1"/>
  <c r="I4" i="17" s="1"/>
  <c r="G28" i="53"/>
  <c r="I29" i="17" s="1"/>
  <c r="E29" i="17"/>
  <c r="E17" i="17"/>
  <c r="E25" i="17"/>
  <c r="D29" i="17"/>
  <c r="D17" i="17"/>
  <c r="D25" i="17"/>
  <c r="C29" i="17"/>
  <c r="C17" i="17"/>
  <c r="C25" i="17"/>
  <c r="K18" i="76"/>
  <c r="K21" i="76" s="1"/>
  <c r="M10" i="17" s="1"/>
  <c r="K21" i="63"/>
  <c r="I35" i="50"/>
  <c r="E38" i="50" s="1"/>
  <c r="D38" i="50"/>
  <c r="F16" i="17" s="1"/>
  <c r="K18" i="60"/>
  <c r="D34" i="49"/>
  <c r="F13" i="17" s="1"/>
  <c r="I11" i="62"/>
  <c r="G24" i="62" s="1"/>
  <c r="K21" i="59"/>
  <c r="I36" i="52"/>
  <c r="K21" i="17" s="1"/>
  <c r="K17" i="51"/>
  <c r="K16" i="51"/>
  <c r="K20" i="63"/>
  <c r="D33" i="17"/>
  <c r="C30" i="17"/>
  <c r="D30" i="17"/>
  <c r="E30" i="17"/>
  <c r="E33" i="17"/>
  <c r="C31" i="17"/>
  <c r="D31" i="17"/>
  <c r="E31" i="17"/>
  <c r="C33" i="17"/>
  <c r="C34" i="17"/>
  <c r="D34" i="17"/>
  <c r="E34" i="17"/>
  <c r="H34" i="17"/>
  <c r="L34" i="17"/>
  <c r="K30" i="52"/>
  <c r="K29" i="52"/>
  <c r="K28" i="52"/>
  <c r="K27" i="52"/>
  <c r="K26" i="52"/>
  <c r="K33" i="52" s="1"/>
  <c r="K15" i="52"/>
  <c r="K19" i="63"/>
  <c r="E34" i="49"/>
  <c r="I10" i="63"/>
  <c r="G28" i="63" s="1"/>
  <c r="I12" i="59"/>
  <c r="G28" i="59" s="1"/>
  <c r="I23" i="17" s="1"/>
  <c r="G30" i="21"/>
  <c r="D21" i="76"/>
  <c r="F10" i="17" s="1"/>
  <c r="J18" i="76"/>
  <c r="I21" i="76" s="1"/>
  <c r="I18" i="76"/>
  <c r="E21" i="76" s="1"/>
  <c r="I9" i="76"/>
  <c r="G21" i="76" s="1"/>
  <c r="I10" i="17" s="1"/>
  <c r="K15" i="69"/>
  <c r="K14" i="69"/>
  <c r="J18" i="69"/>
  <c r="I21" i="69" s="1"/>
  <c r="I18" i="69"/>
  <c r="E21" i="69" s="1"/>
  <c r="G20" i="17" s="1"/>
  <c r="J35" i="50"/>
  <c r="I38" i="50" s="1"/>
  <c r="K15" i="51"/>
  <c r="K14" i="51"/>
  <c r="K18" i="63"/>
  <c r="K17" i="63"/>
  <c r="K16" i="63"/>
  <c r="I11" i="52"/>
  <c r="G36" i="52" s="1"/>
  <c r="I21" i="17" s="1"/>
  <c r="E36" i="52"/>
  <c r="G21" i="17" s="1"/>
  <c r="K16" i="31"/>
  <c r="K15" i="31"/>
  <c r="K16" i="50"/>
  <c r="K15" i="50"/>
  <c r="I10" i="68"/>
  <c r="G23" i="68" s="1"/>
  <c r="I9" i="17" s="1"/>
  <c r="K16" i="54"/>
  <c r="I10" i="32"/>
  <c r="G25" i="32" s="1"/>
  <c r="I19" i="17" s="1"/>
  <c r="J22" i="32"/>
  <c r="I25" i="32" s="1"/>
  <c r="K19" i="17" s="1"/>
  <c r="I22" i="32"/>
  <c r="E25" i="32" s="1"/>
  <c r="G19" i="17" s="1"/>
  <c r="K14" i="32"/>
  <c r="J22" i="31"/>
  <c r="I25" i="31" s="1"/>
  <c r="I22" i="31"/>
  <c r="E25" i="31" s="1"/>
  <c r="G18" i="17" s="1"/>
  <c r="K14" i="31"/>
  <c r="I10" i="31"/>
  <c r="G25" i="31" s="1"/>
  <c r="I18" i="17" s="1"/>
  <c r="J25" i="51"/>
  <c r="I28" i="51" s="1"/>
  <c r="I25" i="51"/>
  <c r="E28" i="51" s="1"/>
  <c r="G17" i="17" s="1"/>
  <c r="K20" i="59"/>
  <c r="K16" i="69"/>
  <c r="K16" i="72"/>
  <c r="K19" i="72" s="1"/>
  <c r="M31" i="17" s="1"/>
  <c r="K15" i="60"/>
  <c r="K21" i="60"/>
  <c r="K24" i="60" s="1"/>
  <c r="M22" i="17" s="1"/>
  <c r="K14" i="60"/>
  <c r="D19" i="74"/>
  <c r="F34" i="17" s="1"/>
  <c r="J16" i="74"/>
  <c r="I19" i="74" s="1"/>
  <c r="K34" i="17" s="1"/>
  <c r="I16" i="74"/>
  <c r="E19" i="74" s="1"/>
  <c r="K14" i="74"/>
  <c r="K16" i="74" s="1"/>
  <c r="K19" i="74" s="1"/>
  <c r="M34" i="17" s="1"/>
  <c r="I9" i="74"/>
  <c r="G19" i="74" s="1"/>
  <c r="I34" i="17" s="1"/>
  <c r="K19" i="54"/>
  <c r="K15" i="54"/>
  <c r="K14" i="50"/>
  <c r="I37" i="47"/>
  <c r="D19" i="72"/>
  <c r="F31" i="17" s="1"/>
  <c r="J16" i="72"/>
  <c r="I19" i="72" s="1"/>
  <c r="I16" i="72"/>
  <c r="E19" i="72" s="1"/>
  <c r="G31" i="17" s="1"/>
  <c r="I9" i="72"/>
  <c r="G19" i="72" s="1"/>
  <c r="I31" i="17" s="1"/>
  <c r="C34" i="71"/>
  <c r="G34" i="71" s="1"/>
  <c r="H34" i="71" s="1"/>
  <c r="C33" i="71"/>
  <c r="E33" i="71" s="1"/>
  <c r="C32" i="71"/>
  <c r="E32" i="71" s="1"/>
  <c r="D31" i="71"/>
  <c r="C29" i="71"/>
  <c r="E29" i="71" s="1"/>
  <c r="E27" i="71" s="1"/>
  <c r="C28" i="71"/>
  <c r="F28" i="71" s="1"/>
  <c r="D27" i="71"/>
  <c r="C26" i="71"/>
  <c r="E26" i="71" s="1"/>
  <c r="F26" i="71" s="1"/>
  <c r="C25" i="71"/>
  <c r="C24" i="71"/>
  <c r="G24" i="71" s="1"/>
  <c r="C23" i="71"/>
  <c r="G23" i="71" s="1"/>
  <c r="H23" i="71" s="1"/>
  <c r="C22" i="71"/>
  <c r="C21" i="71"/>
  <c r="G21" i="71" s="1"/>
  <c r="H21" i="71" s="1"/>
  <c r="C20" i="71"/>
  <c r="E20" i="71" s="1"/>
  <c r="C19" i="71"/>
  <c r="G19" i="71" s="1"/>
  <c r="C18" i="71"/>
  <c r="G18" i="71" s="1"/>
  <c r="D17" i="71"/>
  <c r="C16" i="71"/>
  <c r="G16" i="71" s="1"/>
  <c r="H16" i="71" s="1"/>
  <c r="C15" i="71"/>
  <c r="E15" i="71" s="1"/>
  <c r="C14" i="71"/>
  <c r="E14" i="71" s="1"/>
  <c r="F14" i="71" s="1"/>
  <c r="C13" i="71"/>
  <c r="E13" i="71" s="1"/>
  <c r="C12" i="71"/>
  <c r="G12" i="71" s="1"/>
  <c r="D11" i="71"/>
  <c r="C10" i="71"/>
  <c r="G10" i="71" s="1"/>
  <c r="H10" i="71" s="1"/>
  <c r="C9" i="71"/>
  <c r="C8" i="71"/>
  <c r="E8" i="71" s="1"/>
  <c r="F8" i="71" s="1"/>
  <c r="C7" i="71"/>
  <c r="G7" i="71" s="1"/>
  <c r="D6" i="71"/>
  <c r="G22" i="71"/>
  <c r="E22" i="71"/>
  <c r="E23" i="71"/>
  <c r="F23" i="71" s="1"/>
  <c r="E25" i="71"/>
  <c r="K19" i="59"/>
  <c r="D9" i="17"/>
  <c r="E9" i="17"/>
  <c r="C9" i="17"/>
  <c r="D20" i="17"/>
  <c r="E20" i="17"/>
  <c r="C20" i="17"/>
  <c r="D21" i="69"/>
  <c r="F20" i="17" s="1"/>
  <c r="I9" i="69"/>
  <c r="G21" i="69" s="1"/>
  <c r="I20" i="17" s="1"/>
  <c r="I11" i="54"/>
  <c r="G34" i="54" s="1"/>
  <c r="I33" i="17" s="1"/>
  <c r="D36" i="52"/>
  <c r="K16" i="60"/>
  <c r="I21" i="22"/>
  <c r="E24" i="22" s="1"/>
  <c r="G6" i="17" s="1"/>
  <c r="K18" i="59"/>
  <c r="K18" i="28"/>
  <c r="K21" i="28" s="1"/>
  <c r="M14" i="17" s="1"/>
  <c r="I18" i="28"/>
  <c r="E21" i="28" s="1"/>
  <c r="G24" i="22"/>
  <c r="I6" i="17" s="1"/>
  <c r="K15" i="63"/>
  <c r="C11" i="17"/>
  <c r="D11" i="17"/>
  <c r="E11" i="17"/>
  <c r="E13" i="17"/>
  <c r="E16" i="17"/>
  <c r="E19" i="17"/>
  <c r="I18" i="61"/>
  <c r="E21" i="61" s="1"/>
  <c r="G26" i="17" s="1"/>
  <c r="I21" i="44"/>
  <c r="E24" i="44" s="1"/>
  <c r="G7" i="17" s="1"/>
  <c r="K16" i="62"/>
  <c r="K21" i="62" s="1"/>
  <c r="K24" i="62" s="1"/>
  <c r="M25" i="17" s="1"/>
  <c r="J21" i="22"/>
  <c r="I24" i="22" s="1"/>
  <c r="K6" i="17" s="1"/>
  <c r="J18" i="61"/>
  <c r="I21" i="61" s="1"/>
  <c r="I10" i="51"/>
  <c r="G28" i="51" s="1"/>
  <c r="I17" i="17" s="1"/>
  <c r="E12" i="17"/>
  <c r="E5" i="17"/>
  <c r="D12" i="17"/>
  <c r="D5" i="17"/>
  <c r="D21" i="17"/>
  <c r="C12" i="17"/>
  <c r="C5" i="17"/>
  <c r="C13" i="17"/>
  <c r="I25" i="59"/>
  <c r="E28" i="59" s="1"/>
  <c r="J25" i="59"/>
  <c r="I28" i="59" s="1"/>
  <c r="K23" i="17" s="1"/>
  <c r="C26" i="17"/>
  <c r="D26" i="17"/>
  <c r="E26" i="17"/>
  <c r="K17" i="59"/>
  <c r="C23" i="17"/>
  <c r="D23" i="17"/>
  <c r="E23" i="17"/>
  <c r="D28" i="59"/>
  <c r="F23" i="17" s="1"/>
  <c r="I10" i="60"/>
  <c r="G24" i="60"/>
  <c r="I22" i="17" s="1"/>
  <c r="I21" i="60"/>
  <c r="E24" i="60" s="1"/>
  <c r="C22" i="17"/>
  <c r="D22" i="17"/>
  <c r="E22" i="17"/>
  <c r="E21" i="17"/>
  <c r="K15" i="32"/>
  <c r="C19" i="17"/>
  <c r="D19" i="17"/>
  <c r="C18" i="17"/>
  <c r="D18" i="17"/>
  <c r="E18" i="17"/>
  <c r="C16" i="17"/>
  <c r="D16" i="17"/>
  <c r="C14" i="17"/>
  <c r="D14" i="17"/>
  <c r="E14" i="17"/>
  <c r="C7" i="17"/>
  <c r="D7" i="17"/>
  <c r="E7" i="17"/>
  <c r="C6" i="17"/>
  <c r="D6" i="17"/>
  <c r="E6" i="17"/>
  <c r="I21" i="41"/>
  <c r="E24" i="41" s="1"/>
  <c r="G4" i="17" s="1"/>
  <c r="J21" i="41"/>
  <c r="I24" i="41" s="1"/>
  <c r="K4" i="17" s="1"/>
  <c r="C4" i="17"/>
  <c r="D4" i="17"/>
  <c r="E4" i="17"/>
  <c r="C21" i="17"/>
  <c r="D24" i="44"/>
  <c r="F7" i="17" s="1"/>
  <c r="D25" i="31"/>
  <c r="F18" i="17" s="1"/>
  <c r="D25" i="32"/>
  <c r="F19" i="17" s="1"/>
  <c r="D24" i="60"/>
  <c r="D21" i="61"/>
  <c r="F26" i="17" s="1"/>
  <c r="D28" i="63"/>
  <c r="F30" i="17" s="1"/>
  <c r="D21" i="28"/>
  <c r="F14" i="17" s="1"/>
  <c r="D28" i="51"/>
  <c r="F17" i="17" s="1"/>
  <c r="D24" i="48"/>
  <c r="F12" i="17" s="1"/>
  <c r="G34" i="49"/>
  <c r="I13" i="17" s="1"/>
  <c r="D30" i="21"/>
  <c r="F5" i="17" s="1"/>
  <c r="F22" i="17"/>
  <c r="D24" i="41"/>
  <c r="F4" i="17" s="1"/>
  <c r="D24" i="22"/>
  <c r="D34" i="54"/>
  <c r="F33" i="17" s="1"/>
  <c r="D24" i="62"/>
  <c r="F25" i="17" s="1"/>
  <c r="D37" i="47"/>
  <c r="F11" i="17" s="1"/>
  <c r="F21" i="17"/>
  <c r="D13" i="17"/>
  <c r="J24" i="60"/>
  <c r="L22" i="17" s="1"/>
  <c r="G22" i="17"/>
  <c r="E21" i="71"/>
  <c r="H12" i="71"/>
  <c r="K20" i="17"/>
  <c r="E7" i="71"/>
  <c r="C31" i="71" l="1"/>
  <c r="E24" i="17"/>
  <c r="G14" i="71"/>
  <c r="H14" i="71" s="1"/>
  <c r="G33" i="71"/>
  <c r="H33" i="71" s="1"/>
  <c r="G32" i="71"/>
  <c r="G29" i="71"/>
  <c r="G27" i="71" s="1"/>
  <c r="C24" i="17"/>
  <c r="E24" i="71"/>
  <c r="F24" i="71" s="1"/>
  <c r="F36" i="52"/>
  <c r="H21" i="17" s="1"/>
  <c r="E18" i="71"/>
  <c r="F18" i="71" s="1"/>
  <c r="G15" i="71"/>
  <c r="H15" i="71" s="1"/>
  <c r="K25" i="51"/>
  <c r="K28" i="51" s="1"/>
  <c r="M17" i="17" s="1"/>
  <c r="C28" i="17"/>
  <c r="G24" i="17"/>
  <c r="E34" i="71"/>
  <c r="F34" i="71" s="1"/>
  <c r="F28" i="63"/>
  <c r="H30" i="17" s="1"/>
  <c r="J28" i="63"/>
  <c r="L30" i="17" s="1"/>
  <c r="F32" i="71"/>
  <c r="F24" i="17"/>
  <c r="F21" i="61"/>
  <c r="H26" i="17" s="1"/>
  <c r="H28" i="71"/>
  <c r="G26" i="71"/>
  <c r="H26" i="71" s="1"/>
  <c r="H24" i="60"/>
  <c r="J22" i="17" s="1"/>
  <c r="F21" i="69"/>
  <c r="H20" i="17" s="1"/>
  <c r="J21" i="69"/>
  <c r="L20" i="17" s="1"/>
  <c r="H25" i="32"/>
  <c r="J19" i="17" s="1"/>
  <c r="J38" i="50"/>
  <c r="L16" i="17" s="1"/>
  <c r="E16" i="71"/>
  <c r="F16" i="71" s="1"/>
  <c r="H21" i="76"/>
  <c r="J10" i="17" s="1"/>
  <c r="J21" i="76"/>
  <c r="L10" i="17" s="1"/>
  <c r="E12" i="71"/>
  <c r="F12" i="71" s="1"/>
  <c r="E10" i="71"/>
  <c r="F10" i="71" s="1"/>
  <c r="K31" i="54"/>
  <c r="K34" i="54" s="1"/>
  <c r="M33" i="17" s="1"/>
  <c r="F34" i="54"/>
  <c r="H33" i="17" s="1"/>
  <c r="K18" i="61"/>
  <c r="K21" i="61" s="1"/>
  <c r="M26" i="17" s="1"/>
  <c r="M24" i="17" s="1"/>
  <c r="F28" i="59"/>
  <c r="H23" i="17" s="1"/>
  <c r="G23" i="17"/>
  <c r="H28" i="59"/>
  <c r="J23" i="17" s="1"/>
  <c r="F24" i="60"/>
  <c r="H22" i="17" s="1"/>
  <c r="K18" i="69"/>
  <c r="K21" i="69" s="1"/>
  <c r="M20" i="17" s="1"/>
  <c r="F28" i="51"/>
  <c r="H17" i="17" s="1"/>
  <c r="K10" i="17"/>
  <c r="G10" i="17"/>
  <c r="F24" i="48"/>
  <c r="H12" i="17" s="1"/>
  <c r="H32" i="71"/>
  <c r="D28" i="17"/>
  <c r="G34" i="17"/>
  <c r="H19" i="74"/>
  <c r="J34" i="17" s="1"/>
  <c r="K33" i="17"/>
  <c r="J34" i="54"/>
  <c r="L33" i="17" s="1"/>
  <c r="H34" i="54"/>
  <c r="J33" i="17" s="1"/>
  <c r="E28" i="17"/>
  <c r="K25" i="63"/>
  <c r="K28" i="63" s="1"/>
  <c r="M30" i="17" s="1"/>
  <c r="F33" i="71"/>
  <c r="K25" i="53"/>
  <c r="K28" i="53" s="1"/>
  <c r="M29" i="17" s="1"/>
  <c r="J25" i="53"/>
  <c r="I28" i="53" s="1"/>
  <c r="J21" i="61"/>
  <c r="L26" i="17" s="1"/>
  <c r="K26" i="17"/>
  <c r="H21" i="61"/>
  <c r="J26" i="17" s="1"/>
  <c r="F29" i="71"/>
  <c r="F27" i="71" s="1"/>
  <c r="F24" i="62"/>
  <c r="H25" i="17" s="1"/>
  <c r="K25" i="59"/>
  <c r="K28" i="59" s="1"/>
  <c r="M23" i="17" s="1"/>
  <c r="J36" i="52"/>
  <c r="L21" i="17" s="1"/>
  <c r="H36" i="52"/>
  <c r="J21" i="17" s="1"/>
  <c r="D30" i="71"/>
  <c r="D35" i="71" s="1"/>
  <c r="J25" i="32"/>
  <c r="L19" i="17" s="1"/>
  <c r="F25" i="32"/>
  <c r="H19" i="17" s="1"/>
  <c r="J25" i="31"/>
  <c r="L18" i="17" s="1"/>
  <c r="K18" i="17"/>
  <c r="D15" i="17"/>
  <c r="D8" i="17" s="1"/>
  <c r="F25" i="31"/>
  <c r="H18" i="17" s="1"/>
  <c r="H25" i="31"/>
  <c r="J18" i="17" s="1"/>
  <c r="G20" i="71"/>
  <c r="H20" i="71" s="1"/>
  <c r="F20" i="71"/>
  <c r="C15" i="17"/>
  <c r="C8" i="17" s="1"/>
  <c r="E15" i="17"/>
  <c r="E8" i="17" s="1"/>
  <c r="H19" i="71"/>
  <c r="K17" i="17"/>
  <c r="J28" i="51"/>
  <c r="L17" i="17" s="1"/>
  <c r="H28" i="51"/>
  <c r="J17" i="17" s="1"/>
  <c r="E19" i="71"/>
  <c r="F38" i="50"/>
  <c r="H16" i="17" s="1"/>
  <c r="G16" i="17"/>
  <c r="G15" i="17" s="1"/>
  <c r="K16" i="17"/>
  <c r="H18" i="71"/>
  <c r="C17" i="71"/>
  <c r="C11" i="71" s="1"/>
  <c r="I16" i="17"/>
  <c r="I15" i="17" s="1"/>
  <c r="H38" i="50"/>
  <c r="J16" i="17" s="1"/>
  <c r="J37" i="47"/>
  <c r="L11" i="17" s="1"/>
  <c r="K34" i="47"/>
  <c r="K37" i="47" s="1"/>
  <c r="M11" i="17" s="1"/>
  <c r="G13" i="71"/>
  <c r="H13" i="71" s="1"/>
  <c r="K11" i="17"/>
  <c r="F13" i="71"/>
  <c r="F21" i="76"/>
  <c r="H10" i="17" s="1"/>
  <c r="F24" i="44"/>
  <c r="H7" i="17" s="1"/>
  <c r="F23" i="68"/>
  <c r="H9" i="17" s="1"/>
  <c r="H23" i="68"/>
  <c r="J9" i="17" s="1"/>
  <c r="J23" i="68"/>
  <c r="L9" i="17" s="1"/>
  <c r="F9" i="17"/>
  <c r="H24" i="44"/>
  <c r="J7" i="17" s="1"/>
  <c r="E9" i="71"/>
  <c r="F9" i="71" s="1"/>
  <c r="K21" i="22"/>
  <c r="K24" i="22" s="1"/>
  <c r="M6" i="17" s="1"/>
  <c r="G9" i="71"/>
  <c r="H9" i="71" s="1"/>
  <c r="I27" i="21"/>
  <c r="E30" i="21" s="1"/>
  <c r="G5" i="17" s="1"/>
  <c r="G3" i="17" s="1"/>
  <c r="I5" i="17"/>
  <c r="I3" i="17" s="1"/>
  <c r="G8" i="71"/>
  <c r="H8" i="71" s="1"/>
  <c r="D3" i="17"/>
  <c r="C6" i="71"/>
  <c r="H7" i="71"/>
  <c r="F7" i="71"/>
  <c r="C3" i="17"/>
  <c r="K21" i="41"/>
  <c r="K24" i="41" s="1"/>
  <c r="M4" i="17" s="1"/>
  <c r="J24" i="41"/>
  <c r="L4" i="17" s="1"/>
  <c r="H24" i="41"/>
  <c r="J4" i="17" s="1"/>
  <c r="F24" i="41"/>
  <c r="H4" i="17" s="1"/>
  <c r="K24" i="48"/>
  <c r="M12" i="17" s="1"/>
  <c r="K21" i="44"/>
  <c r="K24" i="44" s="1"/>
  <c r="M7" i="17" s="1"/>
  <c r="H24" i="48"/>
  <c r="J12" i="17" s="1"/>
  <c r="K27" i="21"/>
  <c r="K30" i="21" s="1"/>
  <c r="M5" i="17" s="1"/>
  <c r="I24" i="48"/>
  <c r="F37" i="47"/>
  <c r="H11" i="17" s="1"/>
  <c r="G11" i="17"/>
  <c r="F21" i="71"/>
  <c r="J27" i="21"/>
  <c r="I30" i="21" s="1"/>
  <c r="G14" i="17"/>
  <c r="F21" i="28"/>
  <c r="H14" i="17" s="1"/>
  <c r="J21" i="44"/>
  <c r="I24" i="44" s="1"/>
  <c r="I30" i="17"/>
  <c r="I28" i="17" s="1"/>
  <c r="H28" i="63"/>
  <c r="J30" i="17" s="1"/>
  <c r="H24" i="62"/>
  <c r="J25" i="17" s="1"/>
  <c r="I25" i="17"/>
  <c r="I24" i="17" s="1"/>
  <c r="H21" i="28"/>
  <c r="J14" i="17" s="1"/>
  <c r="F24" i="22"/>
  <c r="H6" i="17" s="1"/>
  <c r="F6" i="17"/>
  <c r="F3" i="17" s="1"/>
  <c r="H24" i="22"/>
  <c r="J6" i="17" s="1"/>
  <c r="E3" i="17"/>
  <c r="J24" i="22"/>
  <c r="L6" i="17" s="1"/>
  <c r="H24" i="71"/>
  <c r="C27" i="71"/>
  <c r="F19" i="72"/>
  <c r="H31" i="17" s="1"/>
  <c r="H19" i="72"/>
  <c r="J31" i="17" s="1"/>
  <c r="K22" i="32"/>
  <c r="K25" i="32" s="1"/>
  <c r="M19" i="17" s="1"/>
  <c r="I25" i="53"/>
  <c r="E28" i="53" s="1"/>
  <c r="F28" i="17"/>
  <c r="H22" i="71"/>
  <c r="F22" i="71"/>
  <c r="F25" i="71"/>
  <c r="G25" i="71"/>
  <c r="H25" i="71" s="1"/>
  <c r="K31" i="17"/>
  <c r="J19" i="72"/>
  <c r="L31" i="17" s="1"/>
  <c r="I34" i="49"/>
  <c r="J21" i="28"/>
  <c r="L14" i="17" s="1"/>
  <c r="J28" i="59"/>
  <c r="L23" i="17" s="1"/>
  <c r="K36" i="52"/>
  <c r="M21" i="17" s="1"/>
  <c r="F15" i="17"/>
  <c r="K25" i="17"/>
  <c r="J24" i="62"/>
  <c r="L25" i="17" s="1"/>
  <c r="H21" i="69"/>
  <c r="J20" i="17" s="1"/>
  <c r="K35" i="50"/>
  <c r="K38" i="50" s="1"/>
  <c r="M16" i="17" s="1"/>
  <c r="K22" i="31"/>
  <c r="K25" i="31" s="1"/>
  <c r="M18" i="17" s="1"/>
  <c r="D24" i="17"/>
  <c r="I14" i="47"/>
  <c r="F15" i="71"/>
  <c r="G13" i="17"/>
  <c r="F34" i="49"/>
  <c r="H13" i="17" s="1"/>
  <c r="H34" i="49"/>
  <c r="J13" i="17" s="1"/>
  <c r="K15" i="17" l="1"/>
  <c r="L15" i="17" s="1"/>
  <c r="G37" i="47"/>
  <c r="I11" i="17" s="1"/>
  <c r="H29" i="71"/>
  <c r="H27" i="71" s="1"/>
  <c r="G6" i="71"/>
  <c r="F6" i="71"/>
  <c r="F30" i="21"/>
  <c r="H5" i="17" s="1"/>
  <c r="H17" i="71"/>
  <c r="H11" i="71" s="1"/>
  <c r="G31" i="71"/>
  <c r="H24" i="17"/>
  <c r="E17" i="71"/>
  <c r="E11" i="71" s="1"/>
  <c r="E31" i="71"/>
  <c r="F31" i="71"/>
  <c r="G17" i="71"/>
  <c r="G11" i="71" s="1"/>
  <c r="F19" i="71"/>
  <c r="F17" i="71" s="1"/>
  <c r="F11" i="71" s="1"/>
  <c r="D27" i="17"/>
  <c r="D35" i="17" s="1"/>
  <c r="E6" i="71"/>
  <c r="H31" i="71"/>
  <c r="M28" i="17"/>
  <c r="J28" i="53"/>
  <c r="L29" i="17" s="1"/>
  <c r="K29" i="17"/>
  <c r="K28" i="17" s="1"/>
  <c r="K24" i="17"/>
  <c r="L24" i="17" s="1"/>
  <c r="J24" i="17"/>
  <c r="E27" i="17"/>
  <c r="E35" i="17" s="1"/>
  <c r="J15" i="17"/>
  <c r="C27" i="17"/>
  <c r="C35" i="17" s="1"/>
  <c r="J34" i="49"/>
  <c r="L13" i="17" s="1"/>
  <c r="K34" i="49"/>
  <c r="M13" i="17" s="1"/>
  <c r="C30" i="71"/>
  <c r="C35" i="71" s="1"/>
  <c r="G8" i="17"/>
  <c r="G27" i="17" s="1"/>
  <c r="H30" i="21"/>
  <c r="J5" i="17" s="1"/>
  <c r="J3" i="17" s="1"/>
  <c r="H6" i="71"/>
  <c r="M3" i="17"/>
  <c r="K13" i="17"/>
  <c r="H3" i="17"/>
  <c r="M15" i="17"/>
  <c r="J24" i="48"/>
  <c r="L12" i="17" s="1"/>
  <c r="K12" i="17"/>
  <c r="J24" i="44"/>
  <c r="L7" i="17" s="1"/>
  <c r="K7" i="17"/>
  <c r="K5" i="17"/>
  <c r="J30" i="21"/>
  <c r="L5" i="17" s="1"/>
  <c r="H15" i="17"/>
  <c r="F8" i="17"/>
  <c r="F28" i="53"/>
  <c r="H29" i="17" s="1"/>
  <c r="G29" i="17"/>
  <c r="G28" i="17" s="1"/>
  <c r="H28" i="53"/>
  <c r="J29" i="17" s="1"/>
  <c r="J28" i="17" s="1"/>
  <c r="H37" i="47" l="1"/>
  <c r="J11" i="17" s="1"/>
  <c r="J8" i="17" s="1"/>
  <c r="J27" i="17" s="1"/>
  <c r="J35" i="17" s="1"/>
  <c r="I8" i="17"/>
  <c r="I27" i="17" s="1"/>
  <c r="I35" i="17" s="1"/>
  <c r="K8" i="17"/>
  <c r="L8" i="17" s="1"/>
  <c r="H28" i="17"/>
  <c r="G35" i="17"/>
  <c r="L28" i="17"/>
  <c r="G30" i="71"/>
  <c r="G35" i="71" s="1"/>
  <c r="F30" i="71"/>
  <c r="F35" i="71" s="1"/>
  <c r="E30" i="71"/>
  <c r="E35" i="71" s="1"/>
  <c r="K3" i="17"/>
  <c r="L3" i="17" s="1"/>
  <c r="M8" i="17"/>
  <c r="M27" i="17" s="1"/>
  <c r="M35" i="17" s="1"/>
  <c r="H30" i="71"/>
  <c r="H35" i="71" s="1"/>
  <c r="H8" i="17"/>
  <c r="F27" i="17"/>
  <c r="F35" i="17" s="1"/>
  <c r="K27" i="17" l="1"/>
  <c r="L27" i="17" s="1"/>
  <c r="H27" i="17"/>
  <c r="H35" i="17"/>
  <c r="K35" i="17" l="1"/>
  <c r="L35" i="17" l="1"/>
</calcChain>
</file>

<file path=xl/sharedStrings.xml><?xml version="1.0" encoding="utf-8"?>
<sst xmlns="http://schemas.openxmlformats.org/spreadsheetml/2006/main" count="1773" uniqueCount="489">
  <si>
    <t>ENERGIA</t>
  </si>
  <si>
    <t>ACUEDUCTO Y ALCANTARILLADO</t>
  </si>
  <si>
    <t>ASEO</t>
  </si>
  <si>
    <t>TELEFONO</t>
  </si>
  <si>
    <t>IMPUESTOS, TASAS, CONTRIBUCIONES, DERECHOS Y MULTAS</t>
  </si>
  <si>
    <t>ADQUISICION DE BIENES</t>
  </si>
  <si>
    <t>ADQUISICION DE SERVICIOS</t>
  </si>
  <si>
    <t>3.1.2.01.01</t>
  </si>
  <si>
    <t>3.1.2.01</t>
  </si>
  <si>
    <t>3.1.2.01.02</t>
  </si>
  <si>
    <t>3.1.2.01.03</t>
  </si>
  <si>
    <t>3.1.2.01.04</t>
  </si>
  <si>
    <t>3.1.2.02</t>
  </si>
  <si>
    <t>3.1.2.02.03</t>
  </si>
  <si>
    <t>3.1.2.02.04</t>
  </si>
  <si>
    <t>3.1.2.02.05</t>
  </si>
  <si>
    <t>3.1.2.02.06</t>
  </si>
  <si>
    <t>3.1.2.02.08.01</t>
  </si>
  <si>
    <t>3.1.2.02.08</t>
  </si>
  <si>
    <t>3.1.2.02.08.02</t>
  </si>
  <si>
    <t>3.1.2.02.08.03</t>
  </si>
  <si>
    <t>3.1.2.02.08.04</t>
  </si>
  <si>
    <t>3.1.2.02.10</t>
  </si>
  <si>
    <t>3.1.2.02.11</t>
  </si>
  <si>
    <t>3.1.2.02.12</t>
  </si>
  <si>
    <t>3.1.2.03.02</t>
  </si>
  <si>
    <t>3.1.2.02.08.05</t>
  </si>
  <si>
    <t>MODIFICACIONES</t>
  </si>
  <si>
    <t>FECHA</t>
  </si>
  <si>
    <t>GIROS</t>
  </si>
  <si>
    <t>SUSPENSION</t>
  </si>
  <si>
    <t>VALOR</t>
  </si>
  <si>
    <t>CONTRATISTA</t>
  </si>
  <si>
    <t>OBJETO</t>
  </si>
  <si>
    <t>No.</t>
  </si>
  <si>
    <t>REGISTRO</t>
  </si>
  <si>
    <t>CDP</t>
  </si>
  <si>
    <t>CDP POR COMPROMETER</t>
  </si>
  <si>
    <t xml:space="preserve">COMPROMISO </t>
  </si>
  <si>
    <t>TIPO Y No.</t>
  </si>
  <si>
    <t>COMPROMISOS</t>
  </si>
  <si>
    <t>OBSERVACIONES</t>
  </si>
  <si>
    <t>4 = (1+2-3)</t>
  </si>
  <si>
    <t>SUBSECRETARIA DE PLANEACION Y GESTION</t>
  </si>
  <si>
    <t>DIRECCION FINANCIERA</t>
  </si>
  <si>
    <t>DOTACION</t>
  </si>
  <si>
    <t>GASTOS DE COMPUTADOR</t>
  </si>
  <si>
    <t>GASTOS DE TRANSPORTE Y COMUNICACIÓN</t>
  </si>
  <si>
    <t>IMPRESOS Y PUBLICACIONES</t>
  </si>
  <si>
    <t>MANTENIMIENTO ENTIDAD</t>
  </si>
  <si>
    <t>SEGUROS ENTIDAD</t>
  </si>
  <si>
    <t>SERVICIOS PUBLICOS</t>
  </si>
  <si>
    <t>BIENESTAR E INCENTIVOS</t>
  </si>
  <si>
    <t>PROMOCION INSTITUCIONAL</t>
  </si>
  <si>
    <t>SALUD OCUPACIONAL</t>
  </si>
  <si>
    <t xml:space="preserve">CODIGO </t>
  </si>
  <si>
    <t>SALDO POR</t>
  </si>
  <si>
    <t>GIRAR</t>
  </si>
  <si>
    <t>APROPIACION INICIAL</t>
  </si>
  <si>
    <t>APROPIACION DISPONIBLE</t>
  </si>
  <si>
    <t>SALDO DISPONIBLE</t>
  </si>
  <si>
    <t>TOTAL GIROS</t>
  </si>
  <si>
    <t>% EJECUCION</t>
  </si>
  <si>
    <t>SERVICIOS PERSONALES</t>
  </si>
  <si>
    <t>APORTES PATRONALES</t>
  </si>
  <si>
    <t>GASTOS GENERALES</t>
  </si>
  <si>
    <t>TOTAL FUNCIONAMIENTO</t>
  </si>
  <si>
    <t>RUBRO PRESUPUESTAL</t>
  </si>
  <si>
    <t>SALDO POR GIRAR</t>
  </si>
  <si>
    <t>6 = (5 / 4)</t>
  </si>
  <si>
    <t>8 = (4-5-7)</t>
  </si>
  <si>
    <t>No. C.D.P.</t>
  </si>
  <si>
    <t>COMBUSTIBLES, LUBRICANTES Y LLANTAS</t>
  </si>
  <si>
    <t>Dotación</t>
  </si>
  <si>
    <t>Gastos de Computador</t>
  </si>
  <si>
    <t>Combustibles, Lubricantes y Llantas</t>
  </si>
  <si>
    <t>Materiales y Suministros</t>
  </si>
  <si>
    <t>Gastos de Transporte y Comunicación</t>
  </si>
  <si>
    <t>Impresos y  Publicaciones</t>
  </si>
  <si>
    <t>Mantenimiento y Reparaciones</t>
  </si>
  <si>
    <t>Seguros Entidad</t>
  </si>
  <si>
    <t>Energía</t>
  </si>
  <si>
    <t>Acueducto y Alcantarillado</t>
  </si>
  <si>
    <t>Aseo</t>
  </si>
  <si>
    <t>Teléfono</t>
  </si>
  <si>
    <t>Gas</t>
  </si>
  <si>
    <t>Bienestar e Incentivos</t>
  </si>
  <si>
    <t>Promoción Institucional</t>
  </si>
  <si>
    <t>Salud Ocupacional</t>
  </si>
  <si>
    <t>Impuestos, Tasas, Contribuciones, Derechos y Multas</t>
  </si>
  <si>
    <t>3.1.2.03.01</t>
  </si>
  <si>
    <t>Sentencias Judiciales</t>
  </si>
  <si>
    <t>SERVICIOS PERSONALES IDIRECTOS - HONORARIOS ENTIDAD</t>
  </si>
  <si>
    <t>SERVICIOS PERSONALES - ASOCIADOS A LA NOMINA</t>
  </si>
  <si>
    <t>NOMINA</t>
  </si>
  <si>
    <t>HONORARIOS</t>
  </si>
  <si>
    <t>SECRETARIA DISTRITAL DE GOBIERNO</t>
  </si>
  <si>
    <t>RESUMEN EJECUCION DE GASTOS DE FUNCIONAMIENTO</t>
  </si>
  <si>
    <t>EJECUCION DETALLADA DE UN RUBRO PRESUPUESTAL</t>
  </si>
  <si>
    <t>% GIROS</t>
  </si>
  <si>
    <t>10 = (9 / 4)</t>
  </si>
  <si>
    <t>11 = (5 - 9)</t>
  </si>
  <si>
    <t>3-1-2-01-02</t>
  </si>
  <si>
    <t>3-1-2-01-01</t>
  </si>
  <si>
    <t>3-1-2-01-03</t>
  </si>
  <si>
    <t>3-1-2-02-03</t>
  </si>
  <si>
    <t>3-1-2-01-04</t>
  </si>
  <si>
    <t>3-1-2-02-04</t>
  </si>
  <si>
    <t>3-1-2-02-05</t>
  </si>
  <si>
    <t>3-1-2-02-06</t>
  </si>
  <si>
    <t>3-1-2-02-08-01</t>
  </si>
  <si>
    <t>3-1-2-02-08-02</t>
  </si>
  <si>
    <t>3-1-2-02-08-03</t>
  </si>
  <si>
    <t>3-1-2-02-08-04</t>
  </si>
  <si>
    <t>3-1-2-02-10</t>
  </si>
  <si>
    <t>3-1-2-02-11</t>
  </si>
  <si>
    <t>3-1-2-02-12</t>
  </si>
  <si>
    <t>3-1-2-03-01</t>
  </si>
  <si>
    <t>SENTENCIAS JUDICIALES - OTRAS SENTENCIAS</t>
  </si>
  <si>
    <t>3-1-2-03-02</t>
  </si>
  <si>
    <t>3.1.2</t>
  </si>
  <si>
    <t>3.1.1</t>
  </si>
  <si>
    <t>3.1.1.01</t>
  </si>
  <si>
    <t>3.1.1.03</t>
  </si>
  <si>
    <t>3.1.1.02.03</t>
  </si>
  <si>
    <t>3.1</t>
  </si>
  <si>
    <t>MATERIALES Y SUMINISTROS</t>
  </si>
  <si>
    <t>3-1-2-02-09-01</t>
  </si>
  <si>
    <t>Capacitación Interna</t>
  </si>
  <si>
    <t>3.1.2.02.09.01</t>
  </si>
  <si>
    <t xml:space="preserve"> </t>
  </si>
  <si>
    <t>SOLICITANTE</t>
  </si>
  <si>
    <t>TOTAL</t>
  </si>
  <si>
    <t>MODIFICACION</t>
  </si>
  <si>
    <t>3-1-2-02-01</t>
  </si>
  <si>
    <t>ARRENDAMIENTOS</t>
  </si>
  <si>
    <t>3.1.2.02.01</t>
  </si>
  <si>
    <t>Arrendamientos</t>
  </si>
  <si>
    <t>OTROS GASTOS GENERALES</t>
  </si>
  <si>
    <t>3.2.03</t>
  </si>
  <si>
    <t>APROPIACION INICIAL 2016</t>
  </si>
  <si>
    <t>RESERVAS A DIC. 31-2015</t>
  </si>
  <si>
    <t>SUSPENSION 20%</t>
  </si>
  <si>
    <t>SUSPENSION 25%</t>
  </si>
  <si>
    <t>APROPIACION DEFINITIVA</t>
  </si>
  <si>
    <t>ESCENARIOS DEL PRESUPUESTO DE GASTOS DE FUNCIONAMIENTO CON SUSPENSION DEL 20% Y 25%</t>
  </si>
  <si>
    <t xml:space="preserve">NOMINA                                             (*)      </t>
  </si>
  <si>
    <t>APORTES PATRONALES                    (*)</t>
  </si>
  <si>
    <t>(*) La suspensión para Nómina y Aportes es 4%</t>
  </si>
  <si>
    <t>REMUNERACION SERVICIOS TÉCNICOS</t>
  </si>
  <si>
    <t>3.1.1.02.04</t>
  </si>
  <si>
    <t>REMUNERACION SERVICIOS TECNICOS</t>
  </si>
  <si>
    <t>3.1.5</t>
  </si>
  <si>
    <t>PASIVOS EXIGIBLES</t>
  </si>
  <si>
    <t>3-1-2-02-02</t>
  </si>
  <si>
    <t>Viáticos y Gastos de Viaje</t>
  </si>
  <si>
    <t>3.1.2.02.02</t>
  </si>
  <si>
    <t>Viáticos y Gastos de viajes</t>
  </si>
  <si>
    <t>3-1-1-02-99</t>
  </si>
  <si>
    <t>Otros Gastos de Personal</t>
  </si>
  <si>
    <t>OTROS GASTOS DE PERSONAL</t>
  </si>
  <si>
    <t>FACTURA 76042714</t>
  </si>
  <si>
    <t>Directv Colombia Ltda</t>
  </si>
  <si>
    <t>FACTURA 4932133178</t>
  </si>
  <si>
    <t>Codensa S. A. Esp</t>
  </si>
  <si>
    <t>FACTURA 2393999001</t>
  </si>
  <si>
    <t>FACTURA 9281</t>
  </si>
  <si>
    <t>Diecisiete (17) Facturas De La Empresa De Acueducto Agua Alcantarillado Y Aseo De Bogota, Inicia N°. 23939990018 Servicio De Agua Y Alcantarillado De Edificio Furatena, Consejo De Justicia E Inspecciones De Policia De Teusaquillo, Fontibon, Antonio Nariño, Barrios Unidos Y Chapinero. Periodo Facturado Del 16 De Septiembre Al 15 De Noviembre De 2017. Total A Pagar $9.461.330</t>
  </si>
  <si>
    <t>Factura De La Empresa Acueducto Y Alcantarillado De La Corregiduria De Pasquilla. Factura N° 9281. Periodo Facturado Del 01 De Diciembre Al 30 De Diciembre De 2017. Total A Pagar $17.891</t>
  </si>
  <si>
    <t>Empresa De Acueducto Alcantarillado Y Aseo De Bogota Esp</t>
  </si>
  <si>
    <t>Asociacion De Usuarios De Acueducto Alcantarillado Y Aseo Pasquilla A.A.P.C.</t>
  </si>
  <si>
    <t>FACTURA 3069509141</t>
  </si>
  <si>
    <t>Siete (7) Facturaa De La Empresa De Acueducto, Alcantarillado Y Aseo De Bogota E.S.P. Correspondiente Al Consejo De Justicia, Edificio Furatena, Inspecciones De Policia De Teusaquillo, Fontibon, Antonio Nariño, Chapinero Y Barrios Unidos. Inicia Con N°. 30695091410  Periodo Facturado Del 19 De Agosto Al 17 De Octubre De 2017. Total A Pagar $4.195.600</t>
  </si>
  <si>
    <t>Dirección Administrativa</t>
  </si>
  <si>
    <t>Adicion No. 2 Contrato De Obra Publica No. 554 De 2017</t>
  </si>
  <si>
    <t>Pago servicio público de energia</t>
  </si>
  <si>
    <t>Pago servicio de acueducto y alcantarillado</t>
  </si>
  <si>
    <t>Pago Servicio Publico De Aseo Para Las Dependencias Del Nivel Central Sdg</t>
  </si>
  <si>
    <t>Servicio público de teléfono</t>
  </si>
  <si>
    <t>Dirección de Tecnologías e Información</t>
  </si>
  <si>
    <t>Saldo</t>
  </si>
  <si>
    <t>C.A 440</t>
  </si>
  <si>
    <t>Entregar a título de arrendamiento a la Secretaría Distrital de Gobierno, el uso y goce del inmueble ubicado y con la nomenclatura en la carrera 75 No. 23 F-07 del barrio Modelia en la localidad de Fontibón - Bogotá D.C. identificado con el folio de matrícula inmobiliaria No. 50C-266037</t>
  </si>
  <si>
    <t>FACTURA 170519737</t>
  </si>
  <si>
    <t>Adquirir la suscripción de Cinco (05) ejemplares del Periódico EL NUEVO SIGLO con destino Despacho de la Secretaria Distrital de Gobierno, las Subsecretarías de Gestión Institucional, de Gestión Local  y para la Gobernabilidad y la Garantía de Derechos y para  la Oficina Asesora de Comunicaciones</t>
  </si>
  <si>
    <t>C. C.V. 581</t>
  </si>
  <si>
    <t>C. C.V 586</t>
  </si>
  <si>
    <t>C.P.S 575</t>
  </si>
  <si>
    <t>C. C.V 566</t>
  </si>
  <si>
    <t>Adquirir la suscripción de seis (06) ejemplares del Diario EL TIEMPO  con destino Despacho de la Secretaria Distrital de Gobierno, las Subsecretarías de Gestión Institucional, de Gestión Local  y para la Gobernabilidad y la Garantía de Derechos, la Oficina Asesora de Comunicaciones, y para el Consejo de Justicia  y de dos (2) ejemplares del Periódico PORTAFOLIO con destino Despacho de la Secretaria Distrital de Gobierno y la Oficina Asesora de Comunicaciones</t>
  </si>
  <si>
    <t>Adquirir la suscripción de cinco (05) ejemplares del Diario EL ESPECTADOR  con destino Despacho de la Secretaria Distrital de Gobierno, las Subsecretarías de Gestión Institucional, de Gestión Local  y para la Gobernabilidad y la Garantía de Derechos y para  la Oficina Asesora de Comunicaciones</t>
  </si>
  <si>
    <t>Adquirir la suscripción de cinco (05) ejemplares del periódico LA REPUBLICA con destino Despacho de la Secretaria Distrital de Gobierno, las Subsecretarías de Gestión Institucional, de Gestión Local y para la Gobernabilidad y la Garantía de Derechos y para la Oficina Asesora de Comunicaciones</t>
  </si>
  <si>
    <t>Adquirir la suscripción de dos (02) ejemplares de las revistas SEMANA y DINERO con destino Despacho de la Secretaria Distrital de Gobierno y para  la Oficina Asesora de Comunicaciones</t>
  </si>
  <si>
    <t>C.P.S 392</t>
  </si>
  <si>
    <t>C.O 554</t>
  </si>
  <si>
    <t>FACTURA 4937022969</t>
  </si>
  <si>
    <t>FACTURA 1625187843</t>
  </si>
  <si>
    <t>FACTURA 247564473</t>
  </si>
  <si>
    <t>RA 1</t>
  </si>
  <si>
    <t>RA 2</t>
  </si>
  <si>
    <t>Pago de cesantias e intereses de cesantias  de servidores públicos de planta de funcionamiento enero 2018</t>
  </si>
  <si>
    <t>RA 6</t>
  </si>
  <si>
    <t>Nómina adicional para atender el pago de Lady Johana Medina</t>
  </si>
  <si>
    <t>RA 7</t>
  </si>
  <si>
    <t>Nómina adicional para atender el pago de los intereses de cesantias Lady Johana Medina</t>
  </si>
  <si>
    <t>C.P.S 481</t>
  </si>
  <si>
    <t>Prestar los servicios técnicos en la Dirección de Gestión del Talento Humano para apoyar el proceso de determinación y depuración de la deuda presunta y real reportada por Colpensiones y los diferentes fondos de pensiones privados a la Secretaria Distrital de Gobierno.</t>
  </si>
  <si>
    <t>Realizar la adquisición del servicio de plataforma paas en la nube, con componentes de base de datos oracle y capa media, disponibles para ambientes de pruebas y desarrollo para la secretaría distrital de gobierno,  a través del acuerdo marco de precios no. cce-211-ag-2015</t>
  </si>
  <si>
    <t>Prestar el servicio de soporte técnico y actualización - (software update license &amp; support) para el software de la plataforma oracle de propiedad de la secretaría distrital de gobierno</t>
  </si>
  <si>
    <t>Oracle Colombia Limitada</t>
  </si>
  <si>
    <t>Ofelia  Ramos De Vargas</t>
  </si>
  <si>
    <t>Pago servicio de telefonia celular para los directivos</t>
  </si>
  <si>
    <t>Pago servicio de television por cable para las dependencias del nivel central de la sdg</t>
  </si>
  <si>
    <t>Pago servicio de telefonia  avantel para las dependencias del nivel central de la sdg</t>
  </si>
  <si>
    <t>Factura del servicio de direct tv con factura n°. 76042714periodo facturado anticipado del 12 de enero al 11 de febrero de 2018total a pagar $112.600</t>
  </si>
  <si>
    <t>Factura de servicios publicos de colombia móvil s.a.  esp n°. bi-0170519737predio ubicado en la cl 11 8 17   -  secretaria distrital de gobiernoperiodo facturado del 05 de diciembre de 2017 al 04 de enero de 2016total a pagar $3.499.269</t>
  </si>
  <si>
    <t>Colombia Movil S A E S P</t>
  </si>
  <si>
    <t>Casa Editorial El Tiempo S A</t>
  </si>
  <si>
    <t>Comunican S A</t>
  </si>
  <si>
    <t>Editorial La Republica Sas</t>
  </si>
  <si>
    <t>Publicaciones Semana S.A.</t>
  </si>
  <si>
    <t>Adicion y prorroga no. 2 contrato de prestacion de servicios no. 392 de 2017 suscrito con seguridad nueva era ltda</t>
  </si>
  <si>
    <t>Adición no. 2 al contrato de obra no. 554 de  2017 por medio del cual se realiza el mantenimiento preventivo, correctivo, obras de mejora y reparaciones locativas que se requieran en las instalaciones de las dependencias del nivel central de la secretaría distrital de gobierno</t>
  </si>
  <si>
    <t>Seguridad Nueva Era Ltda</t>
  </si>
  <si>
    <t>Gustavo Adolfo Torres Duarte</t>
  </si>
  <si>
    <t>Factura de servicios publicos de codensa s.a. esp n°. 493213317-8predio ubicado en la kr 43 80-48   -  inspección de policia de barrios unidosperiodo facturado del 20 de noviembre al 19 de diciembre de 2017total a pagar $573.110</t>
  </si>
  <si>
    <t>Factura de servicios publicos de codensa s.a. esp n°. 493702296-9predio ubicado en la kr 22 n°66a  14 - predio entregado por el dadep  a la  secretaria distrital de gobiernoperiodo facturado del 23 de noviembre al 22 de diciembre de 2017total a pagar $69.120</t>
  </si>
  <si>
    <t>Comprobante de servicios publicos de codensa s.a. esp n°. 162518784-3predio ubicado en la kr 8 10-65  - alcaldia mayor de bogotáperiodo facturado del 11 de diciembre de 2017  al 10 de enero de 2018total a pagar $26.284.589</t>
  </si>
  <si>
    <t>Dos (2) factura de servicios publicos de etb s.a.  esp inicia  n°. 247564473predio ubicado en la cl 11 8 17   -  secretaria distrital de gobierno - inspeccionesperiodo facturado  del 01 al 31 de  diciembre de 2017 total a pagar $14.597.810</t>
  </si>
  <si>
    <t>Empresa De Telecomunicaciones De Bogota Sa Esp</t>
  </si>
  <si>
    <t>Secreataria Distrital De Gobierno</t>
  </si>
  <si>
    <t>Nomina general de enero</t>
  </si>
  <si>
    <t>Jeimer  Guarnizo Gomez</t>
  </si>
  <si>
    <t>FACTURA 2393998691</t>
  </si>
  <si>
    <t>Factura de la empresa de acueducto agua alcantarillado y aseo de bogota,  n°. 23939986917servicio de agua y alcantarillado de la inspecciones de policia de usaquen.periodo facturado del 16 de septiembre al 15 de noviembre de 2017. total a pagar $192.950.</t>
  </si>
  <si>
    <t>FACTURA 3688176951</t>
  </si>
  <si>
    <t>Factura de la empresa de acueducto, alcantarillado y aseo de bogota e.s.p. n° 36881769511correspondiente al predio ubicado en la calle 119 n° 6 48 colegio general santander periodo facturado del 22 de octubre al 20 de diciembre de 2017. total a pagar $91.889</t>
  </si>
  <si>
    <t>Pago de delegaciones mes de noviembre de 2017</t>
  </si>
  <si>
    <t>Dirección de Gestión del Talento Humano</t>
  </si>
  <si>
    <t>Reconocer el pago de incentivos por concepto de educación formal, auxilios educativos; de conformidad con la resolución 027 del 18 de enero de 2018, por medio de la cual se adopta el plan de estímulos e incentivos para la vigencia 2018.</t>
  </si>
  <si>
    <t>Renovación de la suscripción de licenciamiento, de la suite de protección de seguridad integral (antivirus) y realizar el monitoreo, soporte especializado para la Secretaria Distrital de  Gobierno</t>
  </si>
  <si>
    <t>Realizar el mantenimiento, la instalación, reubicación, y recertificación del cableado estructurado de la secretaria distrital de gobierno</t>
  </si>
  <si>
    <t>A.O 562</t>
  </si>
  <si>
    <t>Adición y prorroga al contrato no. 562 de 2017 suscrito por la secretaría distrital de gobierno y high security technology sas</t>
  </si>
  <si>
    <t>High Security Technology S A S</t>
  </si>
  <si>
    <t>C. INTERAD. 430</t>
  </si>
  <si>
    <t>FACTURA 57275584</t>
  </si>
  <si>
    <t>Prorroga n° 2 y adicion n° 1 al contrato interadministrativo n° 430 de 2017 suscrito entre la secretaria distrital de gobierno y servicios postales nacionales s.a.</t>
  </si>
  <si>
    <t>Factura del servicio de direct tv con factura n°. 57275584periodo facturado anticipado del 12 de febrero al 11 de marzo de 2018total a pagar $112.600</t>
  </si>
  <si>
    <t>Servicios Postales Nacionales S A</t>
  </si>
  <si>
    <t>Adicion y prorroga a la orden de compra 312 de 2017,  la cual tiene por objeto la prestación del servicio integral de aseo y cafetería para las dependencias y proyectos del nivel central de la secretaría distrital de gobierno</t>
  </si>
  <si>
    <t>FACTURA 4973959140</t>
  </si>
  <si>
    <t>Factura de servicios publicos de codensa s.a. esp n°. 497395914-0predio ubicado en la cl 46 14 22/28   -  consejo de justicia de teusaquilloperiodo facturado del 27 de diciembre de 2017 al 29 de enero de 2018total a pagar $289.800</t>
  </si>
  <si>
    <t>FACTURA 9502</t>
  </si>
  <si>
    <t>Factura de la empresa acueducto y alcantarillado de la corregiduria de pasquilla. factura n° 9502. predio ubicado en vereda pasquillaperiodo facturado del 01 de enero al 30 de enero de 2018. total a pagar $18.584</t>
  </si>
  <si>
    <t>RA 8</t>
  </si>
  <si>
    <t>Pago de la autoliquidación de la nómina general de enero de 2018- planta de funcionamiento.</t>
  </si>
  <si>
    <t>RESOLUCION 71</t>
  </si>
  <si>
    <t>Secretaria Distrital de Gobierno</t>
  </si>
  <si>
    <t>Entregar a título de compraventa las órdenes de dotación de calzado para el personal administrativo con derecho y los conductores de la Secretaria Distrital de Gobierno</t>
  </si>
  <si>
    <t>Entregar a título de compraventa las órdenes de dotación de vestido de labor del personal administrativo con derecho y uniformes para los conductores de la entidad, a través del acuerdo marco de precios no cce-456-1-amp-2016 del 5 de diciembre de 2016</t>
  </si>
  <si>
    <t xml:space="preserve">Nómina general de febrero 2018 </t>
  </si>
  <si>
    <t>RA 10</t>
  </si>
  <si>
    <t>Pago de cesantias a Servidores Públicos</t>
  </si>
  <si>
    <t>RA 14</t>
  </si>
  <si>
    <t>Factura de servicios publicos de colombia móvil s.a.  esp n°. bs00407507predio ubicado en la kr  8   10  65   -  secretaria distrital de gobiernocompra de un iphone 7 black 32gb-lae mn8x2lz/atotal a pagar $2.759.570</t>
  </si>
  <si>
    <t>O.C. 312</t>
  </si>
  <si>
    <t>Ladoinsa Labores Dotaciones Industriales Sas</t>
  </si>
  <si>
    <t>FACTURA 4984543548</t>
  </si>
  <si>
    <t>Pago servicio publico de energia  para el predio con nomenclatura kr 75 no. 23 f 07 inspecciones de policia de fontibonperiodo facturado 7 de diciembre al 6 de febrero de 2018factura de servicios publicos no. 498454354-8total a pagar  $ 557.700</t>
  </si>
  <si>
    <t>RES 63</t>
  </si>
  <si>
    <t>Corporacion Universidad Libre</t>
  </si>
  <si>
    <t>Escuela Superior De Administracion Publica</t>
  </si>
  <si>
    <t>Fundacion Universidad Autonoma De Colombia</t>
  </si>
  <si>
    <t>Corporacion Universitaria Minuto De Dios - Uniminuto</t>
  </si>
  <si>
    <t>Universidad Nacional Abierta Y A Distancia</t>
  </si>
  <si>
    <t>Universidad La Gran Colombia</t>
  </si>
  <si>
    <t>Universidad Ean</t>
  </si>
  <si>
    <t>Universidad Del Valle</t>
  </si>
  <si>
    <t>Politecnico Grancolombiano</t>
  </si>
  <si>
    <t>Fundacion Universidad Externado De Colombia</t>
  </si>
  <si>
    <t>Por la cual se otorga un incentivo de auxilio para educación formal de conformidad con lo previsto en la resolución 027 del 18 de enero de 2018.reconocer y otorgar como  incentivo no pecuario, una contribución económica para financiar la educación formal a los servidores públicos, conforme se especifica a continuación: Ortiz Calderon Martha Lucia.</t>
  </si>
  <si>
    <t>Por la cual se otorga un incentivo de auxilio para educación formal de conformidad con lo previsto en la resolución 027 del 18 de enero de 2018.reconocer y otorgar como  incentivo no pecuario, una contribución económica para financiar la educación formal a los servidores públicos, conforme se especifica a continuación: Diaz Acevedo Juan Carlos</t>
  </si>
  <si>
    <t>Por la cual se otorga un incentivo de auxilio para educación formal de conformidad con lo previsto en la resolución 027 del 18 de enero de 2018.reconocer y otorgar como  incentivo no pecuario, una contribución económica para financiar la educación formal a los servidores públicos, conforme se especifica a continuación: Díaz Suarez Yurani Alejandra</t>
  </si>
  <si>
    <t>Por la cual se otorga un incentivo de auxilio para educación formal de conformidad con lo previsto en la resolución 027 del 18 de enero de 2018.reconocer y otorgar como  incentivo no pecuario, una contribución económica para financiar la educación formal a los servidores públicos, conforme se especifica a continuación: Ortiz Bermudez Maria de los Angeles</t>
  </si>
  <si>
    <t>Por la cual se otorga un incentivo de auxilio para educación formal de conformidad con lo previsto en la resolución 027 del 18 de enero de 2018.reconocer y otorgar como  incentivo no pecuario, una contribución económica para financiar la educación formal a los servidores públicos, conforme se especifica a continuación: Rincon Gómez Yeni Alexandra.</t>
  </si>
  <si>
    <t>Por la cual se otorga un incentivo de auxilio para educación formal de conformidad con lo previsto en la resolución 027 del 18 de enero de 2018.reconocer y otorgar como  incentivo no pecuario, una contribución económica para financiar la educación formal a los servidores públicos, conforme se especifica a continuación: Ceron Morales Nubia Consuelo</t>
  </si>
  <si>
    <t>Por la cual se otorga un incentivo de auxilio para educación formal de conformidad con lo previsto en la resolución 027 del 18 de enero de 2018.reconocer y otorgar como  incentivo no pecuario, una contribución económica para financiar la educación formal a los servidores públicos, conforme se especifica a continuación: Perdomo Ortega Paola Rocio</t>
  </si>
  <si>
    <t>Por la cual se otorga un incentivo de auxilio para educación formal de conformidad con lo previsto en la resolución 027 del 18 de enero de 2018.reconocer y otorgar como  incentivo no pecuario, una contribución económica para financiar la educación formal a los servidores públicos, conforme se especifica a continuación: Sarmiento Moreno Nubia Liliana</t>
  </si>
  <si>
    <t>Por la cual se otorga un incentivo de auxilio para educación formal de conformidad con lo previsto en la resolución 027 del 18 de enero de 2018.reconocer y otorgar como  incentivo no pecuario, una contribución económica para financiar la educación formal a los servidores públicos, conforme se especifica a continuación: Restrepo Rojas Victor Manuel</t>
  </si>
  <si>
    <t>Por la cual se otorga un incentivo de auxilio para educación formal de conformidad con lo previsto en la resolución 027 del 18 de enero de 2018.reconocer y otorgar como  incentivo no pecuario, una contribución económica para financiar la educación formal a los servidores públicos, conforme se especifica a continuación: Leon Vargas Edison</t>
  </si>
  <si>
    <t>Por la cual se otorga un incentivo de auxilio para educación formal de conformidad con lo previsto en la resolución 027 del 18 de enero de 2018.reconocer y otorgar como  incentivo no pecuario, una contribución económica para financiar la educación formal a los servidores públicos, conforme se especifica a continuación: Acevedo Dalila Luz Stella</t>
  </si>
  <si>
    <t>Por la cual se otorga un incentivo de auxilio para educación formal de conformidad con lo previsto en la resolución 027 del 18 de enero de 2018.reconocer y otorgar como  incentivo no pecuario, una contribución económica para financiar la educación formal a los servidores públicos, conforme se especifica a continuación: Valenzuela Ramos Deyanira</t>
  </si>
  <si>
    <t>Por la cual se otorga un incentivo de auxilio para educación formal de conformidad con lo previsto en la resolución 027 del 18 de enero de 2018.reconocer y otorgar como  incentivo no pecuario, una contribución económica para financiar la educación formal a los servidores públicos, conforme se especifica a continuación: Delgado Aguilar Cesar Augusto</t>
  </si>
  <si>
    <t>Por la cual se otorga un incentivo de auxilio para educación formal de conformidad con lo previsto en la resolución 027 del 18 de enero de 2018.reconocer y otorgar como  incentivo no pecuario, una contribución económica para financiar la educación formal a los servidores públicos, conforme se especifica a continuación: Merchan Velasquez Liliana Paola</t>
  </si>
  <si>
    <t>Por la cual se otorga un incentivo de auxilio para educación formal de conformidad con lo previsto en la resolución 027 del 18 de enero de 2018.reconocer y otorgar como  incentivo no pecuario, una contribución económica para financiar la educación formal a los servidores públicos, conforme se especifica a continuación: Salcedo Nathalia Marcela</t>
  </si>
  <si>
    <t>Por la cual se otorga un incentivo de auxilio para educación formal de conformidad con lo previsto en la resolución 027 del 18 de enero de 2018.reconocer y otorgar como  incentivo no pecuario, una contribución económica para financiar la educación formal a los servidores públicos, conforme se especifica a continuación: Ochoa León Patricia.</t>
  </si>
  <si>
    <t>Reconocimiento y pago del servicio extra prestado por los delegados de la secretaría distrital de gobierno de bogotá d.c en la supervisión de los concursos y los sorteos realizados por las loterías, los consorcios comerciales y los juegos promocionales en el mes de diciembre de 2017 y del tiempo excedido durante el servicio</t>
  </si>
  <si>
    <t>RA 15</t>
  </si>
  <si>
    <t>Pago se aportes patronales y parafiscales por el reintegro de salarios de la Alcaldesa Local de Engativa, Angela Vianney Ortiz Roldan</t>
  </si>
  <si>
    <t>C.A. 440</t>
  </si>
  <si>
    <t>Adicion y prorroga no. 1  al contrato de arrendamiento no.440 de 2018</t>
  </si>
  <si>
    <t>FACTURA 172741256</t>
  </si>
  <si>
    <t>FACTURA 427013</t>
  </si>
  <si>
    <t>FACTURA 9889</t>
  </si>
  <si>
    <t>Factura de servicios publicos de colombia móvil s.a.  esp n°. bs00427013predio ubicado en la kr 8 10 - 65   -  secretaria distrital de gobiernocompra 5 celulares huawei p10 lite lte black - directivos secretaria distrital de gobiernototal a pagar $3.500.000</t>
  </si>
  <si>
    <t>Pago servicio de telefonia  avantel para las dependencias del nivel central de la sdg.servicio facturado noviembre- diciembre por $1.531.154   factura no. fmc 11765servicio facturado enero 2018 por valor de $ 765.572   factura no.  fmc 11770.total a pagar  $ 2.296.717</t>
  </si>
  <si>
    <t>Pago servicio de telefonia celular para los directivos de la secretaria distrital de gobierno.periodo facturado 5 de enero al 4 de febrero de 2018total a pagar  $ 3.499.269numero de factura bi -0172741256</t>
  </si>
  <si>
    <t>Avantel S A S</t>
  </si>
  <si>
    <t>FACTURA 4970154130</t>
  </si>
  <si>
    <t>Factura de servicios publicos de codensa s.a. esp n°. 497015413-0predio ubicado en la kr 22 n°66a  14 - predio entregado por el dadep  a la  secretaria distrital de gobiernoperiodo facturado del 22 de diciembre de 2017 al 24 de enero de 2018total a pagar $115.040</t>
  </si>
  <si>
    <t>FACTURA 2464495551</t>
  </si>
  <si>
    <t>Factura de la empresa de acueducto agua alcantarillado y aseo de bogota,  n°. 24644955510servicio de agua y alcantarillado de la inspecciones de policia de usaquen.periodo facturado del 16 de noviembre  de 2017 al 16 de enero de 2018. total a pagar $302.350</t>
  </si>
  <si>
    <t>FACTURA 248313068</t>
  </si>
  <si>
    <t>Factura de servicios publicos de etb s.a.  esp   n°. 248313068predio ubicado en la cl 11 8 17   -  secretaria distrital de gobierno periodo facturado  del 01 al 31 de  enero de 2018 total a pagar $2.332.700</t>
  </si>
  <si>
    <t>RA 16</t>
  </si>
  <si>
    <t>Nomina adicional de febrero de 2018 (Vacaciones Alcalde Local de Antonio Nariño)</t>
  </si>
  <si>
    <t>RESOLUCION 100</t>
  </si>
  <si>
    <t>FACTURA 4991174136</t>
  </si>
  <si>
    <t>COMPROBANTE 1626966529</t>
  </si>
  <si>
    <t>Comprobante de servicios publicos de codensa s.a. esp n°. 162696652-9predio ubicado en la kr 8 10-65  - alcaldia mayor de bogotáperiodo facturado del 10 de enero   al 08 de febrero de 2018total a pagar $25.888.084</t>
  </si>
  <si>
    <t>Factura de servicios publicos de codensa s.a. esp n°. 499117413-6predio ubicado en la cl 12 8-53  - secretaria distrital de gobiernoperiodo facturado del 10 de enero   al 08 de febrero de 2018total a pagar $2.652.570</t>
  </si>
  <si>
    <t>O.C. 667</t>
  </si>
  <si>
    <t>Entregar a título de compraventa las órdenes de dotación de vestido de labor del personal administrativo con derecho y uniformes para los conductores de la entidad, a través del acuerdo marco de precios no cce-456-1-amp-2016 del 5 de diciembre de 2016.84 unidades de ropa de caballero - kit clasico 1 clima frio</t>
  </si>
  <si>
    <t>Union Temporal Charleston  Papi</t>
  </si>
  <si>
    <t>Pago de participacion en los gastos recurrentes comunes en las casas de justicia del distrito capital por la presencia de la inspecciones de policia segun convenio 664 de 2017</t>
  </si>
  <si>
    <t>Prestar los servicios técnicos y especializados de administración, operación, soporte y mantenimientos preventivos y correctivos de la infraestructura tecnológica para la operación de los servicios informáticos y de TI que requerida la Secretaría Distrital de Gobierno</t>
  </si>
  <si>
    <t>Prestar el servicio de mantenimiento preventivo y correctivo, suministro de insumos y repuestos nuevos y originales, para el parque automotor del nivel central de la secretaría distrital de gobierno y de los que sea responsable por la prestación del servicio</t>
  </si>
  <si>
    <t>FACTURA 5003719626</t>
  </si>
  <si>
    <t>Factura de servicios publicos de codensa s.a. esp n°. 500371962-6predio ubicado en la kr 22 66 a - 14   -  predio entregado por el dadep a la secretaria distrital de gobiernoperiodo facturado del 24 de enero al 22 de febrero de 2018total a pagar $71.160</t>
  </si>
  <si>
    <t>FACTURA 2870316401</t>
  </si>
  <si>
    <t>FACTURA 3481351571</t>
  </si>
  <si>
    <t>Seis (6) facturas de la empresa de acueducto agua alcantarillado y aseo de bogota, inicia n°. 28703164013 servicio de agua y alcantarillado de consejo de justicia e inspecciones de policia de teusaquillo, fontibon, antonio nariño, barrios unidos, chapinero y edificio futarena periodo facturado del 16 de noviembre de 2017 al 16 de enero de 2018. total a pagar $3.826.840</t>
  </si>
  <si>
    <t>Once (11) facturas de la empresa de acueducto agua alcantarillado y aseo de bogota, inicia n°. 34813515714 servicio de agua y alcantarillado del  consejo de justicia chapinero. periodo facturado del 16 de noviembre de 2017 al 16 de enero de 2018. total a pagar $1.446.982.</t>
  </si>
  <si>
    <t>FACTURA 3208672301</t>
  </si>
  <si>
    <t>FACTURA 3412145211</t>
  </si>
  <si>
    <t>Siete (7) facturas de la empresa de acueducto, alcantarillado y aseo de bogota e.s.p. inicia con n°. 32086723015. correspondiente al consejo de justicia de teusaquillo, inspecciones de policia de usaquen, antonio nariño, fontibon, chapinero y barrios unidos;  edificio furatenaperiodo facturado del 18 de octubre al 16 de diciembre de 2017. total a pagar $1.774.970</t>
  </si>
  <si>
    <t>Factura de la empresa de acueducto, alcantarillado y aseo de bogota e.s.p. n° 34121452113correspondiente al predio ubicado en la ak 14 53 80 pi 2 periodo facturado del 18 de octubre al 16 de diciembre de 2017. total a pagar $1.020.129</t>
  </si>
  <si>
    <t>FACTURA 248636967</t>
  </si>
  <si>
    <t>Factura de servicios publicos de etb s.a.  esp   n°. 248636967predio ubicado en la cl 11 8 17   -  secretaria distrital de gobierno periodo facturado  del 01 al 31 de  enero de 2018. total a pagar $12.622.990.</t>
  </si>
  <si>
    <t>Realizar exámenes médicos de ingreso, periódicos ocupacionales, por cambio de ocupación, post incapacidad, reintegro laboral, egreso, y aquellas valoraciones complementarias, que permitan mantener actualizadas las bases de datos del personal adscrito a la planta de personal como aquellos contratistas que apliquen y laboren con la secretaría de gobierno.</t>
  </si>
  <si>
    <t>RESOL 3939</t>
  </si>
  <si>
    <t>Por la cual se exige cumplimiento de pago  por compensacion de tratatamiento silvicultural  y se toman otras determinaciones.</t>
  </si>
  <si>
    <t>RA 17</t>
  </si>
  <si>
    <t>Pago de la autoliquidación de la nómina general de febrero de 2018- planta de funcionamiento.</t>
  </si>
  <si>
    <t>RA 19</t>
  </si>
  <si>
    <t>Pago de aportes parafiscales de retirados a quienes se les canceló en la nómina de enero 2018</t>
  </si>
  <si>
    <t>Caja menor 2018 dependencias del nivel central de la secretaría de gobierno</t>
  </si>
  <si>
    <t>Contratar la prestación del servicio integral de aseo y cafetería para las dependencias y proyectos del nivel central de la secretaría distrital de gobierno, el cual incluye el suministro de personal, maquinaria y los insumos</t>
  </si>
  <si>
    <t>FACTURA 57833938</t>
  </si>
  <si>
    <t>FACTURA 174923100</t>
  </si>
  <si>
    <t>Factura del servicio de direct tv con factura n°. 57833938periodo facturado anticipado del 12 de marzo al 11 de abril de 2018total a pagar $112.600</t>
  </si>
  <si>
    <t>Factura de servicios publicos de colombia móvil s.a.  esp n°. bi-0174923100predio ubicado en la cl 11 8 17   -  secretaria distrital de gobiernoperiodo facturado del 05 de febrero al 04 de marzo de 2018total a pagar $3.604.318</t>
  </si>
  <si>
    <t>Prestar el servicio de vigilancia y seguridad privada en las modalidades de vigilancia fija y móvil con y sin armas y medios tecnológicos en las diferentes dependencias de la secretaría distrital de gobierno de bogotá, d.c., con el fin de asegurar la protección y custodia de bienes muebles e inmuebles de propiedad de la entidad, y de los que legalmente sea o llegare a ser responsable y de sus funcionarios, contratistas y/o visitantes</t>
  </si>
  <si>
    <t>FACTURA 5006966230</t>
  </si>
  <si>
    <t>Factura de servicios publicos de codensa s.a. esp n°. 500696623-0predio ubicado en la cl 46 14 22/28   -  consejo de justicia de teusaquilloperiodo facturado del 29 de enero al 26 de febrero de 2018total a pagar $1.892.850</t>
  </si>
  <si>
    <t>Prestar los servicios para la ejecución de las actividades incluidas en el plan de bienestar para los servidores de la secretaria distrital de gobierno y sus familias</t>
  </si>
  <si>
    <t>C. CV. 670</t>
  </si>
  <si>
    <t>Black Hat Archetype S A S</t>
  </si>
  <si>
    <t>C. O  668</t>
  </si>
  <si>
    <t>Import System Sistemas Y Suministros S.A.S.</t>
  </si>
  <si>
    <t>RA 20</t>
  </si>
  <si>
    <t xml:space="preserve">Nómina general de marzo 2018 </t>
  </si>
  <si>
    <t>RA 23</t>
  </si>
  <si>
    <t>Pago de cesantías a funcionarios retirados de la entidad y a quienes se les está pagando en la nómina general de marzo 2018 (planta de funcionamiento).</t>
  </si>
  <si>
    <t>A.O. 669</t>
  </si>
  <si>
    <t>Suppler S.A.S</t>
  </si>
  <si>
    <t>Realizar la adición del contrato no. 485 de 2017 suscrito por la secretaría distrital de gobierno y oracle colombia ltda.</t>
  </si>
  <si>
    <t>Contratar el suministro de combustible para el parque automotor del nivel central de la secretaría distrital de gobierno a través del acuerdo marco de precios  no. cce-290-1 amp-2015</t>
  </si>
  <si>
    <t>Contratar el suministro de elementos de ferretería y de construcción, materiales eléctricos, herramientas y alquiler de equipos que se utilizarán para realizar las adecuaciones, reparaciones y mantenimientos preventivos y correctivos que se requieran en las instalaciones de las dependencias del nivel central de la secretaría distrital de gobierno y en los inmuebles por los que sea o llegare a ser legalmente responsable</t>
  </si>
  <si>
    <t>FACTURA 1628666197</t>
  </si>
  <si>
    <t>Comprobante de servicios publicos de codensa s.a. esp n°. 162866619-7predio ubicado en la kr 8 10-65  - alcaldia mayor de bogotátotal a pagar $23.598.612</t>
  </si>
  <si>
    <t>FACTURA 5020501653</t>
  </si>
  <si>
    <t>FACTURA 5028637161</t>
  </si>
  <si>
    <t>Factura de servicios publicos de codensa s.a. esp n°. 502050165-3predio ubicado en la kr 75 23 f - 07   -  inspección de la localidad de fontibónperiodo facturado del 06 de febrero al 06 de marzo de 2018total a pagar $233.420.</t>
  </si>
  <si>
    <t>Factura de servicios publicos de codensa s.a. esp n°. 502863716-1predio ubicado en la cl 12 8 53   -  secretaria distrital de gobiernoperiodo facturado del 08 de febrero al 08 de marzo de 2018total a pagar $1.399.590</t>
  </si>
  <si>
    <t>Pago de nómina adicional de marzo por las vacaciones de johanna paola bocanegra olaya, alcaldesa local de fontibón</t>
  </si>
  <si>
    <t>FACTURA 250019239</t>
  </si>
  <si>
    <t>Dos (2) factura de servicios publicos de etb s.a.  esp inicia  n°. 250019239predio ubicado en la cl 11 8 17   -  secretaria distrital de gobierno - inspeccionesperiodo facturado  del 01 al 28 de  febrero de 2018 total a pagar $16.062.930</t>
  </si>
  <si>
    <t>O.C 672</t>
  </si>
  <si>
    <t xml:space="preserve">Contratar la prestación del servicio integral de aseo y cafetería para las dependencias y proyectos del nivel central de la Secretaria Distrital de Gobierno, el cual incluye el suministro de personal, maquinaria y los insumos </t>
  </si>
  <si>
    <t>Union Temporal Eminser Soloaseo 2016</t>
  </si>
  <si>
    <t>O.C. 671</t>
  </si>
  <si>
    <t xml:space="preserve">Organización Terpel S.A. </t>
  </si>
  <si>
    <t>C.P.S. 392</t>
  </si>
  <si>
    <t xml:space="preserve">Adicion y prorroga contrato de prestacion de servicios no. 573 de 2017 </t>
  </si>
  <si>
    <t>Seguridad Nueva Era LTDA</t>
  </si>
  <si>
    <t>Subsecretaria de Gestión Institucional</t>
  </si>
  <si>
    <t>Suministro e instalación  de persianas  enrollables para las dependencias del nivel central de la secretaría distrital de gobierno</t>
  </si>
  <si>
    <t>Decreto 2019</t>
  </si>
  <si>
    <t>Por medio de la cual se concede una comision de servicios al exterior al secretario distrital de gobierno y se hace un encargo.articulo 1. conceder comision de servicios al exterior, al doctor miguel uribe turbay, identificado con la cedula de ciudadania n° 81.717.607, secretario de despacho codigo 020 grado 09 de la secretaria distrital de gobierno, para asistir a los eventos programados en la ciudad de londres - inglaterra, a partir de las 6:00 p.m. del dia 5 y hasta el dia 12 de abril de 2018.articulo 2. la secretaria distrital de gobierno, reconocerá al doctor miguel uribe turbay, tiquetes aereos en la ruta bogota - londres - bogota y viaticos en razon del cien por ciento (100%) del 5 al 11 de abril y del ciencuenta por ciento (50%) por el dia 12 de abril de 2018, de la tarifa maxima establecida en el decreto 333 de 2018, con cargo al rubro 3-1-2-02-02-00-0000-00, por concepto de "viaticos y gastos de viaje", segun certificado de disponibilidad presupuestal n° 761 del 5 de abril de 2018.</t>
  </si>
  <si>
    <t>Miguel  Uribe Turbay</t>
  </si>
  <si>
    <t>FACTURA 5044492743</t>
  </si>
  <si>
    <t>Factura de servicios publicos de etb s.a. esp n°. 504449274-3predio ubicado en la kr 22 n°66a  14 - predio entregado por el dadep  a la  secretaria distrital de gobiernoperiodo facturado del 22 de febrero al 23 de marzo de 2018total a pagar $98.910</t>
  </si>
  <si>
    <t>FACTURA 5047947223</t>
  </si>
  <si>
    <t>Factura por el servicio de energia (codensa) perteneciente al puesto de consejo de justicia de teusaquillo, calle 46 14-22/28 periodo comprendido entre el 26 de febrero al 27 de marzo de 2018, por un valor total a cancelar de $742.720</t>
  </si>
  <si>
    <t>RESOL 140</t>
  </si>
  <si>
    <t>Por la cual se ordena dar cumplimiento a una providencia de la jurisdicción de lo contencioso administrativoarticulo 1: ordénese a la dirección financiera de la secretaria distrital de gobierno dar cumplimiento a la sentencia proferida el 16 de febrero de 2017 por el tribunal administrativo de cundinamarca, sección segunda, dentro del proceso con radicación número: 11001-33-31-042-2013-00002-01 de luis alfonso galvis garcia contra alcaldia mayor de bogota - secretaria de gobierno.</t>
  </si>
  <si>
    <t>Luis Alfonso Galvis Garcia</t>
  </si>
  <si>
    <t>RA 25</t>
  </si>
  <si>
    <t>RA 26</t>
  </si>
  <si>
    <t>Pago de la seguridad social de la nómina general del mes de marzo de 2018</t>
  </si>
  <si>
    <t>RESOLUCION 171</t>
  </si>
  <si>
    <t>Reconocimiento y pago del servicio extra prestado por los delegados de la secretaría distrital de gobierno de bogotá d.c en la supervisión de los concursos y los sorteos realizados por las loterías, los consorcios comerciales y los juegos promocionales en el mes de enero de 2018 y del tiempo excedido durante el servicio</t>
  </si>
  <si>
    <t>FACTURA 21176</t>
  </si>
  <si>
    <t>FACTURA 58407023</t>
  </si>
  <si>
    <t>Pago servicio de telefonia  avantel para las dependencias del nivel central de la sdg.servicio facturado mes febrero de 2018 por $765.572   factura no. fmc 21176servicio facturado mes marzo de 2018 por valor de $ 765.572   factura no.  fmc 21174.total a pagar  $ 1.531.144</t>
  </si>
  <si>
    <t>Factura del servicio de direct tv con factura n°. 58407023periodo facturado anticipado del 12 de abril al 11 de mayo de 2018total a pagar $112.600</t>
  </si>
  <si>
    <t>FACTURA 39939010</t>
  </si>
  <si>
    <t>FACTURA 5066649534</t>
  </si>
  <si>
    <t>Comprobante de servicios publicos de codensa s.a. esp n°. 3993901-0predio ubicado en la kr 8 10-65  - alcaldia mayor de bogotáperiodo facturado del 08 de marzo  al 10 de abril de 2018total a pagar $26.675.628</t>
  </si>
  <si>
    <t>Factura de servicios publicos de codensa s.a. esp n°. 506664953-4predio ubicado en la cl 12 8-53  - secretaria distrital de gobiernoperiodo facturado del 08 de marzo al 10 de abril de 2018total a pagar $2.873.290</t>
  </si>
  <si>
    <t>FACTURA 2736518781</t>
  </si>
  <si>
    <t>Factura de la empresa de acueducto agua alcantarillado y aseo de bogota,  n°. 27365187817servicio de agua y alcantarillado del edificio furatena - cl 12c 8 53periodo facturado del 16 de enero al 15 de marzo de 2018. total a pagar $303.770</t>
  </si>
  <si>
    <t>FACTURA 2670014271</t>
  </si>
  <si>
    <t>Factura de la empresa de acueducto, alcantarillado y aseo de bogota e.s.p. n° 26700142719correspondiente al predio ubicado en la calle 12c 8 53  - edificio furatenaperiodo facturado del 17 de diciembre de 2017 al 14 de febrero de 2018. total a pagar $92.773.</t>
  </si>
  <si>
    <t>RA 29</t>
  </si>
  <si>
    <t>Pago de la nómina general de abril 2018 (planta de funcionamiento)</t>
  </si>
  <si>
    <t>RA 30</t>
  </si>
  <si>
    <t>Pago de cesantías a unos funcionarios retirados y a quienes se les está pagando en la nomina de abril 2018 (planta de funcionamiento).</t>
  </si>
  <si>
    <t>Adquisición de las pólizas de seguros que amparen los bienes muebles, inmuebles e intereses patrimoniales de propiedad de la secretaría distrital de gobierno y de aquellos por los que sea o llegare a ser legalmente responsable</t>
  </si>
  <si>
    <t>FACTURA 2670099711</t>
  </si>
  <si>
    <t>Factura de la empresa de acueducto agua alcantarillado y aseo de bogota,  n°. 26700997112servicio de agua y alcantarillado de la secretaria distrital de gobierno - edificio bicentenarioperiodo facturado del 16 de enero  al 15 de marzo de 2018. total a pagar $9.077.120</t>
  </si>
  <si>
    <t>FACTURA 3141111451</t>
  </si>
  <si>
    <t>Factura de la empresa de acueducto, alcantarillado y aseo de bogota e.s.p. n° 31411114510correspondiente al predio ubicado en la kr 8 10 65 secretaria distrital de gobierno - edificio bicentenario periodo facturado del 17 de diciembre de 2017  al 14 de febrero de 2018. total a pagar $7.261.093</t>
  </si>
  <si>
    <t>FACTURA 251262440</t>
  </si>
  <si>
    <t>Dos (2) factura de servicios publicos de etb s.a.  esp inicia  n°. 251262440predio ubicado en la cl 11 8 17   -  secretaria distrital de gobierno - inspeccionesperiodo facturado  del 01 al 31 de  marzo de 2018 total a pagar $14.999.860</t>
  </si>
  <si>
    <t>FACTURAS 177083182</t>
  </si>
  <si>
    <t>Factura de servicios publicos de colombia móvil s.a.  esp n°. bi-0177083182predio ubicado en la cl 11 8 17   -  secretaria distrital de gobiernoperiodo facturado del 05 de marzo al 04 de abril de 2018.total a pagar $3.604.318</t>
  </si>
  <si>
    <t>C.P.S 505</t>
  </si>
  <si>
    <t>Adicion y proroga  no. 1 al contrato de prestacion de servicios no. 505 de 2017</t>
  </si>
  <si>
    <t>Mitsubishi Electric De Colombia Limitada</t>
  </si>
  <si>
    <t>FACTURA 2940104621</t>
  </si>
  <si>
    <t>Factura de la empresa de acueducto agua alcantarillado y aseo de bogota,  n°. 29401046213servicio de agua y alcantarillado del consejo de justicia teusaquillo.periodo facturado del 17 de enero al 15 de marzo de 2018. total a pagar $173.800.</t>
  </si>
  <si>
    <t>RESOL 136</t>
  </si>
  <si>
    <t>Por la cual se modifica la resolución n° 646 de 2016articulo 1: modificar el articulo 3 de la resolución n° 646 del 6 de diciembre de 2016, el cual quedará así:"articulo 3: pagar la suma de setecientos cuarenta y seis mil quinientos dos pesos (746.502) m/cte., por concepto de descuentos legales y aportes patronales, cesantías e intereses de cesantías conforme a la liquidación efectuada por la dirección de gestión del talento humano, que obra en la tabla insertada en la parte motiva de la presente resolución."artículo 2: los demas apartes de la resolución n° 646 del 6 de diciembre de 2016, continúan vigentes.</t>
  </si>
  <si>
    <t>Juan Eugenio Bejarano Torres</t>
  </si>
  <si>
    <t>FACTURA 26700141414</t>
  </si>
  <si>
    <t>Factura de la empresa de acueducto, alcantarillado y aseo de bogota e.s.p. n° 26700141414 correspondiente al predio ubicado en la cl 46 14 28 - consejo de justicia teusaquillo periodo facturado del 17 de diciembre de 2017 al 14 de febrero de 2018. total a pagar $76.235</t>
  </si>
  <si>
    <t>C.P.S 485-17</t>
  </si>
  <si>
    <t>Realizar la adición no. 1 al contrato  de prestacion de servicios no. 485 de 2017 suscrito por la secretaría distrital de gobierno y oracle colombia ltda.</t>
  </si>
  <si>
    <t>C.P.S 675</t>
  </si>
  <si>
    <t>Seguridad Penta Ltda</t>
  </si>
  <si>
    <t>C.S 377-16</t>
  </si>
  <si>
    <t>Adicion no. 3  y prorroga no. 2  al contrato  de seguros no. 377 de 2016 suscrito con unión temporal axa colpatria seguros s.a - mapfre seguros generales de colombia</t>
  </si>
  <si>
    <t>Axa Colpatria Seguros S A</t>
  </si>
  <si>
    <t xml:space="preserve">C.P.S 674 </t>
  </si>
  <si>
    <t>Precar Limitada</t>
  </si>
  <si>
    <t>C.P.S 674</t>
  </si>
  <si>
    <t>MAYO</t>
  </si>
  <si>
    <t>FACTURA 58970264</t>
  </si>
  <si>
    <t>Factura del servicio de direct tv con factura n°. 58970264periodo facturado anticipado del 12 de mayo al 11 de junio de 2018total a pagar $112.600</t>
  </si>
  <si>
    <t>C.S. 677</t>
  </si>
  <si>
    <t>Electricos Y Ferreteria Delta S.A.S</t>
  </si>
  <si>
    <t>FACTURA 38610</t>
  </si>
  <si>
    <t>FACTURA 766550</t>
  </si>
  <si>
    <t>Factura de servicios publicos de codensa s.a. esp n°. 5070673497predio ubicado en la cl 119 6 56   -   colegio distrital general santanderperiodo facturado del 15 de marzo al 17 de abril  de 2018total a pagar $38.610</t>
  </si>
  <si>
    <t>Factura de servicios publicos de codensa s.a. esp n°. 508123096-4predio ubicado en la cl 46 14 22/28 - consejo de justicia de teusaquilloperiodo facturado del 27 de marzo al 26 de abril de 2018total a pagar $766.550</t>
  </si>
  <si>
    <t>Adquirir elementos e insumos de protección personal para servidores públicos y la brigada de emergencias de lasecretaría distrital de gobierno</t>
  </si>
  <si>
    <t>RESOLUCION 205</t>
  </si>
  <si>
    <t>Reconocimiento y pago del servicio extra prestado por los delegados de la secretaría distrital de gobierno de bogotá d.c en la supervisión de los concursos y los sorteos realizados por las loterías, los consorcios comerciales y los juegos promocionales en el mes de febrero de 2018 y del tiempo excedido durante el servicio</t>
  </si>
  <si>
    <t>RA 32</t>
  </si>
  <si>
    <t>Pago de la autoliquidación de la nómina general de abril de 2018 (funcionamiento)</t>
  </si>
  <si>
    <t>C. 679</t>
  </si>
  <si>
    <t>Union Temporal Sdg Oplk - Maicrotel 2018</t>
  </si>
  <si>
    <t>Adquisición, instalación, configuración, puesta en funcionamiento, mantenimiento preventivo y correctivo de ups ubicadas las sedes de nivel central de la secretaría distrital de gobierno</t>
  </si>
  <si>
    <t>C.P.S 678</t>
  </si>
  <si>
    <t>Evalua Salud Ips S A S</t>
  </si>
  <si>
    <t>C.S. 680</t>
  </si>
  <si>
    <t>Soluciones Integrales De Oficina S A S</t>
  </si>
  <si>
    <t>COMPROBANTE 1631548671</t>
  </si>
  <si>
    <t>RA 34</t>
  </si>
  <si>
    <t xml:space="preserve">Nómina general de mayo 2018 (Funcionamiento) </t>
  </si>
  <si>
    <t>RA 36</t>
  </si>
  <si>
    <t>Pago de cesantías a unos funcionarios retirados  (planta de funcionamiento).</t>
  </si>
  <si>
    <t>RESOL 146</t>
  </si>
  <si>
    <t>Primer reembolso caja menor dirección administrativa</t>
  </si>
  <si>
    <t>Secretaria Distrital De Gobierno</t>
  </si>
  <si>
    <t>FACTURA 252249185</t>
  </si>
  <si>
    <t>Dos (2) factura de servicios publicos de etb s.a.  esp inicia  n°. 252249185predio ubicado en la cl 11 8 17   -  secretaria distrital de gobierno - inspeccionesperiodo facturado  del 01 al 30 de abril de 2018 total a pagar $15.829.280</t>
  </si>
  <si>
    <t>Dirección de Gestión del Talento humano</t>
  </si>
  <si>
    <t>Traslado Presupuestal</t>
  </si>
  <si>
    <t>RESOLUCIÓN 218</t>
  </si>
  <si>
    <t>Reconocimiento y pago del servicio extra prestado por los delegados de la secretaría distrital de gobierno de bogotá d.c en la supervisión de los concursos y los sorteos realizados por las loterías, los consorcios comerciales y los juegos promocionales en el mes de marzo de 2018 y del tiempo excedido durante el servicio</t>
  </si>
  <si>
    <t>Direción de Grstión del Talento Humano</t>
  </si>
  <si>
    <t>Pago de reajuste pensional de colpensiones al señor victor julio santos burgos, ex servidor pública de la secretaría distrital de gobierno.</t>
  </si>
  <si>
    <t>Pago de reajuste pensional de colpensiones a la señora ana dolores correa camacho, ex servidora pública de la secretaría distrital de gobierno</t>
  </si>
  <si>
    <t>Ejecucion detallada de un rubro presupuestal</t>
  </si>
  <si>
    <t>Modificación de los artículos 2o y 3o de la resolución no. 0218 del 23 de mayo de 2018, por la cual se hace reconocimiento y pago del servicio extra prestado por los delegados de la secretaría distrital de gobierno de bogotá d.c en la supervisión de los concursos y los sorteos realizados por las loterías, los consorcios comerciales y los juegos promocionales en el mes de marzo de 2018 y del tiempo excedido durante el servicio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</si>
</sst>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64" formatCode="_-* #,##0.00\ _P_t_s_-;\-* #,##0.00\ _P_t_s_-;_-* &quot;-&quot;??\ _P_t_s_-;_-@_-"/>
    <numFmt numFmtId="165" formatCode="_-* #,##0\ _P_t_s_-;\-* #,##0\ _P_t_s_-;_-* &quot;-&quot;??\ _P_t_s_-;_-@_-"/>
    <numFmt numFmtId="166" formatCode="#.##0.00"/>
    <numFmt numFmtId="167" formatCode="#,##0.0"/>
    <numFmt numFmtId="168" formatCode="&quot;C.P.S &quot;###"/>
    <numFmt numFmtId="169" formatCode="#,##0_ ;\-#,##0\ "/>
    <numFmt numFmtId="170" formatCode="&quot;C.P.S.&quot;###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b/>
      <sz val="11"/>
      <color indexed="8"/>
      <name val="Garamond"/>
      <family val="1"/>
    </font>
    <font>
      <sz val="11"/>
      <color indexed="8"/>
      <name val="Garamond"/>
      <family val="1"/>
    </font>
    <font>
      <b/>
      <sz val="12"/>
      <name val="Garamond"/>
      <family val="1"/>
    </font>
    <font>
      <sz val="10"/>
      <name val="Garamond"/>
      <family val="1"/>
    </font>
    <font>
      <b/>
      <sz val="9"/>
      <name val="Garamond"/>
      <family val="1"/>
    </font>
    <font>
      <sz val="9"/>
      <name val="Arial"/>
      <family val="2"/>
    </font>
    <font>
      <sz val="9"/>
      <name val="Garamond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1"/>
      <name val="Garamond"/>
      <family val="1"/>
    </font>
    <font>
      <sz val="10"/>
      <name val="Arial"/>
      <family val="2"/>
    </font>
    <font>
      <sz val="8"/>
      <name val="Garamond"/>
      <family val="1"/>
    </font>
  </fonts>
  <fills count="4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9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16">
    <xf numFmtId="0" fontId="0" fillId="0" borderId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6" fillId="16" borderId="0" applyNumberFormat="0" applyBorder="0" applyAlignment="0" applyProtection="0"/>
    <xf numFmtId="0" fontId="15" fillId="16" borderId="0" applyNumberFormat="0" applyBorder="0" applyAlignment="0" applyProtection="0"/>
    <xf numFmtId="0" fontId="16" fillId="17" borderId="0" applyNumberFormat="0" applyBorder="0" applyAlignment="0" applyProtection="0"/>
    <xf numFmtId="0" fontId="15" fillId="17" borderId="0" applyNumberFormat="0" applyBorder="0" applyAlignment="0" applyProtection="0"/>
    <xf numFmtId="0" fontId="16" fillId="18" borderId="0" applyNumberFormat="0" applyBorder="0" applyAlignment="0" applyProtection="0"/>
    <xf numFmtId="0" fontId="15" fillId="18" borderId="0" applyNumberFormat="0" applyBorder="0" applyAlignment="0" applyProtection="0"/>
    <xf numFmtId="0" fontId="16" fillId="19" borderId="0" applyNumberFormat="0" applyBorder="0" applyAlignment="0" applyProtection="0"/>
    <xf numFmtId="0" fontId="15" fillId="19" borderId="0" applyNumberFormat="0" applyBorder="0" applyAlignment="0" applyProtection="0"/>
    <xf numFmtId="0" fontId="16" fillId="20" borderId="0" applyNumberFormat="0" applyBorder="0" applyAlignment="0" applyProtection="0"/>
    <xf numFmtId="0" fontId="15" fillId="20" borderId="0" applyNumberFormat="0" applyBorder="0" applyAlignment="0" applyProtection="0"/>
    <xf numFmtId="0" fontId="16" fillId="21" borderId="0" applyNumberFormat="0" applyBorder="0" applyAlignment="0" applyProtection="0"/>
    <xf numFmtId="0" fontId="15" fillId="21" borderId="0" applyNumberFormat="0" applyBorder="0" applyAlignment="0" applyProtection="0"/>
    <xf numFmtId="0" fontId="17" fillId="22" borderId="0" applyNumberFormat="0" applyBorder="0" applyAlignment="0" applyProtection="0"/>
    <xf numFmtId="0" fontId="18" fillId="23" borderId="16" applyNumberFormat="0" applyAlignment="0" applyProtection="0"/>
    <xf numFmtId="0" fontId="19" fillId="24" borderId="17" applyNumberFormat="0" applyAlignment="0" applyProtection="0"/>
    <xf numFmtId="0" fontId="20" fillId="0" borderId="18" applyNumberFormat="0" applyFill="0" applyAlignment="0" applyProtection="0"/>
    <xf numFmtId="0" fontId="21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23" fillId="31" borderId="16" applyNumberFormat="0" applyAlignment="0" applyProtection="0"/>
    <xf numFmtId="0" fontId="24" fillId="32" borderId="0" applyNumberFormat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5" fillId="33" borderId="0" applyNumberFormat="0" applyBorder="0" applyAlignment="0" applyProtection="0"/>
    <xf numFmtId="0" fontId="26" fillId="33" borderId="0" applyNumberFormat="0" applyBorder="0" applyAlignment="0" applyProtection="0"/>
    <xf numFmtId="0" fontId="15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34" borderId="20" applyNumberFormat="0" applyFont="0" applyAlignment="0" applyProtection="0"/>
    <xf numFmtId="0" fontId="15" fillId="34" borderId="20" applyNumberFormat="0" applyFont="0" applyAlignment="0" applyProtection="0"/>
    <xf numFmtId="0" fontId="15" fillId="34" borderId="20" applyNumberFormat="0" applyFont="0" applyAlignment="0" applyProtection="0"/>
    <xf numFmtId="0" fontId="15" fillId="34" borderId="20" applyNumberFormat="0" applyFont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7" fillId="23" borderId="21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22" applyNumberFormat="0" applyFill="0" applyAlignment="0" applyProtection="0"/>
    <xf numFmtId="0" fontId="22" fillId="0" borderId="23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24" applyNumberFormat="0" applyFill="0" applyAlignment="0" applyProtection="0"/>
    <xf numFmtId="41" fontId="35" fillId="0" borderId="0" applyFont="0" applyFill="0" applyBorder="0" applyAlignment="0" applyProtection="0"/>
    <xf numFmtId="0" fontId="1" fillId="0" borderId="0"/>
    <xf numFmtId="0" fontId="1" fillId="34" borderId="20" applyNumberFormat="0" applyFont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6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18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20" borderId="0" applyNumberFormat="0" applyBorder="0" applyAlignment="0" applyProtection="0"/>
    <xf numFmtId="0" fontId="1" fillId="9" borderId="0" applyNumberFormat="0" applyBorder="0" applyAlignment="0" applyProtection="0"/>
    <xf numFmtId="0" fontId="1" fillId="15" borderId="0" applyNumberFormat="0" applyBorder="0" applyAlignment="0" applyProtection="0"/>
    <xf numFmtId="0" fontId="1" fillId="21" borderId="0" applyNumberFormat="0" applyBorder="0" applyAlignment="0" applyProtection="0"/>
  </cellStyleXfs>
  <cellXfs count="355">
    <xf numFmtId="0" fontId="0" fillId="0" borderId="0" xfId="0"/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/>
    <xf numFmtId="17" fontId="6" fillId="2" borderId="0" xfId="0" quotePrefix="1" applyNumberFormat="1" applyFont="1" applyFill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35" borderId="2" xfId="0" applyNumberFormat="1" applyFont="1" applyFill="1" applyBorder="1" applyAlignment="1" applyProtection="1">
      <alignment horizontal="left" vertical="center"/>
      <protection locked="0"/>
    </xf>
    <xf numFmtId="0" fontId="7" fillId="35" borderId="2" xfId="0" applyNumberFormat="1" applyFont="1" applyFill="1" applyBorder="1" applyAlignment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/>
      <protection locked="0"/>
    </xf>
    <xf numFmtId="0" fontId="7" fillId="2" borderId="3" xfId="0" applyFont="1" applyFill="1" applyBorder="1" applyAlignment="1">
      <alignment vertical="center"/>
    </xf>
    <xf numFmtId="4" fontId="7" fillId="2" borderId="3" xfId="0" applyNumberFormat="1" applyFont="1" applyFill="1" applyBorder="1" applyAlignment="1" applyProtection="1">
      <alignment vertical="center"/>
      <protection locked="0"/>
    </xf>
    <xf numFmtId="0" fontId="7" fillId="35" borderId="3" xfId="0" applyNumberFormat="1" applyFont="1" applyFill="1" applyBorder="1" applyAlignment="1" applyProtection="1">
      <alignment horizontal="left" vertical="center"/>
      <protection locked="0"/>
    </xf>
    <xf numFmtId="0" fontId="7" fillId="35" borderId="3" xfId="0" applyNumberFormat="1" applyFont="1" applyFill="1" applyBorder="1" applyAlignment="1">
      <alignment horizontal="left" vertical="center"/>
    </xf>
    <xf numFmtId="4" fontId="7" fillId="35" borderId="3" xfId="0" applyNumberFormat="1" applyFont="1" applyFill="1" applyBorder="1" applyAlignment="1" applyProtection="1">
      <alignment vertical="center"/>
      <protection locked="0"/>
    </xf>
    <xf numFmtId="0" fontId="7" fillId="2" borderId="3" xfId="0" applyNumberFormat="1" applyFont="1" applyFill="1" applyBorder="1" applyAlignment="1">
      <alignment horizontal="left" vertical="center"/>
    </xf>
    <xf numFmtId="4" fontId="6" fillId="2" borderId="2" xfId="0" applyNumberFormat="1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>
      <alignment vertical="center"/>
    </xf>
    <xf numFmtId="4" fontId="6" fillId="2" borderId="3" xfId="0" applyNumberFormat="1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>
      <alignment vertical="center"/>
    </xf>
    <xf numFmtId="4" fontId="6" fillId="2" borderId="1" xfId="0" applyNumberFormat="1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>
      <alignment vertical="center"/>
    </xf>
    <xf numFmtId="4" fontId="7" fillId="2" borderId="0" xfId="0" applyNumberFormat="1" applyFont="1" applyFill="1"/>
    <xf numFmtId="3" fontId="7" fillId="35" borderId="2" xfId="0" applyNumberFormat="1" applyFont="1" applyFill="1" applyBorder="1" applyAlignment="1" applyProtection="1">
      <alignment vertical="center"/>
      <protection locked="0"/>
    </xf>
    <xf numFmtId="3" fontId="7" fillId="2" borderId="3" xfId="0" applyNumberFormat="1" applyFont="1" applyFill="1" applyBorder="1" applyAlignment="1" applyProtection="1">
      <alignment vertical="center"/>
      <protection locked="0"/>
    </xf>
    <xf numFmtId="3" fontId="7" fillId="35" borderId="3" xfId="0" applyNumberFormat="1" applyFont="1" applyFill="1" applyBorder="1" applyAlignment="1" applyProtection="1">
      <alignment vertical="center"/>
      <protection locked="0"/>
    </xf>
    <xf numFmtId="3" fontId="6" fillId="2" borderId="2" xfId="0" applyNumberFormat="1" applyFont="1" applyFill="1" applyBorder="1" applyAlignment="1" applyProtection="1">
      <alignment horizontal="right" vertical="center"/>
      <protection locked="0"/>
    </xf>
    <xf numFmtId="3" fontId="6" fillId="2" borderId="3" xfId="0" applyNumberFormat="1" applyFont="1" applyFill="1" applyBorder="1" applyAlignment="1" applyProtection="1">
      <alignment horizontal="right" vertical="center"/>
      <protection locked="0"/>
    </xf>
    <xf numFmtId="3" fontId="7" fillId="2" borderId="3" xfId="0" applyNumberFormat="1" applyFont="1" applyFill="1" applyBorder="1" applyAlignment="1" applyProtection="1">
      <alignment horizontal="right" vertical="center"/>
      <protection locked="0"/>
    </xf>
    <xf numFmtId="3" fontId="6" fillId="2" borderId="1" xfId="0" applyNumberFormat="1" applyFont="1" applyFill="1" applyBorder="1" applyAlignment="1" applyProtection="1">
      <alignment horizontal="right" vertical="center"/>
      <protection locked="0"/>
    </xf>
    <xf numFmtId="0" fontId="5" fillId="2" borderId="2" xfId="0" applyFont="1" applyFill="1" applyBorder="1" applyAlignment="1">
      <alignment horizontal="center" vertical="justify"/>
    </xf>
    <xf numFmtId="0" fontId="7" fillId="0" borderId="0" xfId="0" applyFont="1"/>
    <xf numFmtId="0" fontId="7" fillId="2" borderId="0" xfId="0" applyFont="1" applyFill="1" applyBorder="1"/>
    <xf numFmtId="0" fontId="7" fillId="2" borderId="4" xfId="0" applyFont="1" applyFill="1" applyBorder="1"/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3" xfId="0" applyFont="1" applyFill="1" applyBorder="1"/>
    <xf numFmtId="0" fontId="7" fillId="2" borderId="7" xfId="0" applyFont="1" applyFill="1" applyBorder="1"/>
    <xf numFmtId="0" fontId="7" fillId="2" borderId="5" xfId="0" applyFont="1" applyFill="1" applyBorder="1"/>
    <xf numFmtId="0" fontId="7" fillId="2" borderId="8" xfId="0" applyFont="1" applyFill="1" applyBorder="1"/>
    <xf numFmtId="0" fontId="7" fillId="2" borderId="9" xfId="0" applyFont="1" applyFill="1" applyBorder="1"/>
    <xf numFmtId="4" fontId="7" fillId="2" borderId="9" xfId="0" applyNumberFormat="1" applyFont="1" applyFill="1" applyBorder="1" applyProtection="1">
      <protection locked="0"/>
    </xf>
    <xf numFmtId="4" fontId="7" fillId="2" borderId="5" xfId="0" applyNumberFormat="1" applyFont="1" applyFill="1" applyBorder="1" applyProtection="1">
      <protection locked="0"/>
    </xf>
    <xf numFmtId="15" fontId="7" fillId="2" borderId="3" xfId="0" applyNumberFormat="1" applyFont="1" applyFill="1" applyBorder="1" applyAlignment="1">
      <alignment horizontal="center"/>
    </xf>
    <xf numFmtId="0" fontId="7" fillId="2" borderId="10" xfId="0" applyFont="1" applyFill="1" applyBorder="1"/>
    <xf numFmtId="0" fontId="7" fillId="2" borderId="8" xfId="0" applyFont="1" applyFill="1" applyBorder="1" applyAlignment="1">
      <alignment horizontal="center"/>
    </xf>
    <xf numFmtId="4" fontId="7" fillId="2" borderId="0" xfId="0" applyNumberFormat="1" applyFont="1" applyFill="1" applyBorder="1" applyProtection="1">
      <protection locked="0"/>
    </xf>
    <xf numFmtId="4" fontId="7" fillId="2" borderId="10" xfId="0" applyNumberFormat="1" applyFont="1" applyFill="1" applyBorder="1" applyProtection="1">
      <protection locked="0"/>
    </xf>
    <xf numFmtId="0" fontId="7" fillId="2" borderId="11" xfId="0" applyFont="1" applyFill="1" applyBorder="1"/>
    <xf numFmtId="0" fontId="7" fillId="2" borderId="6" xfId="0" applyFont="1" applyFill="1" applyBorder="1"/>
    <xf numFmtId="0" fontId="7" fillId="2" borderId="12" xfId="0" applyFont="1" applyFill="1" applyBorder="1"/>
    <xf numFmtId="0" fontId="7" fillId="2" borderId="13" xfId="0" applyFont="1" applyFill="1" applyBorder="1"/>
    <xf numFmtId="4" fontId="7" fillId="2" borderId="11" xfId="0" applyNumberFormat="1" applyFont="1" applyFill="1" applyBorder="1" applyProtection="1">
      <protection locked="0"/>
    </xf>
    <xf numFmtId="4" fontId="7" fillId="2" borderId="6" xfId="0" applyNumberFormat="1" applyFont="1" applyFill="1" applyBorder="1" applyProtection="1">
      <protection locked="0"/>
    </xf>
    <xf numFmtId="0" fontId="6" fillId="2" borderId="2" xfId="0" applyFont="1" applyFill="1" applyBorder="1" applyAlignment="1">
      <alignment horizontal="center" vertical="justify"/>
    </xf>
    <xf numFmtId="0" fontId="6" fillId="2" borderId="2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7" fillId="2" borderId="2" xfId="0" applyFont="1" applyFill="1" applyBorder="1"/>
    <xf numFmtId="0" fontId="7" fillId="2" borderId="3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left"/>
    </xf>
    <xf numFmtId="0" fontId="7" fillId="2" borderId="10" xfId="0" applyFont="1" applyFill="1" applyBorder="1" applyAlignment="1">
      <alignment horizontal="center"/>
    </xf>
    <xf numFmtId="4" fontId="7" fillId="2" borderId="3" xfId="0" applyNumberFormat="1" applyFont="1" applyFill="1" applyBorder="1" applyProtection="1">
      <protection locked="0"/>
    </xf>
    <xf numFmtId="4" fontId="7" fillId="36" borderId="10" xfId="0" applyNumberFormat="1" applyFont="1" applyFill="1" applyBorder="1" applyProtection="1">
      <protection locked="0"/>
    </xf>
    <xf numFmtId="0" fontId="7" fillId="2" borderId="14" xfId="0" applyFont="1" applyFill="1" applyBorder="1"/>
    <xf numFmtId="4" fontId="6" fillId="2" borderId="1" xfId="0" applyNumberFormat="1" applyFont="1" applyFill="1" applyBorder="1" applyProtection="1">
      <protection locked="0"/>
    </xf>
    <xf numFmtId="166" fontId="7" fillId="2" borderId="0" xfId="0" applyNumberFormat="1" applyFont="1" applyFill="1" applyBorder="1"/>
    <xf numFmtId="3" fontId="7" fillId="2" borderId="10" xfId="0" applyNumberFormat="1" applyFont="1" applyFill="1" applyBorder="1" applyProtection="1">
      <protection locked="0"/>
    </xf>
    <xf numFmtId="3" fontId="7" fillId="2" borderId="6" xfId="0" applyNumberFormat="1" applyFont="1" applyFill="1" applyBorder="1"/>
    <xf numFmtId="3" fontId="6" fillId="2" borderId="15" xfId="0" applyNumberFormat="1" applyFont="1" applyFill="1" applyBorder="1" applyProtection="1">
      <protection locked="0"/>
    </xf>
    <xf numFmtId="3" fontId="7" fillId="2" borderId="3" xfId="0" applyNumberFormat="1" applyFont="1" applyFill="1" applyBorder="1" applyProtection="1">
      <protection locked="0"/>
    </xf>
    <xf numFmtId="3" fontId="7" fillId="36" borderId="10" xfId="0" applyNumberFormat="1" applyFont="1" applyFill="1" applyBorder="1" applyProtection="1">
      <protection locked="0"/>
    </xf>
    <xf numFmtId="3" fontId="7" fillId="2" borderId="10" xfId="75" applyNumberFormat="1" applyFont="1" applyFill="1" applyBorder="1"/>
    <xf numFmtId="3" fontId="6" fillId="2" borderId="1" xfId="0" applyNumberFormat="1" applyFont="1" applyFill="1" applyBorder="1" applyProtection="1">
      <protection locked="0"/>
    </xf>
    <xf numFmtId="0" fontId="7" fillId="2" borderId="0" xfId="0" applyFont="1" applyFill="1" applyBorder="1" applyAlignment="1">
      <alignment horizontal="center"/>
    </xf>
    <xf numFmtId="0" fontId="34" fillId="36" borderId="10" xfId="140" applyFont="1" applyFill="1" applyBorder="1"/>
    <xf numFmtId="0" fontId="7" fillId="36" borderId="10" xfId="0" applyFont="1" applyFill="1" applyBorder="1" applyAlignment="1">
      <alignment horizontal="center"/>
    </xf>
    <xf numFmtId="0" fontId="7" fillId="36" borderId="8" xfId="0" applyFont="1" applyFill="1" applyBorder="1" applyAlignment="1">
      <alignment horizontal="left"/>
    </xf>
    <xf numFmtId="15" fontId="7" fillId="36" borderId="3" xfId="0" applyNumberFormat="1" applyFont="1" applyFill="1" applyBorder="1" applyAlignment="1">
      <alignment horizontal="center"/>
    </xf>
    <xf numFmtId="0" fontId="7" fillId="36" borderId="3" xfId="0" applyFont="1" applyFill="1" applyBorder="1" applyAlignment="1">
      <alignment horizontal="left"/>
    </xf>
    <xf numFmtId="0" fontId="7" fillId="36" borderId="3" xfId="0" applyFont="1" applyFill="1" applyBorder="1" applyAlignment="1">
      <alignment horizontal="center"/>
    </xf>
    <xf numFmtId="0" fontId="7" fillId="36" borderId="0" xfId="0" applyFont="1" applyFill="1" applyBorder="1"/>
    <xf numFmtId="4" fontId="7" fillId="2" borderId="0" xfId="0" applyNumberFormat="1" applyFont="1" applyFill="1" applyBorder="1"/>
    <xf numFmtId="3" fontId="7" fillId="2" borderId="14" xfId="0" applyNumberFormat="1" applyFont="1" applyFill="1" applyBorder="1"/>
    <xf numFmtId="0" fontId="7" fillId="36" borderId="0" xfId="0" applyFont="1" applyFill="1"/>
    <xf numFmtId="0" fontId="7" fillId="36" borderId="10" xfId="0" applyFont="1" applyFill="1" applyBorder="1"/>
    <xf numFmtId="4" fontId="7" fillId="2" borderId="13" xfId="0" applyNumberFormat="1" applyFont="1" applyFill="1" applyBorder="1" applyProtection="1">
      <protection locked="0"/>
    </xf>
    <xf numFmtId="0" fontId="7" fillId="36" borderId="8" xfId="0" applyFont="1" applyFill="1" applyBorder="1"/>
    <xf numFmtId="3" fontId="7" fillId="36" borderId="3" xfId="0" applyNumberFormat="1" applyFont="1" applyFill="1" applyBorder="1" applyProtection="1">
      <protection locked="0"/>
    </xf>
    <xf numFmtId="0" fontId="34" fillId="36" borderId="0" xfId="94" applyFont="1" applyFill="1"/>
    <xf numFmtId="15" fontId="34" fillId="36" borderId="0" xfId="94" applyNumberFormat="1" applyFont="1" applyFill="1"/>
    <xf numFmtId="0" fontId="34" fillId="36" borderId="8" xfId="94" applyFont="1" applyFill="1" applyBorder="1"/>
    <xf numFmtId="0" fontId="34" fillId="36" borderId="0" xfId="94" applyFont="1" applyFill="1" applyBorder="1"/>
    <xf numFmtId="0" fontId="34" fillId="36" borderId="10" xfId="94" applyFont="1" applyFill="1" applyBorder="1"/>
    <xf numFmtId="164" fontId="7" fillId="2" borderId="8" xfId="75" applyFont="1" applyFill="1" applyBorder="1"/>
    <xf numFmtId="3" fontId="7" fillId="2" borderId="3" xfId="0" applyNumberFormat="1" applyFont="1" applyFill="1" applyBorder="1"/>
    <xf numFmtId="15" fontId="7" fillId="2" borderId="8" xfId="0" applyNumberFormat="1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7" fillId="2" borderId="15" xfId="0" applyFont="1" applyFill="1" applyBorder="1"/>
    <xf numFmtId="0" fontId="7" fillId="2" borderId="1" xfId="0" applyFont="1" applyFill="1" applyBorder="1"/>
    <xf numFmtId="0" fontId="6" fillId="2" borderId="3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 vertical="center"/>
    </xf>
    <xf numFmtId="0" fontId="7" fillId="36" borderId="0" xfId="0" applyFont="1" applyFill="1" applyBorder="1" applyAlignment="1">
      <alignment horizontal="left"/>
    </xf>
    <xf numFmtId="15" fontId="7" fillId="2" borderId="14" xfId="0" applyNumberFormat="1" applyFont="1" applyFill="1" applyBorder="1" applyAlignment="1">
      <alignment horizontal="center"/>
    </xf>
    <xf numFmtId="0" fontId="7" fillId="2" borderId="14" xfId="0" applyFont="1" applyFill="1" applyBorder="1" applyAlignment="1">
      <alignment horizontal="left"/>
    </xf>
    <xf numFmtId="166" fontId="7" fillId="2" borderId="0" xfId="0" applyNumberFormat="1" applyFont="1" applyFill="1"/>
    <xf numFmtId="0" fontId="6" fillId="2" borderId="13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 vertical="center"/>
    </xf>
    <xf numFmtId="4" fontId="7" fillId="36" borderId="0" xfId="0" applyNumberFormat="1" applyFont="1" applyFill="1" applyBorder="1" applyProtection="1">
      <protection locked="0"/>
    </xf>
    <xf numFmtId="0" fontId="7" fillId="36" borderId="11" xfId="0" applyFont="1" applyFill="1" applyBorder="1"/>
    <xf numFmtId="0" fontId="7" fillId="36" borderId="6" xfId="0" applyFont="1" applyFill="1" applyBorder="1"/>
    <xf numFmtId="0" fontId="7" fillId="36" borderId="14" xfId="0" applyFont="1" applyFill="1" applyBorder="1"/>
    <xf numFmtId="3" fontId="7" fillId="36" borderId="6" xfId="0" applyNumberFormat="1" applyFont="1" applyFill="1" applyBorder="1"/>
    <xf numFmtId="0" fontId="7" fillId="2" borderId="8" xfId="0" applyFont="1" applyFill="1" applyBorder="1" applyAlignment="1">
      <alignment horizontal="center" vertical="center"/>
    </xf>
    <xf numFmtId="15" fontId="7" fillId="2" borderId="7" xfId="0" applyNumberFormat="1" applyFont="1" applyFill="1" applyBorder="1" applyAlignment="1">
      <alignment horizontal="center"/>
    </xf>
    <xf numFmtId="4" fontId="7" fillId="2" borderId="2" xfId="0" applyNumberFormat="1" applyFont="1" applyFill="1" applyBorder="1"/>
    <xf numFmtId="0" fontId="7" fillId="2" borderId="3" xfId="0" applyFont="1" applyFill="1" applyBorder="1" applyAlignment="1">
      <alignment horizontal="center" vertical="center"/>
    </xf>
    <xf numFmtId="15" fontId="7" fillId="36" borderId="2" xfId="0" applyNumberFormat="1" applyFont="1" applyFill="1" applyBorder="1"/>
    <xf numFmtId="0" fontId="7" fillId="36" borderId="7" xfId="0" applyFont="1" applyFill="1" applyBorder="1"/>
    <xf numFmtId="15" fontId="7" fillId="36" borderId="5" xfId="0" applyNumberFormat="1" applyFont="1" applyFill="1" applyBorder="1"/>
    <xf numFmtId="0" fontId="7" fillId="36" borderId="9" xfId="0" applyFont="1" applyFill="1" applyBorder="1"/>
    <xf numFmtId="0" fontId="7" fillId="36" borderId="5" xfId="0" applyFont="1" applyFill="1" applyBorder="1"/>
    <xf numFmtId="4" fontId="7" fillId="36" borderId="2" xfId="0" applyNumberFormat="1" applyFont="1" applyFill="1" applyBorder="1"/>
    <xf numFmtId="0" fontId="6" fillId="2" borderId="8" xfId="0" applyFont="1" applyFill="1" applyBorder="1" applyAlignment="1">
      <alignment horizontal="center" vertical="center"/>
    </xf>
    <xf numFmtId="0" fontId="34" fillId="36" borderId="0" xfId="0" applyFont="1" applyFill="1" applyBorder="1" applyAlignment="1">
      <alignment horizontal="left" vertical="center"/>
    </xf>
    <xf numFmtId="0" fontId="34" fillId="36" borderId="1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15" fontId="7" fillId="36" borderId="14" xfId="0" applyNumberFormat="1" applyFont="1" applyFill="1" applyBorder="1"/>
    <xf numFmtId="15" fontId="7" fillId="36" borderId="6" xfId="0" applyNumberFormat="1" applyFont="1" applyFill="1" applyBorder="1"/>
    <xf numFmtId="0" fontId="7" fillId="36" borderId="4" xfId="0" applyFont="1" applyFill="1" applyBorder="1"/>
    <xf numFmtId="3" fontId="7" fillId="36" borderId="14" xfId="0" applyNumberFormat="1" applyFont="1" applyFill="1" applyBorder="1"/>
    <xf numFmtId="3" fontId="6" fillId="2" borderId="6" xfId="0" applyNumberFormat="1" applyFont="1" applyFill="1" applyBorder="1" applyProtection="1">
      <protection locked="0"/>
    </xf>
    <xf numFmtId="0" fontId="6" fillId="2" borderId="13" xfId="0" applyFont="1" applyFill="1" applyBorder="1" applyAlignment="1">
      <alignment horizontal="left"/>
    </xf>
    <xf numFmtId="14" fontId="7" fillId="2" borderId="3" xfId="0" applyNumberFormat="1" applyFont="1" applyFill="1" applyBorder="1"/>
    <xf numFmtId="4" fontId="7" fillId="2" borderId="5" xfId="75" applyNumberFormat="1" applyFont="1" applyFill="1" applyBorder="1" applyAlignment="1"/>
    <xf numFmtId="0" fontId="7" fillId="2" borderId="8" xfId="0" applyFont="1" applyFill="1" applyBorder="1" applyAlignment="1">
      <alignment horizontal="left" vertical="center"/>
    </xf>
    <xf numFmtId="3" fontId="7" fillId="2" borderId="10" xfId="0" applyNumberFormat="1" applyFont="1" applyFill="1" applyBorder="1" applyAlignment="1" applyProtection="1">
      <alignment horizontal="right" vertical="center"/>
      <protection locked="0"/>
    </xf>
    <xf numFmtId="4" fontId="7" fillId="2" borderId="6" xfId="0" applyNumberFormat="1" applyFont="1" applyFill="1" applyBorder="1"/>
    <xf numFmtId="0" fontId="6" fillId="2" borderId="7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4" fontId="7" fillId="2" borderId="4" xfId="0" applyNumberFormat="1" applyFont="1" applyFill="1" applyBorder="1" applyProtection="1">
      <protection locked="0"/>
    </xf>
    <xf numFmtId="4" fontId="9" fillId="2" borderId="10" xfId="0" applyNumberFormat="1" applyFont="1" applyFill="1" applyBorder="1" applyProtection="1">
      <protection locked="0"/>
    </xf>
    <xf numFmtId="0" fontId="9" fillId="2" borderId="8" xfId="0" applyFont="1" applyFill="1" applyBorder="1"/>
    <xf numFmtId="3" fontId="9" fillId="2" borderId="10" xfId="0" applyNumberFormat="1" applyFont="1" applyFill="1" applyBorder="1" applyProtection="1">
      <protection locked="0"/>
    </xf>
    <xf numFmtId="0" fontId="7" fillId="36" borderId="8" xfId="0" applyFont="1" applyFill="1" applyBorder="1" applyAlignment="1">
      <alignment horizontal="center"/>
    </xf>
    <xf numFmtId="0" fontId="9" fillId="36" borderId="8" xfId="0" applyFont="1" applyFill="1" applyBorder="1"/>
    <xf numFmtId="0" fontId="34" fillId="0" borderId="10" xfId="84" applyFont="1" applyBorder="1"/>
    <xf numFmtId="3" fontId="7" fillId="2" borderId="0" xfId="0" applyNumberFormat="1" applyFont="1" applyFill="1"/>
    <xf numFmtId="4" fontId="6" fillId="2" borderId="13" xfId="0" applyNumberFormat="1" applyFont="1" applyFill="1" applyBorder="1" applyProtection="1">
      <protection locked="0"/>
    </xf>
    <xf numFmtId="4" fontId="7" fillId="2" borderId="4" xfId="0" applyNumberFormat="1" applyFont="1" applyFill="1" applyBorder="1"/>
    <xf numFmtId="165" fontId="7" fillId="2" borderId="5" xfId="75" applyNumberFormat="1" applyFont="1" applyFill="1" applyBorder="1" applyAlignment="1">
      <alignment horizontal="left"/>
    </xf>
    <xf numFmtId="4" fontId="7" fillId="2" borderId="15" xfId="0" applyNumberFormat="1" applyFont="1" applyFill="1" applyBorder="1" applyProtection="1">
      <protection locked="0"/>
    </xf>
    <xf numFmtId="3" fontId="9" fillId="2" borderId="3" xfId="0" applyNumberFormat="1" applyFont="1" applyFill="1" applyBorder="1" applyProtection="1">
      <protection locked="0"/>
    </xf>
    <xf numFmtId="0" fontId="7" fillId="0" borderId="14" xfId="0" applyFont="1" applyBorder="1"/>
    <xf numFmtId="3" fontId="6" fillId="2" borderId="13" xfId="0" applyNumberFormat="1" applyFont="1" applyFill="1" applyBorder="1" applyProtection="1">
      <protection locked="0"/>
    </xf>
    <xf numFmtId="4" fontId="7" fillId="2" borderId="13" xfId="0" applyNumberFormat="1" applyFont="1" applyFill="1" applyBorder="1"/>
    <xf numFmtId="4" fontId="34" fillId="0" borderId="13" xfId="124" applyNumberFormat="1" applyFont="1" applyBorder="1"/>
    <xf numFmtId="3" fontId="7" fillId="2" borderId="0" xfId="0" applyNumberFormat="1" applyFont="1" applyFill="1" applyBorder="1"/>
    <xf numFmtId="3" fontId="7" fillId="2" borderId="13" xfId="0" applyNumberFormat="1" applyFont="1" applyFill="1" applyBorder="1"/>
    <xf numFmtId="4" fontId="6" fillId="2" borderId="2" xfId="0" applyNumberFormat="1" applyFont="1" applyFill="1" applyBorder="1" applyAlignment="1" applyProtection="1">
      <alignment horizontal="right" vertical="center"/>
      <protection locked="0"/>
    </xf>
    <xf numFmtId="4" fontId="7" fillId="2" borderId="10" xfId="0" applyNumberFormat="1" applyFont="1" applyFill="1" applyBorder="1"/>
    <xf numFmtId="0" fontId="5" fillId="2" borderId="1" xfId="0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 applyProtection="1">
      <alignment horizontal="right" vertical="center"/>
      <protection locked="0"/>
    </xf>
    <xf numFmtId="0" fontId="5" fillId="2" borderId="0" xfId="0" applyFont="1" applyFill="1"/>
    <xf numFmtId="3" fontId="6" fillId="2" borderId="0" xfId="0" applyNumberFormat="1" applyFont="1" applyFill="1" applyBorder="1" applyAlignment="1">
      <alignment horizontal="center" vertical="center"/>
    </xf>
    <xf numFmtId="3" fontId="7" fillId="37" borderId="3" xfId="0" applyNumberFormat="1" applyFont="1" applyFill="1" applyBorder="1" applyAlignment="1" applyProtection="1">
      <alignment vertical="center"/>
      <protection locked="0"/>
    </xf>
    <xf numFmtId="0" fontId="6" fillId="36" borderId="0" xfId="0" applyFont="1" applyFill="1" applyBorder="1" applyAlignment="1">
      <alignment vertical="center" wrapText="1"/>
    </xf>
    <xf numFmtId="0" fontId="6" fillId="36" borderId="0" xfId="0" applyFont="1" applyFill="1" applyBorder="1" applyAlignment="1">
      <alignment vertical="center"/>
    </xf>
    <xf numFmtId="0" fontId="6" fillId="36" borderId="0" xfId="0" applyFont="1" applyFill="1" applyBorder="1" applyAlignment="1">
      <alignment horizontal="center" vertical="center" wrapText="1"/>
    </xf>
    <xf numFmtId="0" fontId="10" fillId="36" borderId="0" xfId="0" quotePrefix="1" applyFont="1" applyFill="1" applyBorder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11" fillId="2" borderId="0" xfId="0" applyFont="1" applyFill="1"/>
    <xf numFmtId="4" fontId="5" fillId="2" borderId="0" xfId="0" applyNumberFormat="1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8" borderId="1" xfId="0" applyFont="1" applyFill="1" applyBorder="1" applyAlignment="1">
      <alignment horizontal="center" vertical="center"/>
    </xf>
    <xf numFmtId="0" fontId="11" fillId="35" borderId="2" xfId="0" applyNumberFormat="1" applyFont="1" applyFill="1" applyBorder="1" applyAlignment="1" applyProtection="1">
      <alignment horizontal="left" vertical="center"/>
      <protection locked="0"/>
    </xf>
    <xf numFmtId="0" fontId="11" fillId="35" borderId="2" xfId="0" applyNumberFormat="1" applyFont="1" applyFill="1" applyBorder="1" applyAlignment="1">
      <alignment horizontal="left" vertical="center"/>
    </xf>
    <xf numFmtId="3" fontId="11" fillId="35" borderId="2" xfId="0" applyNumberFormat="1" applyFont="1" applyFill="1" applyBorder="1" applyAlignment="1" applyProtection="1">
      <alignment vertical="center"/>
      <protection locked="0"/>
    </xf>
    <xf numFmtId="10" fontId="11" fillId="35" borderId="2" xfId="0" applyNumberFormat="1" applyFont="1" applyFill="1" applyBorder="1" applyAlignment="1" applyProtection="1">
      <alignment horizontal="center" vertical="center"/>
      <protection locked="0"/>
    </xf>
    <xf numFmtId="0" fontId="11" fillId="2" borderId="3" xfId="0" applyNumberFormat="1" applyFont="1" applyFill="1" applyBorder="1" applyAlignment="1" applyProtection="1">
      <alignment horizontal="left" vertical="center"/>
      <protection locked="0"/>
    </xf>
    <xf numFmtId="0" fontId="11" fillId="2" borderId="3" xfId="0" applyFont="1" applyFill="1" applyBorder="1" applyAlignment="1">
      <alignment vertical="center"/>
    </xf>
    <xf numFmtId="3" fontId="11" fillId="2" borderId="3" xfId="0" applyNumberFormat="1" applyFont="1" applyFill="1" applyBorder="1" applyAlignment="1" applyProtection="1">
      <alignment vertical="center"/>
      <protection locked="0"/>
    </xf>
    <xf numFmtId="10" fontId="11" fillId="2" borderId="3" xfId="0" applyNumberFormat="1" applyFont="1" applyFill="1" applyBorder="1" applyAlignment="1" applyProtection="1">
      <alignment horizontal="center" vertical="center"/>
      <protection locked="0"/>
    </xf>
    <xf numFmtId="167" fontId="11" fillId="2" borderId="3" xfId="0" applyNumberFormat="1" applyFont="1" applyFill="1" applyBorder="1" applyAlignment="1" applyProtection="1">
      <alignment vertical="center"/>
      <protection locked="0"/>
    </xf>
    <xf numFmtId="4" fontId="11" fillId="2" borderId="3" xfId="0" applyNumberFormat="1" applyFont="1" applyFill="1" applyBorder="1" applyAlignment="1" applyProtection="1">
      <alignment vertical="center"/>
      <protection locked="0"/>
    </xf>
    <xf numFmtId="0" fontId="11" fillId="35" borderId="3" xfId="0" applyNumberFormat="1" applyFont="1" applyFill="1" applyBorder="1" applyAlignment="1" applyProtection="1">
      <alignment horizontal="left" vertical="center"/>
      <protection locked="0"/>
    </xf>
    <xf numFmtId="0" fontId="11" fillId="35" borderId="3" xfId="0" applyNumberFormat="1" applyFont="1" applyFill="1" applyBorder="1" applyAlignment="1">
      <alignment horizontal="left" vertical="center"/>
    </xf>
    <xf numFmtId="3" fontId="11" fillId="35" borderId="3" xfId="0" applyNumberFormat="1" applyFont="1" applyFill="1" applyBorder="1" applyAlignment="1" applyProtection="1">
      <alignment vertical="center"/>
      <protection locked="0"/>
    </xf>
    <xf numFmtId="10" fontId="11" fillId="35" borderId="3" xfId="0" applyNumberFormat="1" applyFont="1" applyFill="1" applyBorder="1" applyAlignment="1" applyProtection="1">
      <alignment horizontal="center" vertical="center"/>
      <protection locked="0"/>
    </xf>
    <xf numFmtId="0" fontId="11" fillId="2" borderId="3" xfId="0" applyNumberFormat="1" applyFont="1" applyFill="1" applyBorder="1" applyAlignment="1">
      <alignment horizontal="left" vertical="center"/>
    </xf>
    <xf numFmtId="4" fontId="5" fillId="2" borderId="2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>
      <alignment vertical="center"/>
    </xf>
    <xf numFmtId="3" fontId="5" fillId="2" borderId="2" xfId="0" applyNumberFormat="1" applyFont="1" applyFill="1" applyBorder="1" applyAlignment="1" applyProtection="1">
      <alignment horizontal="right" vertical="center"/>
      <protection locked="0"/>
    </xf>
    <xf numFmtId="10" fontId="5" fillId="2" borderId="2" xfId="185" applyNumberFormat="1" applyFont="1" applyFill="1" applyBorder="1" applyAlignment="1" applyProtection="1">
      <alignment horizontal="center" vertical="center"/>
      <protection locked="0"/>
    </xf>
    <xf numFmtId="4" fontId="5" fillId="2" borderId="2" xfId="0" applyNumberFormat="1" applyFont="1" applyFill="1" applyBorder="1" applyAlignment="1" applyProtection="1">
      <alignment horizontal="right" vertical="center"/>
      <protection locked="0"/>
    </xf>
    <xf numFmtId="4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>
      <alignment vertical="center"/>
    </xf>
    <xf numFmtId="3" fontId="5" fillId="2" borderId="3" xfId="0" applyNumberFormat="1" applyFont="1" applyFill="1" applyBorder="1" applyAlignment="1" applyProtection="1">
      <alignment horizontal="right" vertical="center"/>
      <protection locked="0"/>
    </xf>
    <xf numFmtId="10" fontId="5" fillId="2" borderId="3" xfId="0" applyNumberFormat="1" applyFont="1" applyFill="1" applyBorder="1" applyAlignment="1" applyProtection="1">
      <alignment horizontal="center" vertical="center"/>
      <protection locked="0"/>
    </xf>
    <xf numFmtId="3" fontId="11" fillId="2" borderId="3" xfId="0" applyNumberFormat="1" applyFont="1" applyFill="1" applyBorder="1" applyAlignment="1" applyProtection="1">
      <alignment horizontal="right" vertical="center"/>
      <protection locked="0"/>
    </xf>
    <xf numFmtId="10" fontId="11" fillId="2" borderId="3" xfId="185" applyNumberFormat="1" applyFont="1" applyFill="1" applyBorder="1" applyAlignment="1" applyProtection="1">
      <alignment horizontal="center" vertical="center"/>
      <protection locked="0"/>
    </xf>
    <xf numFmtId="4" fontId="5" fillId="2" borderId="1" xfId="0" applyNumberFormat="1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>
      <alignment vertical="center"/>
    </xf>
    <xf numFmtId="3" fontId="5" fillId="2" borderId="1" xfId="0" applyNumberFormat="1" applyFont="1" applyFill="1" applyBorder="1" applyAlignment="1" applyProtection="1">
      <alignment horizontal="right" vertical="center"/>
      <protection locked="0"/>
    </xf>
    <xf numFmtId="3" fontId="5" fillId="37" borderId="1" xfId="0" applyNumberFormat="1" applyFont="1" applyFill="1" applyBorder="1" applyAlignment="1" applyProtection="1">
      <alignment horizontal="right" vertical="center"/>
      <protection locked="0"/>
    </xf>
    <xf numFmtId="10" fontId="5" fillId="2" borderId="1" xfId="185" applyNumberFormat="1" applyFont="1" applyFill="1" applyBorder="1" applyAlignment="1" applyProtection="1">
      <alignment horizontal="center" vertical="center"/>
      <protection locked="0"/>
    </xf>
    <xf numFmtId="3" fontId="5" fillId="39" borderId="1" xfId="0" applyNumberFormat="1" applyFont="1" applyFill="1" applyBorder="1" applyAlignment="1" applyProtection="1">
      <alignment horizontal="right" vertical="center"/>
      <protection locked="0"/>
    </xf>
    <xf numFmtId="3" fontId="5" fillId="38" borderId="1" xfId="0" applyNumberFormat="1" applyFont="1" applyFill="1" applyBorder="1" applyAlignment="1" applyProtection="1">
      <alignment horizontal="right" vertical="center"/>
      <protection locked="0"/>
    </xf>
    <xf numFmtId="0" fontId="7" fillId="36" borderId="14" xfId="0" applyFont="1" applyFill="1" applyBorder="1" applyProtection="1">
      <protection locked="0"/>
    </xf>
    <xf numFmtId="0" fontId="7" fillId="36" borderId="11" xfId="0" applyFont="1" applyFill="1" applyBorder="1" applyProtection="1">
      <protection locked="0"/>
    </xf>
    <xf numFmtId="3" fontId="11" fillId="2" borderId="0" xfId="0" applyNumberFormat="1" applyFont="1" applyFill="1"/>
    <xf numFmtId="3" fontId="7" fillId="2" borderId="10" xfId="0" applyNumberFormat="1" applyFont="1" applyFill="1" applyBorder="1"/>
    <xf numFmtId="0" fontId="12" fillId="39" borderId="1" xfId="0" applyFont="1" applyFill="1" applyBorder="1" applyAlignment="1">
      <alignment horizontal="center" vertical="center" wrapText="1"/>
    </xf>
    <xf numFmtId="3" fontId="7" fillId="2" borderId="8" xfId="0" applyNumberFormat="1" applyFont="1" applyFill="1" applyBorder="1"/>
    <xf numFmtId="3" fontId="7" fillId="0" borderId="0" xfId="0" applyNumberFormat="1" applyFont="1"/>
    <xf numFmtId="4" fontId="7" fillId="0" borderId="0" xfId="0" applyNumberFormat="1" applyFont="1"/>
    <xf numFmtId="3" fontId="7" fillId="2" borderId="11" xfId="0" applyNumberFormat="1" applyFont="1" applyFill="1" applyBorder="1" applyProtection="1">
      <protection locked="0"/>
    </xf>
    <xf numFmtId="3" fontId="7" fillId="36" borderId="0" xfId="0" applyNumberFormat="1" applyFont="1" applyFill="1" applyBorder="1" applyProtection="1">
      <protection locked="0"/>
    </xf>
    <xf numFmtId="3" fontId="7" fillId="36" borderId="8" xfId="0" applyNumberFormat="1" applyFont="1" applyFill="1" applyBorder="1" applyProtection="1">
      <protection locked="0"/>
    </xf>
    <xf numFmtId="0" fontId="7" fillId="0" borderId="11" xfId="0" applyFont="1" applyBorder="1"/>
    <xf numFmtId="0" fontId="7" fillId="2" borderId="11" xfId="0" applyFont="1" applyFill="1" applyBorder="1" applyAlignment="1">
      <alignment horizontal="left"/>
    </xf>
    <xf numFmtId="0" fontId="34" fillId="36" borderId="11" xfId="153" applyFont="1" applyFill="1" applyBorder="1" applyAlignment="1">
      <alignment horizontal="center"/>
    </xf>
    <xf numFmtId="0" fontId="34" fillId="36" borderId="8" xfId="153" applyFont="1" applyFill="1" applyBorder="1" applyAlignment="1">
      <alignment horizontal="center"/>
    </xf>
    <xf numFmtId="0" fontId="7" fillId="0" borderId="7" xfId="0" applyFont="1" applyBorder="1"/>
    <xf numFmtId="0" fontId="7" fillId="2" borderId="3" xfId="0" applyNumberFormat="1" applyFont="1" applyFill="1" applyBorder="1" applyAlignment="1">
      <alignment horizontal="center"/>
    </xf>
    <xf numFmtId="3" fontId="7" fillId="2" borderId="8" xfId="0" applyNumberFormat="1" applyFont="1" applyFill="1" applyBorder="1" applyAlignment="1" applyProtection="1">
      <alignment horizontal="left"/>
      <protection locked="0"/>
    </xf>
    <xf numFmtId="3" fontId="7" fillId="2" borderId="10" xfId="0" applyNumberFormat="1" applyFont="1" applyFill="1" applyBorder="1" applyAlignment="1" applyProtection="1">
      <protection locked="0"/>
    </xf>
    <xf numFmtId="4" fontId="7" fillId="2" borderId="14" xfId="0" applyNumberFormat="1" applyFont="1" applyFill="1" applyBorder="1" applyProtection="1">
      <protection locked="0"/>
    </xf>
    <xf numFmtId="0" fontId="7" fillId="2" borderId="10" xfId="0" applyFont="1" applyFill="1" applyBorder="1" applyAlignment="1">
      <alignment horizontal="left"/>
    </xf>
    <xf numFmtId="165" fontId="7" fillId="2" borderId="2" xfId="75" applyNumberFormat="1" applyFont="1" applyFill="1" applyBorder="1"/>
    <xf numFmtId="0" fontId="11" fillId="36" borderId="3" xfId="0" applyFont="1" applyFill="1" applyBorder="1" applyAlignment="1">
      <alignment horizontal="left"/>
    </xf>
    <xf numFmtId="165" fontId="7" fillId="2" borderId="10" xfId="75" applyNumberFormat="1" applyFont="1" applyFill="1" applyBorder="1" applyAlignment="1">
      <alignment horizontal="right"/>
    </xf>
    <xf numFmtId="165" fontId="7" fillId="2" borderId="10" xfId="75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6" fillId="2" borderId="8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center"/>
    </xf>
    <xf numFmtId="0" fontId="9" fillId="36" borderId="8" xfId="0" applyNumberFormat="1" applyFont="1" applyFill="1" applyBorder="1"/>
    <xf numFmtId="0" fontId="11" fillId="2" borderId="3" xfId="0" applyFont="1" applyFill="1" applyBorder="1"/>
    <xf numFmtId="165" fontId="7" fillId="2" borderId="3" xfId="75" applyNumberFormat="1" applyFont="1" applyFill="1" applyBorder="1"/>
    <xf numFmtId="165" fontId="7" fillId="2" borderId="10" xfId="75" applyNumberFormat="1" applyFont="1" applyFill="1" applyBorder="1" applyProtection="1">
      <protection locked="0"/>
    </xf>
    <xf numFmtId="165" fontId="7" fillId="2" borderId="10" xfId="75" applyNumberFormat="1" applyFont="1" applyFill="1" applyBorder="1" applyAlignment="1">
      <alignment horizontal="right" vertical="center"/>
    </xf>
    <xf numFmtId="0" fontId="7" fillId="36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15" fontId="7" fillId="2" borderId="8" xfId="0" applyNumberFormat="1" applyFont="1" applyFill="1" applyBorder="1" applyAlignment="1">
      <alignment horizontal="center" vertical="center"/>
    </xf>
    <xf numFmtId="0" fontId="0" fillId="0" borderId="8" xfId="0" applyBorder="1"/>
    <xf numFmtId="0" fontId="13" fillId="0" borderId="0" xfId="0" applyFont="1"/>
    <xf numFmtId="0" fontId="14" fillId="2" borderId="3" xfId="0" applyFont="1" applyFill="1" applyBorder="1" applyAlignment="1">
      <alignment horizontal="left"/>
    </xf>
    <xf numFmtId="165" fontId="7" fillId="2" borderId="10" xfId="75" applyNumberFormat="1" applyFont="1" applyFill="1" applyBorder="1" applyAlignment="1">
      <alignment horizontal="center" vertical="center"/>
    </xf>
    <xf numFmtId="0" fontId="7" fillId="2" borderId="8" xfId="0" applyNumberFormat="1" applyFont="1" applyFill="1" applyBorder="1"/>
    <xf numFmtId="0" fontId="7" fillId="2" borderId="10" xfId="75" applyNumberFormat="1" applyFont="1" applyFill="1" applyBorder="1" applyAlignment="1">
      <alignment horizontal="center"/>
    </xf>
    <xf numFmtId="3" fontId="7" fillId="2" borderId="2" xfId="75" applyNumberFormat="1" applyFont="1" applyFill="1" applyBorder="1" applyAlignment="1">
      <alignment horizontal="center"/>
    </xf>
    <xf numFmtId="3" fontId="7" fillId="2" borderId="10" xfId="75" applyNumberFormat="1" applyFont="1" applyFill="1" applyBorder="1" applyAlignment="1">
      <alignment horizontal="center"/>
    </xf>
    <xf numFmtId="0" fontId="7" fillId="2" borderId="8" xfId="0" applyNumberFormat="1" applyFont="1" applyFill="1" applyBorder="1" applyAlignment="1">
      <alignment horizontal="left"/>
    </xf>
    <xf numFmtId="3" fontId="7" fillId="0" borderId="14" xfId="0" applyNumberFormat="1" applyFont="1" applyBorder="1"/>
    <xf numFmtId="15" fontId="7" fillId="36" borderId="0" xfId="0" applyNumberFormat="1" applyFont="1" applyFill="1" applyBorder="1" applyAlignment="1">
      <alignment horizontal="center"/>
    </xf>
    <xf numFmtId="0" fontId="7" fillId="36" borderId="0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3" fontId="9" fillId="2" borderId="0" xfId="0" applyNumberFormat="1" applyFont="1" applyFill="1" applyBorder="1" applyProtection="1">
      <protection locked="0"/>
    </xf>
    <xf numFmtId="4" fontId="34" fillId="0" borderId="13" xfId="124" applyNumberFormat="1" applyFont="1" applyBorder="1"/>
    <xf numFmtId="0" fontId="7" fillId="2" borderId="8" xfId="0" applyFont="1" applyFill="1" applyBorder="1" applyAlignment="1"/>
    <xf numFmtId="4" fontId="7" fillId="2" borderId="8" xfId="0" applyNumberFormat="1" applyFont="1" applyFill="1" applyBorder="1" applyProtection="1">
      <protection locked="0"/>
    </xf>
    <xf numFmtId="0" fontId="7" fillId="36" borderId="2" xfId="0" applyFont="1" applyFill="1" applyBorder="1" applyAlignment="1">
      <alignment horizontal="center"/>
    </xf>
    <xf numFmtId="4" fontId="6" fillId="2" borderId="10" xfId="0" applyNumberFormat="1" applyFont="1" applyFill="1" applyBorder="1" applyAlignment="1">
      <alignment horizontal="center" vertical="center"/>
    </xf>
    <xf numFmtId="3" fontId="7" fillId="2" borderId="10" xfId="75" applyNumberFormat="1" applyFont="1" applyFill="1" applyBorder="1" applyAlignment="1">
      <alignment horizontal="center" vertical="center"/>
    </xf>
    <xf numFmtId="0" fontId="34" fillId="36" borderId="8" xfId="153" applyFont="1" applyFill="1" applyBorder="1" applyAlignment="1">
      <alignment horizontal="left"/>
    </xf>
    <xf numFmtId="0" fontId="7" fillId="0" borderId="8" xfId="0" applyNumberFormat="1" applyFont="1" applyBorder="1"/>
    <xf numFmtId="0" fontId="6" fillId="2" borderId="2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41" fontId="7" fillId="2" borderId="0" xfId="195" applyFont="1" applyFill="1" applyBorder="1" applyAlignment="1">
      <alignment horizontal="center" vertical="center"/>
    </xf>
    <xf numFmtId="165" fontId="7" fillId="2" borderId="2" xfId="75" applyNumberFormat="1" applyFont="1" applyFill="1" applyBorder="1" applyAlignment="1">
      <alignment horizontal="right"/>
    </xf>
    <xf numFmtId="165" fontId="7" fillId="2" borderId="10" xfId="75" applyNumberFormat="1" applyFont="1" applyFill="1" applyBorder="1" applyAlignment="1">
      <alignment horizontal="left"/>
    </xf>
    <xf numFmtId="3" fontId="7" fillId="2" borderId="3" xfId="0" applyNumberFormat="1" applyFont="1" applyFill="1" applyBorder="1" applyAlignment="1" applyProtection="1">
      <alignment horizontal="left"/>
      <protection locked="0"/>
    </xf>
    <xf numFmtId="165" fontId="7" fillId="2" borderId="2" xfId="75" applyNumberFormat="1" applyFont="1" applyFill="1" applyBorder="1" applyAlignment="1">
      <alignment horizontal="right" vertical="center"/>
    </xf>
    <xf numFmtId="14" fontId="7" fillId="2" borderId="3" xfId="0" applyNumberFormat="1" applyFont="1" applyFill="1" applyBorder="1" applyAlignment="1">
      <alignment horizontal="center" vertical="center"/>
    </xf>
    <xf numFmtId="15" fontId="7" fillId="36" borderId="3" xfId="0" applyNumberFormat="1" applyFont="1" applyFill="1" applyBorder="1"/>
    <xf numFmtId="15" fontId="7" fillId="36" borderId="10" xfId="0" applyNumberFormat="1" applyFont="1" applyFill="1" applyBorder="1"/>
    <xf numFmtId="4" fontId="7" fillId="36" borderId="3" xfId="0" applyNumberFormat="1" applyFont="1" applyFill="1" applyBorder="1"/>
    <xf numFmtId="4" fontId="7" fillId="2" borderId="10" xfId="75" applyNumberFormat="1" applyFont="1" applyFill="1" applyBorder="1" applyAlignment="1"/>
    <xf numFmtId="0" fontId="6" fillId="40" borderId="0" xfId="0" applyFont="1" applyFill="1" applyBorder="1" applyAlignment="1">
      <alignment vertical="center" wrapText="1"/>
    </xf>
    <xf numFmtId="0" fontId="6" fillId="40" borderId="0" xfId="0" applyFont="1" applyFill="1" applyBorder="1" applyAlignment="1">
      <alignment horizontal="center" vertical="center" wrapText="1"/>
    </xf>
    <xf numFmtId="0" fontId="6" fillId="40" borderId="0" xfId="0" applyFont="1" applyFill="1" applyBorder="1" applyAlignment="1">
      <alignment horizontal="center" vertical="justify"/>
    </xf>
    <xf numFmtId="0" fontId="5" fillId="40" borderId="0" xfId="0" applyFont="1" applyFill="1" applyBorder="1" applyAlignment="1">
      <alignment horizontal="right" vertical="center"/>
    </xf>
    <xf numFmtId="0" fontId="6" fillId="40" borderId="0" xfId="0" applyFont="1" applyFill="1" applyBorder="1" applyAlignment="1">
      <alignment vertical="center"/>
    </xf>
    <xf numFmtId="0" fontId="6" fillId="40" borderId="0" xfId="81" applyFont="1" applyFill="1" applyBorder="1" applyAlignment="1">
      <alignment vertical="center" wrapText="1"/>
    </xf>
    <xf numFmtId="0" fontId="6" fillId="40" borderId="0" xfId="81" applyFont="1" applyFill="1" applyBorder="1" applyAlignment="1">
      <alignment vertical="center"/>
    </xf>
    <xf numFmtId="0" fontId="6" fillId="40" borderId="0" xfId="81" applyFont="1" applyFill="1" applyBorder="1" applyAlignment="1">
      <alignment horizontal="center" vertical="center" wrapText="1"/>
    </xf>
    <xf numFmtId="0" fontId="6" fillId="40" borderId="0" xfId="81" applyFont="1" applyFill="1" applyBorder="1" applyAlignment="1">
      <alignment horizontal="center" vertical="justify"/>
    </xf>
    <xf numFmtId="3" fontId="6" fillId="40" borderId="0" xfId="0" applyNumberFormat="1" applyFont="1" applyFill="1" applyBorder="1" applyAlignment="1">
      <alignment horizontal="center" vertical="justify"/>
    </xf>
    <xf numFmtId="0" fontId="5" fillId="41" borderId="1" xfId="0" applyFont="1" applyFill="1" applyBorder="1" applyAlignment="1">
      <alignment horizontal="center" vertical="center" wrapText="1"/>
    </xf>
    <xf numFmtId="0" fontId="5" fillId="41" borderId="2" xfId="0" applyFont="1" applyFill="1" applyBorder="1" applyAlignment="1">
      <alignment horizontal="center" vertical="center" wrapText="1"/>
    </xf>
    <xf numFmtId="3" fontId="6" fillId="41" borderId="3" xfId="0" applyNumberFormat="1" applyFont="1" applyFill="1" applyBorder="1" applyAlignment="1">
      <alignment horizontal="center" vertical="center" wrapText="1"/>
    </xf>
    <xf numFmtId="3" fontId="6" fillId="41" borderId="2" xfId="0" applyNumberFormat="1" applyFont="1" applyFill="1" applyBorder="1" applyAlignment="1" applyProtection="1">
      <alignment horizontal="center" vertical="center" wrapText="1"/>
      <protection locked="0"/>
    </xf>
    <xf numFmtId="10" fontId="6" fillId="41" borderId="2" xfId="0" applyNumberFormat="1" applyFont="1" applyFill="1" applyBorder="1" applyAlignment="1" applyProtection="1">
      <alignment horizontal="center" vertical="center" wrapText="1"/>
      <protection locked="0"/>
    </xf>
    <xf numFmtId="3" fontId="6" fillId="41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41" borderId="1" xfId="0" applyFont="1" applyFill="1" applyBorder="1" applyAlignment="1">
      <alignment horizontal="center"/>
    </xf>
    <xf numFmtId="3" fontId="6" fillId="41" borderId="1" xfId="0" applyNumberFormat="1" applyFont="1" applyFill="1" applyBorder="1" applyAlignment="1" applyProtection="1">
      <alignment horizontal="center" vertical="center"/>
      <protection locked="0"/>
    </xf>
    <xf numFmtId="4" fontId="6" fillId="41" borderId="2" xfId="0" applyNumberFormat="1" applyFont="1" applyFill="1" applyBorder="1" applyAlignment="1" applyProtection="1">
      <alignment horizontal="center" vertical="center" wrapText="1"/>
      <protection locked="0"/>
    </xf>
    <xf numFmtId="10" fontId="6" fillId="41" borderId="1" xfId="0" applyNumberFormat="1" applyFont="1" applyFill="1" applyBorder="1" applyAlignment="1" applyProtection="1">
      <alignment horizontal="center" vertical="center" wrapText="1"/>
      <protection locked="0"/>
    </xf>
    <xf numFmtId="3" fontId="5" fillId="41" borderId="1" xfId="0" applyNumberFormat="1" applyFont="1" applyFill="1" applyBorder="1" applyAlignment="1">
      <alignment horizontal="center" vertical="center" wrapText="1"/>
    </xf>
    <xf numFmtId="3" fontId="7" fillId="41" borderId="1" xfId="0" applyNumberFormat="1" applyFont="1" applyFill="1" applyBorder="1" applyAlignment="1">
      <alignment horizontal="center"/>
    </xf>
    <xf numFmtId="3" fontId="8" fillId="41" borderId="1" xfId="0" applyNumberFormat="1" applyFont="1" applyFill="1" applyBorder="1" applyAlignment="1" applyProtection="1">
      <alignment horizontal="center" vertical="center"/>
      <protection locked="0"/>
    </xf>
    <xf numFmtId="10" fontId="6" fillId="41" borderId="1" xfId="185" applyNumberFormat="1" applyFont="1" applyFill="1" applyBorder="1" applyAlignment="1" applyProtection="1">
      <alignment horizontal="center" vertical="center" wrapText="1"/>
      <protection locked="0"/>
    </xf>
    <xf numFmtId="168" fontId="7" fillId="2" borderId="3" xfId="0" applyNumberFormat="1" applyFont="1" applyFill="1" applyBorder="1" applyAlignment="1">
      <alignment horizontal="left"/>
    </xf>
    <xf numFmtId="41" fontId="7" fillId="2" borderId="10" xfId="195" applyFont="1" applyFill="1" applyBorder="1" applyAlignment="1">
      <alignment horizontal="center" vertical="center"/>
    </xf>
    <xf numFmtId="41" fontId="7" fillId="2" borderId="10" xfId="195" applyFont="1" applyFill="1" applyBorder="1" applyAlignment="1">
      <alignment horizontal="left"/>
    </xf>
    <xf numFmtId="41" fontId="7" fillId="2" borderId="10" xfId="195" applyFont="1" applyFill="1" applyBorder="1" applyAlignment="1" applyProtection="1">
      <alignment horizontal="left"/>
      <protection locked="0"/>
    </xf>
    <xf numFmtId="15" fontId="7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/>
    </xf>
    <xf numFmtId="14" fontId="7" fillId="2" borderId="7" xfId="0" applyNumberFormat="1" applyFont="1" applyFill="1" applyBorder="1" applyAlignment="1">
      <alignment horizontal="center"/>
    </xf>
    <xf numFmtId="14" fontId="7" fillId="2" borderId="5" xfId="0" applyNumberFormat="1" applyFont="1" applyFill="1" applyBorder="1" applyAlignment="1">
      <alignment horizontal="center"/>
    </xf>
    <xf numFmtId="15" fontId="7" fillId="36" borderId="8" xfId="0" applyNumberFormat="1" applyFont="1" applyFill="1" applyBorder="1" applyAlignment="1">
      <alignment horizontal="center"/>
    </xf>
    <xf numFmtId="14" fontId="7" fillId="2" borderId="10" xfId="0" applyNumberFormat="1" applyFont="1" applyFill="1" applyBorder="1" applyAlignment="1">
      <alignment horizontal="center"/>
    </xf>
    <xf numFmtId="14" fontId="7" fillId="2" borderId="11" xfId="0" applyNumberFormat="1" applyFont="1" applyFill="1" applyBorder="1" applyAlignment="1">
      <alignment horizontal="center"/>
    </xf>
    <xf numFmtId="14" fontId="7" fillId="2" borderId="6" xfId="0" applyNumberFormat="1" applyFont="1" applyFill="1" applyBorder="1" applyAlignment="1">
      <alignment horizontal="center"/>
    </xf>
    <xf numFmtId="14" fontId="7" fillId="2" borderId="8" xfId="0" applyNumberFormat="1" applyFont="1" applyFill="1" applyBorder="1" applyAlignment="1">
      <alignment horizontal="left"/>
    </xf>
    <xf numFmtId="0" fontId="11" fillId="36" borderId="8" xfId="0" applyFont="1" applyFill="1" applyBorder="1" applyAlignment="1">
      <alignment horizontal="left"/>
    </xf>
    <xf numFmtId="0" fontId="7" fillId="0" borderId="8" xfId="0" applyFont="1" applyBorder="1"/>
    <xf numFmtId="0" fontId="7" fillId="0" borderId="0" xfId="0" applyFont="1" applyBorder="1"/>
    <xf numFmtId="0" fontId="36" fillId="36" borderId="8" xfId="0" applyFont="1" applyFill="1" applyBorder="1" applyAlignment="1">
      <alignment horizontal="left"/>
    </xf>
    <xf numFmtId="41" fontId="7" fillId="2" borderId="10" xfId="195" applyFont="1" applyFill="1" applyBorder="1"/>
    <xf numFmtId="0" fontId="7" fillId="2" borderId="10" xfId="0" applyFont="1" applyFill="1" applyBorder="1" applyAlignment="1">
      <alignment horizontal="right" vertical="center"/>
    </xf>
    <xf numFmtId="41" fontId="7" fillId="2" borderId="10" xfId="195" applyFont="1" applyFill="1" applyBorder="1" applyAlignment="1">
      <alignment horizontal="right" vertical="center"/>
    </xf>
    <xf numFmtId="41" fontId="7" fillId="2" borderId="10" xfId="195" applyFont="1" applyFill="1" applyBorder="1" applyProtection="1">
      <protection locked="0"/>
    </xf>
    <xf numFmtId="4" fontId="7" fillId="2" borderId="7" xfId="0" applyNumberFormat="1" applyFont="1" applyFill="1" applyBorder="1" applyProtection="1">
      <protection locked="0"/>
    </xf>
    <xf numFmtId="0" fontId="7" fillId="36" borderId="8" xfId="0" applyFont="1" applyFill="1" applyBorder="1" applyAlignment="1">
      <alignment horizontal="center" vertical="center"/>
    </xf>
    <xf numFmtId="169" fontId="7" fillId="2" borderId="10" xfId="75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0" fontId="0" fillId="0" borderId="3" xfId="0" applyBorder="1"/>
    <xf numFmtId="3" fontId="7" fillId="36" borderId="14" xfId="0" applyNumberFormat="1" applyFont="1" applyFill="1" applyBorder="1" applyProtection="1">
      <protection locked="0"/>
    </xf>
    <xf numFmtId="170" fontId="7" fillId="0" borderId="0" xfId="0" applyNumberFormat="1" applyFont="1"/>
    <xf numFmtId="41" fontId="7" fillId="2" borderId="3" xfId="195" applyFont="1" applyFill="1" applyBorder="1"/>
    <xf numFmtId="0" fontId="6" fillId="2" borderId="13" xfId="0" applyFont="1" applyFill="1" applyBorder="1" applyAlignment="1">
      <alignment horizontal="right"/>
    </xf>
    <xf numFmtId="0" fontId="6" fillId="2" borderId="15" xfId="0" applyFont="1" applyFill="1" applyBorder="1" applyAlignment="1">
      <alignment horizontal="right"/>
    </xf>
    <xf numFmtId="0" fontId="6" fillId="2" borderId="2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left" vertical="center"/>
    </xf>
    <xf numFmtId="3" fontId="6" fillId="2" borderId="2" xfId="0" applyNumberFormat="1" applyFont="1" applyFill="1" applyBorder="1" applyAlignment="1">
      <alignment horizontal="center" vertical="center"/>
    </xf>
    <xf numFmtId="3" fontId="6" fillId="2" borderId="14" xfId="0" applyNumberFormat="1" applyFont="1" applyFill="1" applyBorder="1" applyAlignment="1">
      <alignment horizontal="center" vertical="center"/>
    </xf>
  </cellXfs>
  <cellStyles count="216">
    <cellStyle name="20% - Énfasis1" xfId="1" builtinId="30" customBuiltin="1"/>
    <cellStyle name="20% - Énfasis1 2" xfId="2"/>
    <cellStyle name="20% - Énfasis1 3" xfId="3"/>
    <cellStyle name="20% - Énfasis1 4" xfId="4"/>
    <cellStyle name="20% - Énfasis1 5" xfId="198"/>
    <cellStyle name="20% - Énfasis2" xfId="5" builtinId="34" customBuiltin="1"/>
    <cellStyle name="20% - Énfasis2 2" xfId="6"/>
    <cellStyle name="20% - Énfasis2 3" xfId="7"/>
    <cellStyle name="20% - Énfasis2 4" xfId="8"/>
    <cellStyle name="20% - Énfasis2 5" xfId="201"/>
    <cellStyle name="20% - Énfasis3" xfId="9" builtinId="38" customBuiltin="1"/>
    <cellStyle name="20% - Énfasis3 2" xfId="10"/>
    <cellStyle name="20% - Énfasis3 3" xfId="11"/>
    <cellStyle name="20% - Énfasis3 4" xfId="12"/>
    <cellStyle name="20% - Énfasis3 5" xfId="204"/>
    <cellStyle name="20% - Énfasis4" xfId="13" builtinId="42" customBuiltin="1"/>
    <cellStyle name="20% - Énfasis4 2" xfId="14"/>
    <cellStyle name="20% - Énfasis4 3" xfId="15"/>
    <cellStyle name="20% - Énfasis4 4" xfId="16"/>
    <cellStyle name="20% - Énfasis4 5" xfId="207"/>
    <cellStyle name="20% - Énfasis5" xfId="17" builtinId="46" customBuiltin="1"/>
    <cellStyle name="20% - Énfasis5 2" xfId="18"/>
    <cellStyle name="20% - Énfasis5 3" xfId="19"/>
    <cellStyle name="20% - Énfasis5 4" xfId="20"/>
    <cellStyle name="20% - Énfasis5 5" xfId="210"/>
    <cellStyle name="20% - Énfasis6" xfId="21" builtinId="50" customBuiltin="1"/>
    <cellStyle name="20% - Énfasis6 2" xfId="22"/>
    <cellStyle name="20% - Énfasis6 3" xfId="23"/>
    <cellStyle name="20% - Énfasis6 4" xfId="24"/>
    <cellStyle name="20% - Énfasis6 5" xfId="213"/>
    <cellStyle name="40% - Énfasis1" xfId="25" builtinId="31" customBuiltin="1"/>
    <cellStyle name="40% - Énfasis1 2" xfId="26"/>
    <cellStyle name="40% - Énfasis1 3" xfId="27"/>
    <cellStyle name="40% - Énfasis1 4" xfId="28"/>
    <cellStyle name="40% - Énfasis1 5" xfId="199"/>
    <cellStyle name="40% - Énfasis2" xfId="29" builtinId="35" customBuiltin="1"/>
    <cellStyle name="40% - Énfasis2 2" xfId="30"/>
    <cellStyle name="40% - Énfasis2 3" xfId="31"/>
    <cellStyle name="40% - Énfasis2 4" xfId="32"/>
    <cellStyle name="40% - Énfasis2 5" xfId="202"/>
    <cellStyle name="40% - Énfasis3" xfId="33" builtinId="39" customBuiltin="1"/>
    <cellStyle name="40% - Énfasis3 2" xfId="34"/>
    <cellStyle name="40% - Énfasis3 3" xfId="35"/>
    <cellStyle name="40% - Énfasis3 4" xfId="36"/>
    <cellStyle name="40% - Énfasis3 5" xfId="205"/>
    <cellStyle name="40% - Énfasis4" xfId="37" builtinId="43" customBuiltin="1"/>
    <cellStyle name="40% - Énfasis4 2" xfId="38"/>
    <cellStyle name="40% - Énfasis4 3" xfId="39"/>
    <cellStyle name="40% - Énfasis4 4" xfId="40"/>
    <cellStyle name="40% - Énfasis4 5" xfId="208"/>
    <cellStyle name="40% - Énfasis5" xfId="41" builtinId="47" customBuiltin="1"/>
    <cellStyle name="40% - Énfasis5 2" xfId="42"/>
    <cellStyle name="40% - Énfasis5 3" xfId="43"/>
    <cellStyle name="40% - Énfasis5 4" xfId="44"/>
    <cellStyle name="40% - Énfasis5 5" xfId="211"/>
    <cellStyle name="40% - Énfasis6" xfId="45" builtinId="51" customBuiltin="1"/>
    <cellStyle name="40% - Énfasis6 2" xfId="46"/>
    <cellStyle name="40% - Énfasis6 3" xfId="47"/>
    <cellStyle name="40% - Énfasis6 4" xfId="48"/>
    <cellStyle name="40% - Énfasis6 5" xfId="214"/>
    <cellStyle name="60% - Énfasis1" xfId="49" builtinId="32" customBuiltin="1"/>
    <cellStyle name="60% - Énfasis1 2" xfId="50"/>
    <cellStyle name="60% - Énfasis1 3" xfId="200"/>
    <cellStyle name="60% - Énfasis2" xfId="51" builtinId="36" customBuiltin="1"/>
    <cellStyle name="60% - Énfasis2 2" xfId="52"/>
    <cellStyle name="60% - Énfasis2 3" xfId="203"/>
    <cellStyle name="60% - Énfasis3" xfId="53" builtinId="40" customBuiltin="1"/>
    <cellStyle name="60% - Énfasis3 2" xfId="54"/>
    <cellStyle name="60% - Énfasis3 3" xfId="206"/>
    <cellStyle name="60% - Énfasis4" xfId="55" builtinId="44" customBuiltin="1"/>
    <cellStyle name="60% - Énfasis4 2" xfId="56"/>
    <cellStyle name="60% - Énfasis4 3" xfId="209"/>
    <cellStyle name="60% - Énfasis5" xfId="57" builtinId="48" customBuiltin="1"/>
    <cellStyle name="60% - Énfasis5 2" xfId="58"/>
    <cellStyle name="60% - Énfasis5 3" xfId="212"/>
    <cellStyle name="60% - Énfasis6" xfId="59" builtinId="52" customBuiltin="1"/>
    <cellStyle name="60% - Énfasis6 2" xfId="60"/>
    <cellStyle name="60% - Énfasis6 3" xfId="215"/>
    <cellStyle name="Bueno" xfId="61" builtinId="26" customBuiltin="1"/>
    <cellStyle name="Cálculo" xfId="62" builtinId="22" customBuiltin="1"/>
    <cellStyle name="Celda de comprobación" xfId="63" builtinId="23" customBuiltin="1"/>
    <cellStyle name="Celda vinculada" xfId="64" builtinId="24" customBuiltin="1"/>
    <cellStyle name="Encabezado 1" xfId="65" builtinId="16" customBuiltin="1"/>
    <cellStyle name="Encabezado 4" xfId="66" builtinId="19" customBuiltin="1"/>
    <cellStyle name="Énfasis1" xfId="67" builtinId="29" customBuiltin="1"/>
    <cellStyle name="Énfasis2" xfId="68" builtinId="33" customBuiltin="1"/>
    <cellStyle name="Énfasis3" xfId="69" builtinId="37" customBuiltin="1"/>
    <cellStyle name="Énfasis4" xfId="70" builtinId="41" customBuiltin="1"/>
    <cellStyle name="Énfasis5" xfId="71" builtinId="45" customBuiltin="1"/>
    <cellStyle name="Énfasis6" xfId="72" builtinId="49" customBuiltin="1"/>
    <cellStyle name="Entrada" xfId="73" builtinId="20" customBuiltin="1"/>
    <cellStyle name="Incorrecto" xfId="74" builtinId="27" customBuiltin="1"/>
    <cellStyle name="Millares" xfId="75" builtinId="3"/>
    <cellStyle name="Millares [0]" xfId="195" builtinId="6"/>
    <cellStyle name="Millares 2" xfId="76"/>
    <cellStyle name="Neutral" xfId="77" builtinId="28" customBuiltin="1"/>
    <cellStyle name="Neutral 2" xfId="78"/>
    <cellStyle name="Normal" xfId="0" builtinId="0"/>
    <cellStyle name="Normal 10" xfId="79"/>
    <cellStyle name="Normal 10 2" xfId="80"/>
    <cellStyle name="Normal 11" xfId="81"/>
    <cellStyle name="Normal 12" xfId="82"/>
    <cellStyle name="Normal 12 2" xfId="83"/>
    <cellStyle name="Normal 13" xfId="84"/>
    <cellStyle name="Normal 13 2" xfId="85"/>
    <cellStyle name="Normal 13 2 2" xfId="86"/>
    <cellStyle name="Normal 13 3" xfId="87"/>
    <cellStyle name="Normal 14" xfId="88"/>
    <cellStyle name="Normal 14 2" xfId="89"/>
    <cellStyle name="Normal 15" xfId="90"/>
    <cellStyle name="Normal 15 2" xfId="91"/>
    <cellStyle name="Normal 16" xfId="92"/>
    <cellStyle name="Normal 16 2" xfId="93"/>
    <cellStyle name="Normal 17" xfId="94"/>
    <cellStyle name="Normal 17 2" xfId="95"/>
    <cellStyle name="Normal 18" xfId="96"/>
    <cellStyle name="Normal 18 2" xfId="97"/>
    <cellStyle name="Normal 19" xfId="98"/>
    <cellStyle name="Normal 19 2" xfId="99"/>
    <cellStyle name="Normal 2" xfId="100"/>
    <cellStyle name="Normal 2 2" xfId="101"/>
    <cellStyle name="Normal 2 2 2" xfId="102"/>
    <cellStyle name="Normal 2 3" xfId="103"/>
    <cellStyle name="Normal 20" xfId="104"/>
    <cellStyle name="Normal 20 2" xfId="105"/>
    <cellStyle name="Normal 21" xfId="106"/>
    <cellStyle name="Normal 21 2" xfId="107"/>
    <cellStyle name="Normal 22" xfId="108"/>
    <cellStyle name="Normal 22 2" xfId="109"/>
    <cellStyle name="Normal 23" xfId="110"/>
    <cellStyle name="Normal 23 2" xfId="111"/>
    <cellStyle name="Normal 24" xfId="112"/>
    <cellStyle name="Normal 24 2" xfId="113"/>
    <cellStyle name="Normal 25" xfId="114"/>
    <cellStyle name="Normal 25 2" xfId="115"/>
    <cellStyle name="Normal 26" xfId="116"/>
    <cellStyle name="Normal 26 2" xfId="117"/>
    <cellStyle name="Normal 27" xfId="118"/>
    <cellStyle name="Normal 27 2" xfId="119"/>
    <cellStyle name="Normal 28" xfId="120"/>
    <cellStyle name="Normal 28 2" xfId="121"/>
    <cellStyle name="Normal 29" xfId="122"/>
    <cellStyle name="Normal 29 2" xfId="123"/>
    <cellStyle name="Normal 3" xfId="124"/>
    <cellStyle name="Normal 3 2" xfId="125"/>
    <cellStyle name="Normal 3 2 2" xfId="126"/>
    <cellStyle name="Normal 3 3" xfId="127"/>
    <cellStyle name="Normal 30" xfId="128"/>
    <cellStyle name="Normal 30 2" xfId="129"/>
    <cellStyle name="Normal 31" xfId="130"/>
    <cellStyle name="Normal 31 2" xfId="131"/>
    <cellStyle name="Normal 32" xfId="132"/>
    <cellStyle name="Normal 32 2" xfId="133"/>
    <cellStyle name="Normal 33" xfId="134"/>
    <cellStyle name="Normal 33 2" xfId="135"/>
    <cellStyle name="Normal 34" xfId="136"/>
    <cellStyle name="Normal 34 2" xfId="137"/>
    <cellStyle name="Normal 35" xfId="138"/>
    <cellStyle name="Normal 35 2" xfId="139"/>
    <cellStyle name="Normal 36" xfId="140"/>
    <cellStyle name="Normal 36 2" xfId="141"/>
    <cellStyle name="Normal 37" xfId="142"/>
    <cellStyle name="Normal 37 2" xfId="143"/>
    <cellStyle name="Normal 38" xfId="144"/>
    <cellStyle name="Normal 38 2" xfId="145"/>
    <cellStyle name="Normal 39" xfId="146"/>
    <cellStyle name="Normal 4" xfId="147"/>
    <cellStyle name="Normal 4 2" xfId="148"/>
    <cellStyle name="Normal 4 2 2" xfId="149"/>
    <cellStyle name="Normal 4 3" xfId="150"/>
    <cellStyle name="Normal 40" xfId="151"/>
    <cellStyle name="Normal 41" xfId="152"/>
    <cellStyle name="Normal 42" xfId="153"/>
    <cellStyle name="Normal 43" xfId="154"/>
    <cellStyle name="Normal 44" xfId="155"/>
    <cellStyle name="Normal 45" xfId="156"/>
    <cellStyle name="Normal 46" xfId="157"/>
    <cellStyle name="Normal 47" xfId="158"/>
    <cellStyle name="Normal 48" xfId="159"/>
    <cellStyle name="Normal 49" xfId="160"/>
    <cellStyle name="Normal 5" xfId="161"/>
    <cellStyle name="Normal 5 2" xfId="162"/>
    <cellStyle name="Normal 5 2 2" xfId="163"/>
    <cellStyle name="Normal 5 3" xfId="164"/>
    <cellStyle name="Normal 50" xfId="196"/>
    <cellStyle name="Normal 6" xfId="165"/>
    <cellStyle name="Normal 6 2" xfId="166"/>
    <cellStyle name="Normal 6 2 2" xfId="167"/>
    <cellStyle name="Normal 6 3" xfId="168"/>
    <cellStyle name="Normal 7" xfId="169"/>
    <cellStyle name="Normal 7 2" xfId="170"/>
    <cellStyle name="Normal 7 2 2" xfId="171"/>
    <cellStyle name="Normal 7 3" xfId="172"/>
    <cellStyle name="Normal 8" xfId="173"/>
    <cellStyle name="Normal 8 2" xfId="174"/>
    <cellStyle name="Normal 8 2 2" xfId="175"/>
    <cellStyle name="Normal 8 3" xfId="176"/>
    <cellStyle name="Normal 9" xfId="177"/>
    <cellStyle name="Normal 9 2" xfId="178"/>
    <cellStyle name="Normal 9 2 2" xfId="179"/>
    <cellStyle name="Normal 9 3" xfId="180"/>
    <cellStyle name="Notas 2" xfId="181"/>
    <cellStyle name="Notas 3" xfId="182"/>
    <cellStyle name="Notas 4" xfId="183"/>
    <cellStyle name="Notas 5" xfId="184"/>
    <cellStyle name="Notas 6" xfId="197"/>
    <cellStyle name="Porcentaje" xfId="185" builtinId="5"/>
    <cellStyle name="Porcentual 2" xfId="186"/>
    <cellStyle name="Salida" xfId="187" builtinId="21" customBuiltin="1"/>
    <cellStyle name="Texto de advertencia" xfId="188" builtinId="11" customBuiltin="1"/>
    <cellStyle name="Texto explicativo" xfId="189" builtinId="53" customBuiltin="1"/>
    <cellStyle name="Título" xfId="190" builtinId="15" customBuiltin="1"/>
    <cellStyle name="Título 2" xfId="191" builtinId="17" customBuiltin="1"/>
    <cellStyle name="Título 3" xfId="192" builtinId="18" customBuiltin="1"/>
    <cellStyle name="Título 4" xfId="193"/>
    <cellStyle name="Total" xfId="194" builtinId="25" customBuiltin="1"/>
  </cellStyles>
  <dxfs count="0"/>
  <tableStyles count="0" defaultTableStyle="TableStyleMedium9" defaultPivotStyle="PivotStyleLight16"/>
  <colors>
    <mruColors>
      <color rgb="FFFFCC99"/>
      <color rgb="FFCCFFCC"/>
      <color rgb="FFCCFFFF"/>
      <color rgb="FF99FFCC"/>
      <color rgb="FFFF9999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133350</xdr:colOff>
          <xdr:row>0</xdr:row>
          <xdr:rowOff>38100</xdr:rowOff>
        </xdr:from>
        <xdr:to>
          <xdr:col>0</xdr:col>
          <xdr:colOff>733425</xdr:colOff>
          <xdr:row>3</xdr:row>
          <xdr:rowOff>95250</xdr:rowOff>
        </xdr:to>
        <xdr:sp macro="" textlink="">
          <xdr:nvSpPr>
            <xdr:cNvPr id="137217" name="Objeto 1" hidden="1">
              <a:extLst>
                <a:ext uri="{63B3BB69-23CF-44E3-9099-C40C66FF867C}">
                  <a14:compatExt spid="_x0000_s137217"/>
                </a:ext>
                <a:ext uri="{FF2B5EF4-FFF2-40B4-BE49-F238E27FC236}">
                  <a16:creationId xmlns:a16="http://schemas.microsoft.com/office/drawing/2014/main" id="{00000000-0008-0000-1B00-0000011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7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zoomScaleNormal="100" workbookViewId="0">
      <selection activeCell="K3" sqref="K3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6" t="s">
        <v>103</v>
      </c>
      <c r="B3" s="286" t="s">
        <v>45</v>
      </c>
      <c r="C3" s="286"/>
      <c r="D3" s="286"/>
      <c r="E3" s="287"/>
      <c r="F3" s="287"/>
      <c r="G3" s="287"/>
      <c r="H3" s="287"/>
      <c r="I3" s="287"/>
      <c r="J3" s="288"/>
      <c r="K3" s="289" t="s">
        <v>449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41" t="s">
        <v>28</v>
      </c>
      <c r="B5" s="343" t="s">
        <v>131</v>
      </c>
      <c r="C5" s="34"/>
      <c r="D5" s="341" t="s">
        <v>71</v>
      </c>
      <c r="E5" s="345" t="s">
        <v>37</v>
      </c>
      <c r="F5" s="346"/>
      <c r="G5" s="346"/>
      <c r="H5" s="347"/>
      <c r="I5" s="341" t="s">
        <v>31</v>
      </c>
      <c r="J5" s="348" t="s">
        <v>41</v>
      </c>
      <c r="K5" s="349"/>
    </row>
    <row r="6" spans="1:11" x14ac:dyDescent="0.25">
      <c r="A6" s="342"/>
      <c r="B6" s="344"/>
      <c r="C6" s="103"/>
      <c r="D6" s="342"/>
      <c r="E6" s="345" t="s">
        <v>33</v>
      </c>
      <c r="F6" s="346"/>
      <c r="G6" s="346"/>
      <c r="H6" s="347"/>
      <c r="I6" s="342"/>
      <c r="J6" s="350"/>
      <c r="K6" s="351"/>
    </row>
    <row r="7" spans="1:11" ht="12.75" customHeight="1" x14ac:dyDescent="0.25">
      <c r="A7" s="318"/>
      <c r="B7" s="316"/>
      <c r="C7" s="317"/>
      <c r="D7" s="74"/>
      <c r="E7" s="39"/>
      <c r="F7" s="32"/>
      <c r="G7" s="46"/>
      <c r="H7" s="47"/>
      <c r="I7" s="67"/>
      <c r="J7" s="39"/>
      <c r="K7" s="44"/>
    </row>
    <row r="8" spans="1:11" ht="12.75" customHeight="1" x14ac:dyDescent="0.25">
      <c r="A8" s="318">
        <v>43133</v>
      </c>
      <c r="B8" s="322" t="s">
        <v>238</v>
      </c>
      <c r="C8" s="319"/>
      <c r="D8" s="74">
        <v>709</v>
      </c>
      <c r="E8" s="39" t="s">
        <v>260</v>
      </c>
      <c r="F8" s="32"/>
      <c r="G8" s="46"/>
      <c r="H8" s="47"/>
      <c r="I8" s="67">
        <f>41000000-16993200</f>
        <v>24006800</v>
      </c>
      <c r="J8" s="39"/>
      <c r="K8" s="44"/>
    </row>
    <row r="9" spans="1:11" ht="12.75" customHeight="1" x14ac:dyDescent="0.25">
      <c r="A9" s="318">
        <v>43144</v>
      </c>
      <c r="B9" s="322" t="s">
        <v>238</v>
      </c>
      <c r="C9" s="319"/>
      <c r="D9" s="74">
        <v>715</v>
      </c>
      <c r="E9" s="39" t="s">
        <v>259</v>
      </c>
      <c r="F9" s="32"/>
      <c r="G9" s="46"/>
      <c r="H9" s="47"/>
      <c r="I9" s="67">
        <f>9000000-8736000</f>
        <v>264000</v>
      </c>
      <c r="J9" s="39"/>
      <c r="K9" s="44"/>
    </row>
    <row r="10" spans="1:11" ht="12.75" customHeight="1" x14ac:dyDescent="0.25">
      <c r="A10" s="318"/>
      <c r="B10" s="320"/>
      <c r="C10" s="321"/>
      <c r="D10" s="74"/>
      <c r="E10" s="39"/>
      <c r="F10" s="32"/>
      <c r="G10" s="46"/>
      <c r="H10" s="47"/>
      <c r="I10" s="67"/>
      <c r="J10" s="39"/>
      <c r="K10" s="44"/>
    </row>
    <row r="11" spans="1:11" x14ac:dyDescent="0.25">
      <c r="A11" s="50"/>
      <c r="B11" s="33"/>
      <c r="C11" s="33"/>
      <c r="D11" s="51"/>
      <c r="E11" s="51"/>
      <c r="F11" s="51"/>
      <c r="G11" s="339" t="s">
        <v>132</v>
      </c>
      <c r="H11" s="340"/>
      <c r="I11" s="69">
        <f>SUM(I7:I10)</f>
        <v>24270800</v>
      </c>
      <c r="J11" s="52"/>
      <c r="K11" s="53"/>
    </row>
    <row r="12" spans="1:11" ht="12.7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2"/>
      <c r="K12" s="44"/>
    </row>
    <row r="13" spans="1:11" x14ac:dyDescent="0.25">
      <c r="A13" s="341" t="s">
        <v>28</v>
      </c>
      <c r="B13" s="30" t="s">
        <v>38</v>
      </c>
      <c r="C13" s="55" t="s">
        <v>34</v>
      </c>
      <c r="D13" s="54" t="s">
        <v>34</v>
      </c>
      <c r="E13" s="345" t="s">
        <v>40</v>
      </c>
      <c r="F13" s="346"/>
      <c r="G13" s="346"/>
      <c r="H13" s="347"/>
      <c r="I13" s="341" t="s">
        <v>31</v>
      </c>
      <c r="J13" s="341" t="s">
        <v>29</v>
      </c>
      <c r="K13" s="55" t="s">
        <v>56</v>
      </c>
    </row>
    <row r="14" spans="1:11" x14ac:dyDescent="0.25">
      <c r="A14" s="342"/>
      <c r="B14" s="56" t="s">
        <v>39</v>
      </c>
      <c r="C14" s="56" t="s">
        <v>36</v>
      </c>
      <c r="D14" s="56" t="s">
        <v>35</v>
      </c>
      <c r="E14" s="345" t="s">
        <v>33</v>
      </c>
      <c r="F14" s="347"/>
      <c r="G14" s="345" t="s">
        <v>32</v>
      </c>
      <c r="H14" s="347"/>
      <c r="I14" s="342"/>
      <c r="J14" s="342"/>
      <c r="K14" s="56" t="s">
        <v>57</v>
      </c>
    </row>
    <row r="15" spans="1:11" ht="12.75" customHeight="1" x14ac:dyDescent="0.25">
      <c r="A15" s="36"/>
      <c r="B15" s="36"/>
      <c r="C15" s="36"/>
      <c r="D15" s="36"/>
      <c r="E15" s="39"/>
      <c r="F15" s="44"/>
      <c r="G15" s="39"/>
      <c r="H15" s="44"/>
      <c r="I15" s="57"/>
      <c r="J15" s="57"/>
      <c r="K15" s="57"/>
    </row>
    <row r="16" spans="1:11" x14ac:dyDescent="0.25">
      <c r="A16" s="78">
        <v>43159</v>
      </c>
      <c r="B16" s="58" t="s">
        <v>322</v>
      </c>
      <c r="C16" s="59">
        <v>709</v>
      </c>
      <c r="D16" s="59">
        <v>735</v>
      </c>
      <c r="E16" s="39" t="s">
        <v>323</v>
      </c>
      <c r="F16" s="44"/>
      <c r="G16" s="60" t="s">
        <v>324</v>
      </c>
      <c r="H16" s="61"/>
      <c r="I16" s="70">
        <v>16993200</v>
      </c>
      <c r="J16" s="70"/>
      <c r="K16" s="70">
        <f>+I16-J16</f>
        <v>16993200</v>
      </c>
    </row>
    <row r="17" spans="1:11" x14ac:dyDescent="0.25">
      <c r="A17" s="78">
        <v>43180</v>
      </c>
      <c r="B17" s="58" t="s">
        <v>365</v>
      </c>
      <c r="C17" s="59">
        <v>715</v>
      </c>
      <c r="D17" s="59">
        <v>766</v>
      </c>
      <c r="E17" s="39" t="s">
        <v>259</v>
      </c>
      <c r="F17" s="44"/>
      <c r="G17" s="60" t="s">
        <v>366</v>
      </c>
      <c r="H17" s="61"/>
      <c r="I17" s="71">
        <v>8736000</v>
      </c>
      <c r="J17" s="71"/>
      <c r="K17" s="70">
        <f>+I17-J17</f>
        <v>8736000</v>
      </c>
    </row>
    <row r="18" spans="1:11" x14ac:dyDescent="0.25">
      <c r="A18" s="78"/>
      <c r="B18" s="58"/>
      <c r="C18" s="59"/>
      <c r="D18" s="59"/>
      <c r="E18" s="39"/>
      <c r="F18" s="44"/>
      <c r="G18" s="60"/>
      <c r="H18" s="61"/>
      <c r="I18" s="70"/>
      <c r="J18" s="70"/>
      <c r="K18" s="70">
        <f>+I18-J18</f>
        <v>0</v>
      </c>
    </row>
    <row r="19" spans="1:11" x14ac:dyDescent="0.25">
      <c r="A19" s="78"/>
      <c r="B19" s="58"/>
      <c r="C19" s="59"/>
      <c r="D19" s="59"/>
      <c r="E19"/>
      <c r="F19" s="61"/>
      <c r="G19"/>
      <c r="H19" s="61"/>
      <c r="I19" s="72"/>
      <c r="J19" s="70"/>
      <c r="K19" s="70">
        <f>+I19-J19</f>
        <v>0</v>
      </c>
    </row>
    <row r="20" spans="1:11" x14ac:dyDescent="0.25">
      <c r="A20" s="43"/>
      <c r="B20" s="58"/>
      <c r="C20" s="59"/>
      <c r="D20" s="59"/>
      <c r="E20" s="39"/>
      <c r="F20" s="61"/>
      <c r="G20" s="60"/>
      <c r="H20" s="61"/>
      <c r="I20" s="62"/>
      <c r="J20" s="70"/>
      <c r="K20" s="70">
        <f>+I20-J20</f>
        <v>0</v>
      </c>
    </row>
    <row r="21" spans="1:11" x14ac:dyDescent="0.25">
      <c r="A21" s="50"/>
      <c r="B21" s="51"/>
      <c r="C21" s="51"/>
      <c r="D21" s="51"/>
      <c r="E21" s="51"/>
      <c r="F21" s="51"/>
      <c r="G21" s="339" t="s">
        <v>132</v>
      </c>
      <c r="H21" s="340"/>
      <c r="I21" s="73">
        <f>SUM(I16:I20)</f>
        <v>25729200</v>
      </c>
      <c r="J21" s="73">
        <f>SUM(J16:J20)</f>
        <v>0</v>
      </c>
      <c r="K21" s="73">
        <f>SUM(K16:K20)</f>
        <v>25729200</v>
      </c>
    </row>
    <row r="22" spans="1:11" ht="12.7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66"/>
      <c r="K22" s="51"/>
    </row>
    <row r="23" spans="1:11" ht="24.95" customHeight="1" x14ac:dyDescent="0.25">
      <c r="A23" s="296" t="s">
        <v>58</v>
      </c>
      <c r="B23" s="296" t="s">
        <v>133</v>
      </c>
      <c r="C23" s="296" t="s">
        <v>30</v>
      </c>
      <c r="D23" s="297" t="s">
        <v>59</v>
      </c>
      <c r="E23" s="296" t="s">
        <v>40</v>
      </c>
      <c r="F23" s="296" t="s">
        <v>62</v>
      </c>
      <c r="G23" s="296" t="s">
        <v>37</v>
      </c>
      <c r="H23" s="296" t="s">
        <v>60</v>
      </c>
      <c r="I23" s="296" t="s">
        <v>61</v>
      </c>
      <c r="J23" s="296" t="s">
        <v>99</v>
      </c>
      <c r="K23" s="296" t="s">
        <v>68</v>
      </c>
    </row>
    <row r="24" spans="1:11" ht="24.95" customHeight="1" x14ac:dyDescent="0.25">
      <c r="A24" s="298">
        <v>50000000</v>
      </c>
      <c r="B24" s="298"/>
      <c r="C24" s="298">
        <v>0</v>
      </c>
      <c r="D24" s="299">
        <f>+A24+B24-C24</f>
        <v>50000000</v>
      </c>
      <c r="E24" s="299">
        <f>+I21</f>
        <v>25729200</v>
      </c>
      <c r="F24" s="300">
        <f>+E24/D24</f>
        <v>0.51458400000000004</v>
      </c>
      <c r="G24" s="299">
        <f>+I11</f>
        <v>24270800</v>
      </c>
      <c r="H24" s="299">
        <f>+D24-E24-G24</f>
        <v>0</v>
      </c>
      <c r="I24" s="299">
        <f>+J21</f>
        <v>0</v>
      </c>
      <c r="J24" s="301">
        <f>+I24/D24</f>
        <v>0</v>
      </c>
      <c r="K24" s="299">
        <f>+K21</f>
        <v>25729200</v>
      </c>
    </row>
    <row r="25" spans="1:11" x14ac:dyDescent="0.25">
      <c r="A25" s="302">
        <v>1</v>
      </c>
      <c r="B25" s="302">
        <v>2</v>
      </c>
      <c r="C25" s="302">
        <v>3</v>
      </c>
      <c r="D25" s="302" t="s">
        <v>42</v>
      </c>
      <c r="E25" s="302">
        <v>5</v>
      </c>
      <c r="F25" s="302" t="s">
        <v>69</v>
      </c>
      <c r="G25" s="302">
        <v>7</v>
      </c>
      <c r="H25" s="302" t="s">
        <v>70</v>
      </c>
      <c r="I25" s="302">
        <v>9</v>
      </c>
      <c r="J25" s="302" t="s">
        <v>100</v>
      </c>
      <c r="K25" s="302" t="s">
        <v>101</v>
      </c>
    </row>
  </sheetData>
  <mergeCells count="15">
    <mergeCell ref="I5:I6"/>
    <mergeCell ref="J5:K6"/>
    <mergeCell ref="E6:H6"/>
    <mergeCell ref="I13:I14"/>
    <mergeCell ref="J13:J14"/>
    <mergeCell ref="E14:F14"/>
    <mergeCell ref="G14:H14"/>
    <mergeCell ref="G21:H21"/>
    <mergeCell ref="A5:A6"/>
    <mergeCell ref="B5:B6"/>
    <mergeCell ref="D5:D6"/>
    <mergeCell ref="A13:A14"/>
    <mergeCell ref="E13:H13"/>
    <mergeCell ref="G11:H11"/>
    <mergeCell ref="E5:H5"/>
  </mergeCells>
  <phoneticPr fontId="3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activeCell="K3" sqref="K3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6" t="s">
        <v>109</v>
      </c>
      <c r="B3" s="290" t="s">
        <v>50</v>
      </c>
      <c r="C3" s="286"/>
      <c r="D3" s="286"/>
      <c r="E3" s="287"/>
      <c r="F3" s="287"/>
      <c r="G3" s="287"/>
      <c r="H3" s="287"/>
      <c r="I3" s="287"/>
      <c r="J3" s="287"/>
      <c r="K3" s="289" t="s">
        <v>449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41" t="s">
        <v>28</v>
      </c>
      <c r="B5" s="343" t="s">
        <v>131</v>
      </c>
      <c r="C5" s="34"/>
      <c r="D5" s="341" t="s">
        <v>71</v>
      </c>
      <c r="E5" s="345" t="s">
        <v>37</v>
      </c>
      <c r="F5" s="346"/>
      <c r="G5" s="346"/>
      <c r="H5" s="347"/>
      <c r="I5" s="341" t="s">
        <v>31</v>
      </c>
      <c r="J5" s="348" t="s">
        <v>41</v>
      </c>
      <c r="K5" s="349"/>
    </row>
    <row r="6" spans="1:11" x14ac:dyDescent="0.25">
      <c r="A6" s="342"/>
      <c r="B6" s="352"/>
      <c r="C6" s="35"/>
      <c r="D6" s="342"/>
      <c r="E6" s="345" t="s">
        <v>33</v>
      </c>
      <c r="F6" s="346"/>
      <c r="G6" s="346"/>
      <c r="H6" s="347"/>
      <c r="I6" s="342"/>
      <c r="J6" s="350"/>
      <c r="K6" s="351"/>
    </row>
    <row r="7" spans="1:11" x14ac:dyDescent="0.25">
      <c r="A7" s="43"/>
      <c r="B7" s="37"/>
      <c r="C7" s="40"/>
      <c r="D7" s="115"/>
      <c r="E7" s="37"/>
      <c r="F7" s="40"/>
      <c r="G7" s="41"/>
      <c r="H7" s="42"/>
      <c r="I7" s="70"/>
      <c r="J7" s="37"/>
      <c r="K7" s="42"/>
    </row>
    <row r="8" spans="1:11" x14ac:dyDescent="0.25">
      <c r="A8" s="43">
        <v>43209</v>
      </c>
      <c r="B8" s="39" t="s">
        <v>173</v>
      </c>
      <c r="C8" s="32"/>
      <c r="D8" s="115">
        <v>768</v>
      </c>
      <c r="E8" s="39" t="s">
        <v>420</v>
      </c>
      <c r="F8" s="32"/>
      <c r="G8" s="46"/>
      <c r="H8" s="47"/>
      <c r="I8" s="67">
        <v>625005780</v>
      </c>
      <c r="J8" s="39"/>
      <c r="K8" s="47"/>
    </row>
    <row r="9" spans="1:11" ht="12.75" customHeight="1" x14ac:dyDescent="0.25">
      <c r="A9" s="43"/>
      <c r="B9" s="39"/>
      <c r="C9" s="32"/>
      <c r="D9" s="39"/>
      <c r="E9" s="39"/>
      <c r="F9" s="32"/>
      <c r="G9" s="46"/>
      <c r="H9" s="47"/>
      <c r="I9" s="49"/>
      <c r="J9" s="39"/>
      <c r="K9" s="44"/>
    </row>
    <row r="10" spans="1:11" x14ac:dyDescent="0.25">
      <c r="A10" s="50"/>
      <c r="B10" s="51"/>
      <c r="C10" s="51"/>
      <c r="D10" s="51"/>
      <c r="E10" s="51"/>
      <c r="F10" s="51"/>
      <c r="G10" s="339" t="s">
        <v>132</v>
      </c>
      <c r="H10" s="340"/>
      <c r="I10" s="69">
        <f>SUM(I7:I9)</f>
        <v>625005780</v>
      </c>
      <c r="J10" s="52"/>
      <c r="K10" s="53"/>
    </row>
    <row r="11" spans="1:11" ht="12.75" customHeight="1" x14ac:dyDescent="0.25">
      <c r="A11" s="3"/>
      <c r="B11" s="3"/>
      <c r="C11" s="3"/>
      <c r="D11" s="3"/>
      <c r="E11" s="3"/>
      <c r="F11" s="3"/>
      <c r="G11" s="3"/>
      <c r="H11" s="3"/>
      <c r="I11" s="107"/>
      <c r="J11" s="32"/>
      <c r="K11" s="44"/>
    </row>
    <row r="12" spans="1:11" x14ac:dyDescent="0.25">
      <c r="A12" s="341" t="s">
        <v>28</v>
      </c>
      <c r="B12" s="30" t="s">
        <v>38</v>
      </c>
      <c r="C12" s="55" t="s">
        <v>34</v>
      </c>
      <c r="D12" s="54" t="s">
        <v>34</v>
      </c>
      <c r="E12" s="345" t="s">
        <v>40</v>
      </c>
      <c r="F12" s="346"/>
      <c r="G12" s="346"/>
      <c r="H12" s="347"/>
      <c r="I12" s="341" t="s">
        <v>31</v>
      </c>
      <c r="J12" s="341" t="s">
        <v>29</v>
      </c>
      <c r="K12" s="55" t="s">
        <v>56</v>
      </c>
    </row>
    <row r="13" spans="1:11" x14ac:dyDescent="0.25">
      <c r="A13" s="342"/>
      <c r="B13" s="56" t="s">
        <v>39</v>
      </c>
      <c r="C13" s="56" t="s">
        <v>36</v>
      </c>
      <c r="D13" s="56" t="s">
        <v>35</v>
      </c>
      <c r="E13" s="345" t="s">
        <v>33</v>
      </c>
      <c r="F13" s="347"/>
      <c r="G13" s="345" t="s">
        <v>32</v>
      </c>
      <c r="H13" s="347"/>
      <c r="I13" s="342"/>
      <c r="J13" s="342"/>
      <c r="K13" s="56" t="s">
        <v>57</v>
      </c>
    </row>
    <row r="14" spans="1:11" ht="12.75" customHeight="1" x14ac:dyDescent="0.25">
      <c r="A14" s="116"/>
      <c r="B14" s="57"/>
      <c r="C14" s="57"/>
      <c r="D14" s="57"/>
      <c r="E14" s="37"/>
      <c r="F14" s="38"/>
      <c r="G14" s="37"/>
      <c r="H14" s="38"/>
      <c r="I14" s="42"/>
      <c r="J14" s="57"/>
      <c r="K14" s="117"/>
    </row>
    <row r="15" spans="1:11" x14ac:dyDescent="0.25">
      <c r="A15" s="43">
        <v>43220</v>
      </c>
      <c r="B15" s="58" t="s">
        <v>443</v>
      </c>
      <c r="C15" s="59">
        <v>772</v>
      </c>
      <c r="D15" s="59">
        <v>811</v>
      </c>
      <c r="E15" s="39" t="s">
        <v>444</v>
      </c>
      <c r="F15" s="61"/>
      <c r="G15" s="77" t="s">
        <v>445</v>
      </c>
      <c r="H15" s="61"/>
      <c r="I15" s="70">
        <v>13422463</v>
      </c>
      <c r="J15" s="70">
        <v>0</v>
      </c>
      <c r="K15" s="95">
        <f>+I15-J15</f>
        <v>13422463</v>
      </c>
    </row>
    <row r="16" spans="1:11" x14ac:dyDescent="0.25">
      <c r="A16" s="43"/>
      <c r="B16" s="58"/>
      <c r="C16" s="59"/>
      <c r="D16" s="59"/>
      <c r="E16" s="39"/>
      <c r="F16" s="61"/>
      <c r="G16" s="77"/>
      <c r="H16" s="61"/>
      <c r="I16" s="70"/>
      <c r="J16" s="70"/>
      <c r="K16" s="95">
        <f>+I16-J16</f>
        <v>0</v>
      </c>
    </row>
    <row r="17" spans="1:11" ht="12.75" customHeight="1" x14ac:dyDescent="0.25">
      <c r="A17" s="43"/>
      <c r="B17" s="36"/>
      <c r="C17" s="36"/>
      <c r="D17" s="36"/>
      <c r="E17" s="39"/>
      <c r="F17" s="44"/>
      <c r="G17" s="39"/>
      <c r="H17" s="44"/>
      <c r="I17" s="83"/>
      <c r="J17" s="83"/>
      <c r="K17" s="83"/>
    </row>
    <row r="18" spans="1:11" x14ac:dyDescent="0.25">
      <c r="A18" s="50"/>
      <c r="B18" s="51"/>
      <c r="C18" s="51"/>
      <c r="D18" s="51"/>
      <c r="E18" s="51"/>
      <c r="F18" s="51"/>
      <c r="G18" s="339" t="s">
        <v>132</v>
      </c>
      <c r="H18" s="340"/>
      <c r="I18" s="73">
        <f>SUM(I14:I17)</f>
        <v>13422463</v>
      </c>
      <c r="J18" s="73">
        <f>SUM(J14:J17)</f>
        <v>0</v>
      </c>
      <c r="K18" s="73">
        <f>SUM(K14:K17)</f>
        <v>13422463</v>
      </c>
    </row>
    <row r="19" spans="1:11" ht="12.75" customHeight="1" x14ac:dyDescent="0.25">
      <c r="A19" s="51"/>
      <c r="B19" s="51"/>
      <c r="C19" s="51"/>
      <c r="D19" s="51"/>
      <c r="E19" s="51"/>
      <c r="F19" s="51"/>
      <c r="G19" s="51"/>
      <c r="H19" s="51"/>
      <c r="I19" s="158"/>
      <c r="J19" s="86"/>
      <c r="K19" s="51"/>
    </row>
    <row r="20" spans="1:11" ht="24.95" customHeight="1" x14ac:dyDescent="0.25">
      <c r="A20" s="296" t="s">
        <v>58</v>
      </c>
      <c r="B20" s="296" t="s">
        <v>133</v>
      </c>
      <c r="C20" s="296" t="s">
        <v>30</v>
      </c>
      <c r="D20" s="297" t="s">
        <v>59</v>
      </c>
      <c r="E20" s="296" t="s">
        <v>40</v>
      </c>
      <c r="F20" s="296" t="s">
        <v>62</v>
      </c>
      <c r="G20" s="296" t="s">
        <v>37</v>
      </c>
      <c r="H20" s="296" t="s">
        <v>60</v>
      </c>
      <c r="I20" s="296" t="s">
        <v>61</v>
      </c>
      <c r="J20" s="296" t="s">
        <v>99</v>
      </c>
      <c r="K20" s="296" t="s">
        <v>68</v>
      </c>
    </row>
    <row r="21" spans="1:11" ht="24.95" customHeight="1" x14ac:dyDescent="0.25">
      <c r="A21" s="303">
        <v>843416000</v>
      </c>
      <c r="B21" s="303"/>
      <c r="C21" s="303">
        <v>0</v>
      </c>
      <c r="D21" s="299">
        <f>+A21+B21-C21</f>
        <v>843416000</v>
      </c>
      <c r="E21" s="299">
        <f>+I18</f>
        <v>13422463</v>
      </c>
      <c r="F21" s="300">
        <f>+E21/D21</f>
        <v>1.5914404042607681E-2</v>
      </c>
      <c r="G21" s="299">
        <f>+I10</f>
        <v>625005780</v>
      </c>
      <c r="H21" s="299">
        <f>+D21-E21-G21</f>
        <v>204987757</v>
      </c>
      <c r="I21" s="299">
        <f>+J18</f>
        <v>0</v>
      </c>
      <c r="J21" s="305">
        <f>+I21/D21</f>
        <v>0</v>
      </c>
      <c r="K21" s="299">
        <f>+K18</f>
        <v>13422463</v>
      </c>
    </row>
    <row r="22" spans="1:11" x14ac:dyDescent="0.25">
      <c r="A22" s="302">
        <v>1</v>
      </c>
      <c r="B22" s="302">
        <v>2</v>
      </c>
      <c r="C22" s="302">
        <v>3</v>
      </c>
      <c r="D22" s="302" t="s">
        <v>42</v>
      </c>
      <c r="E22" s="302">
        <v>5</v>
      </c>
      <c r="F22" s="302" t="s">
        <v>69</v>
      </c>
      <c r="G22" s="302">
        <v>7</v>
      </c>
      <c r="H22" s="302" t="s">
        <v>70</v>
      </c>
      <c r="I22" s="302">
        <v>9</v>
      </c>
      <c r="J22" s="302" t="s">
        <v>100</v>
      </c>
      <c r="K22" s="302" t="s">
        <v>101</v>
      </c>
    </row>
  </sheetData>
  <mergeCells count="15">
    <mergeCell ref="G18:H18"/>
    <mergeCell ref="E12:H12"/>
    <mergeCell ref="E13:F13"/>
    <mergeCell ref="G13:H13"/>
    <mergeCell ref="E5:H5"/>
    <mergeCell ref="E6:H6"/>
    <mergeCell ref="G10:H10"/>
    <mergeCell ref="A5:A6"/>
    <mergeCell ref="J12:J13"/>
    <mergeCell ref="I12:I13"/>
    <mergeCell ref="A12:A13"/>
    <mergeCell ref="B5:B6"/>
    <mergeCell ref="D5:D6"/>
    <mergeCell ref="I5:I6"/>
    <mergeCell ref="J5:K6"/>
  </mergeCells>
  <phoneticPr fontId="0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opLeftCell="A7" zoomScaleNormal="100" workbookViewId="0">
      <selection activeCell="J34" sqref="J34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6" t="s">
        <v>110</v>
      </c>
      <c r="B3" s="286" t="s">
        <v>0</v>
      </c>
      <c r="C3" s="286"/>
      <c r="D3" s="286"/>
      <c r="E3" s="287"/>
      <c r="F3" s="287"/>
      <c r="G3" s="287"/>
      <c r="H3" s="287"/>
      <c r="I3" s="287"/>
      <c r="J3" s="287"/>
      <c r="K3" s="289" t="s">
        <v>449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41" t="s">
        <v>28</v>
      </c>
      <c r="B5" s="343" t="s">
        <v>131</v>
      </c>
      <c r="C5" s="34"/>
      <c r="D5" s="341" t="s">
        <v>71</v>
      </c>
      <c r="E5" s="345" t="s">
        <v>37</v>
      </c>
      <c r="F5" s="346"/>
      <c r="G5" s="346"/>
      <c r="H5" s="347"/>
      <c r="I5" s="341" t="s">
        <v>31</v>
      </c>
      <c r="J5" s="348" t="s">
        <v>41</v>
      </c>
      <c r="K5" s="349"/>
    </row>
    <row r="6" spans="1:11" x14ac:dyDescent="0.25">
      <c r="A6" s="342"/>
      <c r="B6" s="352"/>
      <c r="C6" s="35"/>
      <c r="D6" s="342"/>
      <c r="E6" s="345" t="s">
        <v>33</v>
      </c>
      <c r="F6" s="346"/>
      <c r="G6" s="346"/>
      <c r="H6" s="347"/>
      <c r="I6" s="342"/>
      <c r="J6" s="350"/>
      <c r="K6" s="351"/>
    </row>
    <row r="7" spans="1:11" ht="12.75" customHeight="1" x14ac:dyDescent="0.25">
      <c r="A7" s="119"/>
      <c r="B7" s="120"/>
      <c r="C7" s="121"/>
      <c r="D7" s="266"/>
      <c r="E7" s="120"/>
      <c r="F7" s="122"/>
      <c r="G7" s="122"/>
      <c r="H7" s="123"/>
      <c r="I7" s="124"/>
      <c r="J7" s="125"/>
      <c r="K7" s="267"/>
    </row>
    <row r="8" spans="1:11" ht="12.75" customHeight="1" x14ac:dyDescent="0.25">
      <c r="A8" s="282">
        <v>43104</v>
      </c>
      <c r="B8" s="87" t="s">
        <v>173</v>
      </c>
      <c r="C8" s="283"/>
      <c r="D8" s="80">
        <v>113</v>
      </c>
      <c r="E8" s="87" t="s">
        <v>175</v>
      </c>
      <c r="F8" s="81"/>
      <c r="G8" s="81"/>
      <c r="H8" s="85"/>
      <c r="I8" s="284">
        <f>436819890-69120-26284589-289800-557700-115040-25888084-2652570-71160-1892850-23598612-233420-1399590-742720-98910-26675628-2873290-38610-766550-26920734</f>
        <v>295650913</v>
      </c>
      <c r="J8" s="128"/>
      <c r="K8" s="267"/>
    </row>
    <row r="9" spans="1:11" ht="12.75" customHeight="1" x14ac:dyDescent="0.25">
      <c r="A9" s="129"/>
      <c r="B9" s="111"/>
      <c r="C9" s="130"/>
      <c r="D9" s="113"/>
      <c r="E9" s="111"/>
      <c r="F9" s="131"/>
      <c r="G9" s="131"/>
      <c r="H9" s="112"/>
      <c r="I9" s="132"/>
      <c r="J9" s="167"/>
      <c r="K9" s="103"/>
    </row>
    <row r="10" spans="1:11" x14ac:dyDescent="0.25">
      <c r="A10" s="50"/>
      <c r="B10" s="51"/>
      <c r="C10" s="51"/>
      <c r="D10" s="51"/>
      <c r="E10" s="51"/>
      <c r="F10" s="51"/>
      <c r="G10" s="339" t="s">
        <v>132</v>
      </c>
      <c r="H10" s="340"/>
      <c r="I10" s="133">
        <f>SUM(I7:I9)</f>
        <v>295650913</v>
      </c>
      <c r="J10" s="128"/>
      <c r="K10" s="103"/>
    </row>
    <row r="11" spans="1:11" ht="12.75" customHeight="1" x14ac:dyDescent="0.25">
      <c r="A11" s="3"/>
      <c r="B11" s="3"/>
      <c r="C11" s="3"/>
      <c r="D11" s="3"/>
      <c r="E11" s="3"/>
      <c r="F11" s="3"/>
      <c r="G11" s="3"/>
      <c r="H11" s="3"/>
      <c r="I11" s="22"/>
      <c r="J11" s="32"/>
      <c r="K11" s="44"/>
    </row>
    <row r="12" spans="1:11" x14ac:dyDescent="0.25">
      <c r="A12" s="341" t="s">
        <v>28</v>
      </c>
      <c r="B12" s="30" t="s">
        <v>38</v>
      </c>
      <c r="C12" s="55" t="s">
        <v>34</v>
      </c>
      <c r="D12" s="54" t="s">
        <v>34</v>
      </c>
      <c r="E12" s="345" t="s">
        <v>40</v>
      </c>
      <c r="F12" s="346"/>
      <c r="G12" s="346"/>
      <c r="H12" s="347"/>
      <c r="I12" s="341" t="s">
        <v>31</v>
      </c>
      <c r="J12" s="341" t="s">
        <v>29</v>
      </c>
      <c r="K12" s="55" t="s">
        <v>56</v>
      </c>
    </row>
    <row r="13" spans="1:11" x14ac:dyDescent="0.25">
      <c r="A13" s="342"/>
      <c r="B13" s="56" t="s">
        <v>39</v>
      </c>
      <c r="C13" s="56" t="s">
        <v>36</v>
      </c>
      <c r="D13" s="56" t="s">
        <v>35</v>
      </c>
      <c r="E13" s="345" t="s">
        <v>33</v>
      </c>
      <c r="F13" s="347"/>
      <c r="G13" s="345" t="s">
        <v>32</v>
      </c>
      <c r="H13" s="347"/>
      <c r="I13" s="342"/>
      <c r="J13" s="342"/>
      <c r="K13" s="56" t="s">
        <v>57</v>
      </c>
    </row>
    <row r="14" spans="1:11" ht="15" customHeight="1" x14ac:dyDescent="0.25">
      <c r="A14" s="78">
        <v>43112</v>
      </c>
      <c r="B14" s="234" t="s">
        <v>163</v>
      </c>
      <c r="C14" s="80">
        <v>113</v>
      </c>
      <c r="D14" s="80">
        <v>135</v>
      </c>
      <c r="E14" s="39" t="s">
        <v>225</v>
      </c>
      <c r="F14" s="61"/>
      <c r="G14" s="39" t="s">
        <v>164</v>
      </c>
      <c r="H14" s="76"/>
      <c r="I14" s="71">
        <v>573110</v>
      </c>
      <c r="J14" s="71">
        <v>573110</v>
      </c>
      <c r="K14" s="28">
        <f t="shared" ref="K14:K16" si="0">+I14-J14</f>
        <v>0</v>
      </c>
    </row>
    <row r="15" spans="1:11" x14ac:dyDescent="0.25">
      <c r="A15" s="78">
        <v>43117</v>
      </c>
      <c r="B15" s="234" t="s">
        <v>195</v>
      </c>
      <c r="C15" s="237">
        <v>113</v>
      </c>
      <c r="D15" s="237">
        <v>235</v>
      </c>
      <c r="E15" s="39" t="s">
        <v>226</v>
      </c>
      <c r="F15" s="61"/>
      <c r="G15" s="39" t="s">
        <v>164</v>
      </c>
      <c r="H15" s="76"/>
      <c r="I15" s="71">
        <v>69120</v>
      </c>
      <c r="J15" s="71">
        <v>69120</v>
      </c>
      <c r="K15" s="28">
        <f t="shared" si="0"/>
        <v>0</v>
      </c>
    </row>
    <row r="16" spans="1:11" x14ac:dyDescent="0.25">
      <c r="A16" s="78">
        <v>43119</v>
      </c>
      <c r="B16" s="234" t="s">
        <v>196</v>
      </c>
      <c r="C16" s="80">
        <v>113</v>
      </c>
      <c r="D16" s="80">
        <v>291</v>
      </c>
      <c r="E16" s="39" t="s">
        <v>227</v>
      </c>
      <c r="F16" s="61"/>
      <c r="G16" s="39" t="s">
        <v>164</v>
      </c>
      <c r="H16" s="76"/>
      <c r="I16" s="71">
        <v>26284589</v>
      </c>
      <c r="J16" s="71">
        <v>26284589</v>
      </c>
      <c r="K16" s="28">
        <f t="shared" si="0"/>
        <v>0</v>
      </c>
    </row>
    <row r="17" spans="1:17" x14ac:dyDescent="0.25">
      <c r="A17" s="96">
        <v>43138</v>
      </c>
      <c r="B17" s="234" t="s">
        <v>251</v>
      </c>
      <c r="C17" s="226">
        <v>113</v>
      </c>
      <c r="D17" s="226">
        <v>688</v>
      </c>
      <c r="E17" s="269" t="s">
        <v>252</v>
      </c>
      <c r="F17" s="74"/>
      <c r="G17" s="39" t="s">
        <v>164</v>
      </c>
      <c r="H17" s="61"/>
      <c r="I17" s="28">
        <v>289800</v>
      </c>
      <c r="J17" s="28">
        <v>289800</v>
      </c>
      <c r="K17" s="28">
        <f t="shared" ref="K17:K33" si="1">+I17-J17</f>
        <v>0</v>
      </c>
    </row>
    <row r="18" spans="1:17" x14ac:dyDescent="0.25">
      <c r="A18" s="96">
        <v>43147</v>
      </c>
      <c r="B18" s="323" t="s">
        <v>268</v>
      </c>
      <c r="C18" s="226">
        <v>113</v>
      </c>
      <c r="D18" s="226">
        <v>719</v>
      </c>
      <c r="E18" s="269" t="s">
        <v>269</v>
      </c>
      <c r="F18" s="74"/>
      <c r="G18" s="39" t="s">
        <v>164</v>
      </c>
      <c r="H18" s="61"/>
      <c r="I18" s="28">
        <v>557700</v>
      </c>
      <c r="J18" s="28">
        <v>557700</v>
      </c>
      <c r="K18" s="28">
        <f t="shared" si="1"/>
        <v>0</v>
      </c>
    </row>
    <row r="19" spans="1:17" x14ac:dyDescent="0.25">
      <c r="A19" s="96">
        <v>43150</v>
      </c>
      <c r="B19" s="323" t="s">
        <v>309</v>
      </c>
      <c r="C19" s="226">
        <v>113</v>
      </c>
      <c r="D19" s="226">
        <v>723</v>
      </c>
      <c r="E19" s="39" t="s">
        <v>310</v>
      </c>
      <c r="F19" s="74"/>
      <c r="G19" s="39" t="s">
        <v>164</v>
      </c>
      <c r="H19" s="61"/>
      <c r="I19" s="28">
        <v>115040</v>
      </c>
      <c r="J19" s="28">
        <v>115040</v>
      </c>
      <c r="K19" s="28">
        <f t="shared" si="1"/>
        <v>0</v>
      </c>
      <c r="L19" s="324"/>
    </row>
    <row r="20" spans="1:17" x14ac:dyDescent="0.25">
      <c r="A20" s="96">
        <v>43154</v>
      </c>
      <c r="B20" s="326" t="s">
        <v>319</v>
      </c>
      <c r="C20" s="226">
        <v>113</v>
      </c>
      <c r="D20" s="226">
        <v>733</v>
      </c>
      <c r="E20" s="39" t="s">
        <v>320</v>
      </c>
      <c r="F20" s="74"/>
      <c r="G20" s="39" t="s">
        <v>164</v>
      </c>
      <c r="H20" s="61"/>
      <c r="I20" s="28">
        <v>25888084</v>
      </c>
      <c r="J20" s="28">
        <v>25888084</v>
      </c>
      <c r="K20" s="28">
        <f t="shared" si="1"/>
        <v>0</v>
      </c>
      <c r="L20" s="325"/>
      <c r="N20" s="337"/>
      <c r="Q20" s="337"/>
    </row>
    <row r="21" spans="1:17" x14ac:dyDescent="0.25">
      <c r="A21" s="96">
        <v>43154</v>
      </c>
      <c r="B21" s="323" t="s">
        <v>318</v>
      </c>
      <c r="C21" s="226">
        <v>113</v>
      </c>
      <c r="D21" s="226">
        <v>734</v>
      </c>
      <c r="E21" s="39" t="s">
        <v>321</v>
      </c>
      <c r="F21" s="74"/>
      <c r="G21" s="39" t="s">
        <v>164</v>
      </c>
      <c r="H21" s="61"/>
      <c r="I21" s="28">
        <v>2652570</v>
      </c>
      <c r="J21" s="28">
        <v>2652570</v>
      </c>
      <c r="K21" s="28">
        <f t="shared" si="1"/>
        <v>0</v>
      </c>
      <c r="L21" s="325"/>
      <c r="N21" s="337"/>
      <c r="Q21" s="337"/>
    </row>
    <row r="22" spans="1:17" x14ac:dyDescent="0.25">
      <c r="A22" s="96">
        <v>43164</v>
      </c>
      <c r="B22" s="323" t="s">
        <v>328</v>
      </c>
      <c r="C22" s="226">
        <v>113</v>
      </c>
      <c r="D22" s="226">
        <v>744</v>
      </c>
      <c r="E22" s="39" t="s">
        <v>329</v>
      </c>
      <c r="F22" s="74"/>
      <c r="G22" s="39" t="s">
        <v>164</v>
      </c>
      <c r="H22" s="61"/>
      <c r="I22" s="28">
        <v>71160</v>
      </c>
      <c r="J22" s="28">
        <v>71160</v>
      </c>
      <c r="K22" s="28">
        <f t="shared" si="1"/>
        <v>0</v>
      </c>
      <c r="L22" s="325"/>
    </row>
    <row r="23" spans="1:17" x14ac:dyDescent="0.25">
      <c r="A23" s="96">
        <v>43172</v>
      </c>
      <c r="B23" s="323" t="s">
        <v>354</v>
      </c>
      <c r="C23" s="226">
        <v>113</v>
      </c>
      <c r="D23" s="226">
        <v>753</v>
      </c>
      <c r="E23" s="39" t="s">
        <v>355</v>
      </c>
      <c r="F23" s="74"/>
      <c r="G23" s="39" t="s">
        <v>164</v>
      </c>
      <c r="H23" s="61"/>
      <c r="I23" s="28">
        <v>1892850</v>
      </c>
      <c r="J23" s="28">
        <v>1892850</v>
      </c>
      <c r="K23" s="28">
        <f t="shared" si="1"/>
        <v>0</v>
      </c>
      <c r="L23" s="325"/>
    </row>
    <row r="24" spans="1:17" x14ac:dyDescent="0.25">
      <c r="A24" s="96">
        <v>43180</v>
      </c>
      <c r="B24" s="323" t="s">
        <v>372</v>
      </c>
      <c r="C24" s="226">
        <v>113</v>
      </c>
      <c r="D24" s="226">
        <v>764</v>
      </c>
      <c r="E24" s="39" t="s">
        <v>374</v>
      </c>
      <c r="F24" s="74"/>
      <c r="G24" s="39" t="s">
        <v>164</v>
      </c>
      <c r="H24" s="61"/>
      <c r="I24" s="28">
        <v>233420</v>
      </c>
      <c r="J24" s="28">
        <v>233420</v>
      </c>
      <c r="K24" s="28">
        <f t="shared" si="1"/>
        <v>0</v>
      </c>
      <c r="L24" s="325"/>
    </row>
    <row r="25" spans="1:17" x14ac:dyDescent="0.25">
      <c r="A25" s="96">
        <v>43180</v>
      </c>
      <c r="B25" s="323" t="s">
        <v>373</v>
      </c>
      <c r="C25" s="226">
        <v>113</v>
      </c>
      <c r="D25" s="226">
        <v>765</v>
      </c>
      <c r="E25" s="39" t="s">
        <v>375</v>
      </c>
      <c r="F25" s="74"/>
      <c r="G25" s="39" t="s">
        <v>164</v>
      </c>
      <c r="H25" s="61"/>
      <c r="I25" s="28">
        <v>1399590</v>
      </c>
      <c r="J25" s="28">
        <v>1399590</v>
      </c>
      <c r="K25" s="28">
        <f t="shared" si="1"/>
        <v>0</v>
      </c>
      <c r="L25" s="325"/>
    </row>
    <row r="26" spans="1:17" x14ac:dyDescent="0.25">
      <c r="A26" s="96">
        <v>43181</v>
      </c>
      <c r="B26" s="323" t="s">
        <v>370</v>
      </c>
      <c r="C26" s="226">
        <v>113</v>
      </c>
      <c r="D26" s="226">
        <v>767</v>
      </c>
      <c r="E26" s="39" t="s">
        <v>371</v>
      </c>
      <c r="F26" s="74"/>
      <c r="G26" s="39" t="s">
        <v>164</v>
      </c>
      <c r="H26" s="61"/>
      <c r="I26" s="28">
        <v>23598612</v>
      </c>
      <c r="J26" s="28">
        <v>23598612</v>
      </c>
      <c r="K26" s="28">
        <f t="shared" si="1"/>
        <v>0</v>
      </c>
      <c r="L26" s="325"/>
    </row>
    <row r="27" spans="1:17" x14ac:dyDescent="0.25">
      <c r="A27" s="96">
        <v>43196</v>
      </c>
      <c r="B27" s="323" t="s">
        <v>394</v>
      </c>
      <c r="C27" s="226">
        <v>113</v>
      </c>
      <c r="D27" s="226">
        <v>782</v>
      </c>
      <c r="E27" s="39" t="s">
        <v>395</v>
      </c>
      <c r="F27" s="74"/>
      <c r="G27" s="39" t="s">
        <v>164</v>
      </c>
      <c r="H27" s="61"/>
      <c r="I27" s="28">
        <v>742720</v>
      </c>
      <c r="J27" s="28">
        <v>742720</v>
      </c>
      <c r="K27" s="28">
        <f t="shared" si="1"/>
        <v>0</v>
      </c>
      <c r="L27" s="325"/>
    </row>
    <row r="28" spans="1:17" x14ac:dyDescent="0.25">
      <c r="A28" s="96">
        <v>43200</v>
      </c>
      <c r="B28" s="323" t="s">
        <v>392</v>
      </c>
      <c r="C28" s="226">
        <v>113</v>
      </c>
      <c r="D28" s="226">
        <v>785</v>
      </c>
      <c r="E28" s="39" t="s">
        <v>393</v>
      </c>
      <c r="F28" s="74"/>
      <c r="G28" s="39" t="s">
        <v>164</v>
      </c>
      <c r="H28" s="61"/>
      <c r="I28" s="28">
        <v>98910</v>
      </c>
      <c r="J28" s="28">
        <v>98910</v>
      </c>
      <c r="K28" s="28">
        <f t="shared" si="1"/>
        <v>0</v>
      </c>
      <c r="L28" s="325"/>
    </row>
    <row r="29" spans="1:17" x14ac:dyDescent="0.25">
      <c r="A29" s="96">
        <v>43206</v>
      </c>
      <c r="B29" s="323" t="s">
        <v>408</v>
      </c>
      <c r="C29" s="226">
        <v>113</v>
      </c>
      <c r="D29" s="226">
        <v>787</v>
      </c>
      <c r="E29" s="39" t="s">
        <v>410</v>
      </c>
      <c r="F29" s="74"/>
      <c r="G29" s="39" t="s">
        <v>164</v>
      </c>
      <c r="H29" s="61"/>
      <c r="I29" s="28">
        <v>26675628</v>
      </c>
      <c r="J29" s="28">
        <v>26675628</v>
      </c>
      <c r="K29" s="28">
        <f t="shared" si="1"/>
        <v>0</v>
      </c>
      <c r="L29" s="325"/>
    </row>
    <row r="30" spans="1:17" x14ac:dyDescent="0.25">
      <c r="A30" s="96">
        <v>43206</v>
      </c>
      <c r="B30" s="323" t="s">
        <v>409</v>
      </c>
      <c r="C30" s="226">
        <v>113</v>
      </c>
      <c r="D30" s="226">
        <v>790</v>
      </c>
      <c r="E30" s="39" t="s">
        <v>411</v>
      </c>
      <c r="F30" s="74"/>
      <c r="G30" s="39" t="s">
        <v>164</v>
      </c>
      <c r="H30" s="61"/>
      <c r="I30" s="28">
        <v>2873290</v>
      </c>
      <c r="J30" s="28">
        <v>2873290</v>
      </c>
      <c r="K30" s="28">
        <f t="shared" si="1"/>
        <v>0</v>
      </c>
      <c r="L30" s="325"/>
    </row>
    <row r="31" spans="1:17" x14ac:dyDescent="0.25">
      <c r="A31" s="96">
        <v>43222</v>
      </c>
      <c r="B31" s="323" t="s">
        <v>454</v>
      </c>
      <c r="C31" s="226">
        <v>113</v>
      </c>
      <c r="D31" s="226">
        <v>813</v>
      </c>
      <c r="E31" s="39" t="s">
        <v>456</v>
      </c>
      <c r="F31" s="74"/>
      <c r="G31" s="39" t="s">
        <v>164</v>
      </c>
      <c r="H31" s="61"/>
      <c r="I31" s="28">
        <v>38610</v>
      </c>
      <c r="J31" s="28">
        <v>38610</v>
      </c>
      <c r="K31" s="28">
        <f t="shared" si="1"/>
        <v>0</v>
      </c>
      <c r="L31" s="325"/>
    </row>
    <row r="32" spans="1:17" x14ac:dyDescent="0.25">
      <c r="A32" s="96">
        <v>43228</v>
      </c>
      <c r="B32" s="323" t="s">
        <v>455</v>
      </c>
      <c r="C32" s="226">
        <v>113</v>
      </c>
      <c r="D32" s="226">
        <v>819</v>
      </c>
      <c r="E32" s="39" t="s">
        <v>457</v>
      </c>
      <c r="F32" s="74"/>
      <c r="G32" s="39" t="s">
        <v>164</v>
      </c>
      <c r="H32" s="61"/>
      <c r="I32" s="28">
        <v>766550</v>
      </c>
      <c r="J32" s="28">
        <v>766550</v>
      </c>
      <c r="K32" s="28">
        <f t="shared" si="1"/>
        <v>0</v>
      </c>
      <c r="L32" s="325"/>
    </row>
    <row r="33" spans="1:12" x14ac:dyDescent="0.25">
      <c r="A33" s="96">
        <v>43241</v>
      </c>
      <c r="B33" s="323" t="s">
        <v>470</v>
      </c>
      <c r="C33" s="226">
        <v>113</v>
      </c>
      <c r="D33" s="226">
        <v>833</v>
      </c>
      <c r="E33" s="39" t="s">
        <v>321</v>
      </c>
      <c r="F33" s="74"/>
      <c r="G33" s="39" t="s">
        <v>164</v>
      </c>
      <c r="H33" s="61"/>
      <c r="I33" s="28">
        <v>26920734</v>
      </c>
      <c r="J33" s="28">
        <v>26920734</v>
      </c>
      <c r="K33" s="28">
        <f t="shared" si="1"/>
        <v>0</v>
      </c>
      <c r="L33" s="325"/>
    </row>
    <row r="34" spans="1:12" x14ac:dyDescent="0.25">
      <c r="A34" s="96"/>
      <c r="B34" s="224"/>
      <c r="C34" s="225"/>
      <c r="D34" s="225"/>
      <c r="E34" s="48"/>
      <c r="F34" s="74"/>
      <c r="G34" s="224"/>
      <c r="H34" s="61"/>
      <c r="I34" s="28"/>
      <c r="J34" s="28"/>
      <c r="K34" s="28"/>
    </row>
    <row r="35" spans="1:12" x14ac:dyDescent="0.25">
      <c r="A35" s="50"/>
      <c r="B35" s="51"/>
      <c r="C35" s="51"/>
      <c r="D35" s="51"/>
      <c r="E35" s="51"/>
      <c r="F35" s="51"/>
      <c r="G35" s="339" t="s">
        <v>132</v>
      </c>
      <c r="H35" s="340"/>
      <c r="I35" s="73">
        <f>SUM(I14:I34)</f>
        <v>141742087</v>
      </c>
      <c r="J35" s="73">
        <f>SUM(J14:J34)</f>
        <v>141742087</v>
      </c>
      <c r="K35" s="73">
        <f>SUM(K14:K34)</f>
        <v>0</v>
      </c>
    </row>
    <row r="36" spans="1:12" ht="12.75" customHeight="1" x14ac:dyDescent="0.25">
      <c r="A36" s="3"/>
      <c r="B36" s="3"/>
      <c r="C36" s="3"/>
      <c r="D36" s="3"/>
      <c r="E36" s="3"/>
      <c r="F36" s="3"/>
      <c r="G36" s="3"/>
      <c r="H36" s="3"/>
      <c r="I36" s="22"/>
      <c r="J36" s="160"/>
      <c r="K36" s="51"/>
    </row>
    <row r="37" spans="1:12" ht="24.95" customHeight="1" x14ac:dyDescent="0.25">
      <c r="A37" s="296" t="s">
        <v>58</v>
      </c>
      <c r="B37" s="296" t="s">
        <v>133</v>
      </c>
      <c r="C37" s="296" t="s">
        <v>30</v>
      </c>
      <c r="D37" s="297" t="s">
        <v>59</v>
      </c>
      <c r="E37" s="296" t="s">
        <v>40</v>
      </c>
      <c r="F37" s="296" t="s">
        <v>62</v>
      </c>
      <c r="G37" s="296" t="s">
        <v>37</v>
      </c>
      <c r="H37" s="296" t="s">
        <v>60</v>
      </c>
      <c r="I37" s="296" t="s">
        <v>61</v>
      </c>
      <c r="J37" s="296" t="s">
        <v>99</v>
      </c>
      <c r="K37" s="296" t="s">
        <v>68</v>
      </c>
    </row>
    <row r="38" spans="1:12" ht="24.95" customHeight="1" x14ac:dyDescent="0.25">
      <c r="A38" s="303">
        <v>437393000</v>
      </c>
      <c r="B38" s="303"/>
      <c r="C38" s="303">
        <v>0</v>
      </c>
      <c r="D38" s="299">
        <f>+A38+B38-C38</f>
        <v>437393000</v>
      </c>
      <c r="E38" s="299">
        <f>+I35</f>
        <v>141742087</v>
      </c>
      <c r="F38" s="300">
        <f>+E38/D38</f>
        <v>0.32406116924596418</v>
      </c>
      <c r="G38" s="299">
        <f>+I10</f>
        <v>295650913</v>
      </c>
      <c r="H38" s="299">
        <f>+D38-E38-G38</f>
        <v>0</v>
      </c>
      <c r="I38" s="299">
        <f>+J35</f>
        <v>141742087</v>
      </c>
      <c r="J38" s="305">
        <f>+I38/D38</f>
        <v>0.32406116924596418</v>
      </c>
      <c r="K38" s="299">
        <f>+K35</f>
        <v>0</v>
      </c>
    </row>
    <row r="39" spans="1:12" x14ac:dyDescent="0.25">
      <c r="A39" s="302">
        <v>1</v>
      </c>
      <c r="B39" s="302">
        <v>2</v>
      </c>
      <c r="C39" s="302">
        <v>3</v>
      </c>
      <c r="D39" s="302" t="s">
        <v>42</v>
      </c>
      <c r="E39" s="302">
        <v>5</v>
      </c>
      <c r="F39" s="302" t="s">
        <v>69</v>
      </c>
      <c r="G39" s="302">
        <v>7</v>
      </c>
      <c r="H39" s="302" t="s">
        <v>70</v>
      </c>
      <c r="I39" s="302">
        <v>9</v>
      </c>
      <c r="J39" s="302" t="s">
        <v>100</v>
      </c>
      <c r="K39" s="302" t="s">
        <v>101</v>
      </c>
    </row>
  </sheetData>
  <mergeCells count="15">
    <mergeCell ref="J12:J13"/>
    <mergeCell ref="I12:I13"/>
    <mergeCell ref="A12:A13"/>
    <mergeCell ref="B5:B6"/>
    <mergeCell ref="D5:D6"/>
    <mergeCell ref="I5:I6"/>
    <mergeCell ref="J5:K6"/>
    <mergeCell ref="A5:A6"/>
    <mergeCell ref="G35:H35"/>
    <mergeCell ref="E12:H12"/>
    <mergeCell ref="E13:F13"/>
    <mergeCell ref="G13:H13"/>
    <mergeCell ref="E5:H5"/>
    <mergeCell ref="E6:H6"/>
    <mergeCell ref="G10:H10"/>
  </mergeCells>
  <phoneticPr fontId="0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horizontalDpi="4294967293" r:id="rId1"/>
  <headerFooter alignWithMargins="0">
    <oddHeader>&amp;R&amp;D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selection activeCell="J38" sqref="J38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hidden="1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6" t="s">
        <v>111</v>
      </c>
      <c r="B3" s="290" t="s">
        <v>1</v>
      </c>
      <c r="C3" s="286"/>
      <c r="D3" s="286"/>
      <c r="E3" s="287"/>
      <c r="F3" s="287"/>
      <c r="G3" s="287"/>
      <c r="H3" s="287"/>
      <c r="I3" s="287"/>
      <c r="J3" s="287"/>
      <c r="K3" s="289" t="s">
        <v>449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41" t="s">
        <v>28</v>
      </c>
      <c r="B5" s="343" t="s">
        <v>131</v>
      </c>
      <c r="C5" s="34"/>
      <c r="D5" s="341" t="s">
        <v>71</v>
      </c>
      <c r="E5" s="345" t="s">
        <v>37</v>
      </c>
      <c r="F5" s="346"/>
      <c r="G5" s="346"/>
      <c r="H5" s="347"/>
      <c r="I5" s="341" t="s">
        <v>31</v>
      </c>
      <c r="J5" s="348" t="s">
        <v>41</v>
      </c>
      <c r="K5" s="349"/>
    </row>
    <row r="6" spans="1:11" x14ac:dyDescent="0.25">
      <c r="A6" s="342"/>
      <c r="B6" s="352"/>
      <c r="C6" s="35"/>
      <c r="D6" s="342"/>
      <c r="E6" s="345" t="s">
        <v>33</v>
      </c>
      <c r="F6" s="346"/>
      <c r="G6" s="346"/>
      <c r="H6" s="347"/>
      <c r="I6" s="342"/>
      <c r="J6" s="350"/>
      <c r="K6" s="351"/>
    </row>
    <row r="7" spans="1:11" ht="12.75" customHeight="1" x14ac:dyDescent="0.25">
      <c r="A7" s="78"/>
      <c r="B7" s="37"/>
      <c r="C7" s="38"/>
      <c r="D7" s="45"/>
      <c r="E7" s="37"/>
      <c r="F7" s="40"/>
      <c r="G7" s="41"/>
      <c r="H7" s="42"/>
      <c r="I7" s="136"/>
      <c r="J7" s="37"/>
      <c r="K7" s="38"/>
    </row>
    <row r="8" spans="1:11" ht="12.75" customHeight="1" x14ac:dyDescent="0.25">
      <c r="A8" s="78">
        <v>43104</v>
      </c>
      <c r="B8" s="39" t="s">
        <v>173</v>
      </c>
      <c r="C8" s="44"/>
      <c r="D8" s="45">
        <v>112</v>
      </c>
      <c r="E8" s="39" t="s">
        <v>176</v>
      </c>
      <c r="F8" s="32"/>
      <c r="G8" s="46"/>
      <c r="H8" s="47"/>
      <c r="I8" s="285">
        <f>123932779-192950-18584-302350-3826840-1446982-303770-9077120-173800</f>
        <v>108590383</v>
      </c>
      <c r="J8" s="39"/>
      <c r="K8" s="44"/>
    </row>
    <row r="9" spans="1:11" ht="12.75" customHeight="1" x14ac:dyDescent="0.25">
      <c r="A9" s="43"/>
      <c r="B9" s="48"/>
      <c r="C9" s="49"/>
      <c r="D9" s="39"/>
      <c r="E9" s="39"/>
      <c r="F9" s="32"/>
      <c r="G9" s="46"/>
      <c r="H9" s="47"/>
      <c r="I9" s="68"/>
      <c r="J9" s="39"/>
      <c r="K9" s="44"/>
    </row>
    <row r="10" spans="1:11" x14ac:dyDescent="0.25">
      <c r="A10" s="50"/>
      <c r="B10" s="51"/>
      <c r="C10" s="51"/>
      <c r="D10" s="51"/>
      <c r="E10" s="51"/>
      <c r="F10" s="51"/>
      <c r="G10" s="339" t="s">
        <v>132</v>
      </c>
      <c r="H10" s="340"/>
      <c r="I10" s="69">
        <f>SUM(I7:I9)</f>
        <v>108590383</v>
      </c>
      <c r="J10" s="52"/>
      <c r="K10" s="53"/>
    </row>
    <row r="11" spans="1:11" ht="12.7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2"/>
      <c r="K11" s="44"/>
    </row>
    <row r="12" spans="1:11" x14ac:dyDescent="0.25">
      <c r="A12" s="341" t="s">
        <v>28</v>
      </c>
      <c r="B12" s="30" t="s">
        <v>38</v>
      </c>
      <c r="C12" s="55" t="s">
        <v>34</v>
      </c>
      <c r="D12" s="54" t="s">
        <v>34</v>
      </c>
      <c r="E12" s="345" t="s">
        <v>40</v>
      </c>
      <c r="F12" s="346"/>
      <c r="G12" s="346"/>
      <c r="H12" s="347"/>
      <c r="I12" s="341" t="s">
        <v>31</v>
      </c>
      <c r="J12" s="341" t="s">
        <v>29</v>
      </c>
      <c r="K12" s="55" t="s">
        <v>56</v>
      </c>
    </row>
    <row r="13" spans="1:11" x14ac:dyDescent="0.25">
      <c r="A13" s="342"/>
      <c r="B13" s="56" t="s">
        <v>39</v>
      </c>
      <c r="C13" s="56" t="s">
        <v>36</v>
      </c>
      <c r="D13" s="56" t="s">
        <v>35</v>
      </c>
      <c r="E13" s="345" t="s">
        <v>33</v>
      </c>
      <c r="F13" s="347"/>
      <c r="G13" s="345" t="s">
        <v>32</v>
      </c>
      <c r="H13" s="347"/>
      <c r="I13" s="342"/>
      <c r="J13" s="342"/>
      <c r="K13" s="56" t="s">
        <v>57</v>
      </c>
    </row>
    <row r="14" spans="1:11" ht="12.75" customHeight="1" x14ac:dyDescent="0.25">
      <c r="A14" s="78">
        <v>43112</v>
      </c>
      <c r="B14" s="241" t="s">
        <v>165</v>
      </c>
      <c r="C14" s="59">
        <v>112</v>
      </c>
      <c r="D14" s="59">
        <v>137</v>
      </c>
      <c r="E14" s="37" t="s">
        <v>167</v>
      </c>
      <c r="F14" s="44"/>
      <c r="G14" t="s">
        <v>169</v>
      </c>
      <c r="H14" s="44"/>
      <c r="I14" s="235">
        <v>9461330</v>
      </c>
      <c r="J14" s="277">
        <v>9461330</v>
      </c>
      <c r="K14" s="255">
        <f>+I14-J14</f>
        <v>0</v>
      </c>
    </row>
    <row r="15" spans="1:11" ht="12.75" customHeight="1" x14ac:dyDescent="0.25">
      <c r="A15" s="78">
        <v>43112</v>
      </c>
      <c r="B15" s="241" t="s">
        <v>166</v>
      </c>
      <c r="C15" s="59">
        <v>112</v>
      </c>
      <c r="D15" s="59">
        <v>138</v>
      </c>
      <c r="E15" s="39" t="s">
        <v>168</v>
      </c>
      <c r="F15" s="44"/>
      <c r="G15" s="77" t="s">
        <v>170</v>
      </c>
      <c r="H15" s="44"/>
      <c r="I15" s="278">
        <v>17891</v>
      </c>
      <c r="J15" s="278">
        <v>17891</v>
      </c>
      <c r="K15" s="256">
        <f t="shared" ref="K15:K23" si="0">+I15-J15</f>
        <v>0</v>
      </c>
    </row>
    <row r="16" spans="1:11" ht="12.75" customHeight="1" x14ac:dyDescent="0.25">
      <c r="A16" s="78">
        <v>43129</v>
      </c>
      <c r="B16" s="241" t="s">
        <v>233</v>
      </c>
      <c r="C16" s="59">
        <v>112</v>
      </c>
      <c r="D16" s="59">
        <v>680</v>
      </c>
      <c r="E16" s="39" t="s">
        <v>234</v>
      </c>
      <c r="F16" s="44"/>
      <c r="G16" t="s">
        <v>169</v>
      </c>
      <c r="H16" s="44"/>
      <c r="I16" s="278">
        <v>192950</v>
      </c>
      <c r="J16" s="278">
        <v>192950</v>
      </c>
      <c r="K16" s="256">
        <f t="shared" si="0"/>
        <v>0</v>
      </c>
    </row>
    <row r="17" spans="1:11" ht="12.75" customHeight="1" x14ac:dyDescent="0.25">
      <c r="A17" s="78">
        <v>43139</v>
      </c>
      <c r="B17" s="241" t="s">
        <v>253</v>
      </c>
      <c r="C17" s="59">
        <v>112</v>
      </c>
      <c r="D17" s="59">
        <v>689</v>
      </c>
      <c r="E17" s="39" t="s">
        <v>254</v>
      </c>
      <c r="F17" s="44"/>
      <c r="G17" s="39" t="s">
        <v>170</v>
      </c>
      <c r="H17" s="44"/>
      <c r="I17" s="278">
        <v>18584</v>
      </c>
      <c r="J17" s="278">
        <v>18584</v>
      </c>
      <c r="K17" s="256">
        <f t="shared" si="0"/>
        <v>0</v>
      </c>
    </row>
    <row r="18" spans="1:11" ht="12.75" customHeight="1" x14ac:dyDescent="0.25">
      <c r="A18" s="78">
        <v>43152</v>
      </c>
      <c r="B18" s="241" t="s">
        <v>311</v>
      </c>
      <c r="C18" s="59">
        <v>112</v>
      </c>
      <c r="D18" s="59">
        <v>729</v>
      </c>
      <c r="E18" s="39" t="s">
        <v>312</v>
      </c>
      <c r="F18" s="44"/>
      <c r="G18" s="39" t="s">
        <v>169</v>
      </c>
      <c r="H18" s="44"/>
      <c r="I18" s="278">
        <v>302350</v>
      </c>
      <c r="J18" s="278">
        <v>302350</v>
      </c>
      <c r="K18" s="254">
        <f t="shared" si="0"/>
        <v>0</v>
      </c>
    </row>
    <row r="19" spans="1:11" ht="12.75" customHeight="1" x14ac:dyDescent="0.25">
      <c r="A19" s="78">
        <v>43161</v>
      </c>
      <c r="B19" s="241" t="s">
        <v>330</v>
      </c>
      <c r="C19" s="59">
        <v>112</v>
      </c>
      <c r="D19" s="59">
        <v>742</v>
      </c>
      <c r="E19" s="39" t="s">
        <v>332</v>
      </c>
      <c r="F19" s="44"/>
      <c r="G19" s="39" t="s">
        <v>169</v>
      </c>
      <c r="H19" s="44"/>
      <c r="I19" s="278">
        <v>3826840</v>
      </c>
      <c r="J19" s="278">
        <v>3826840</v>
      </c>
      <c r="K19" s="254">
        <f t="shared" si="0"/>
        <v>0</v>
      </c>
    </row>
    <row r="20" spans="1:11" ht="12.75" customHeight="1" x14ac:dyDescent="0.25">
      <c r="A20" s="78">
        <v>43164</v>
      </c>
      <c r="B20" s="241" t="s">
        <v>331</v>
      </c>
      <c r="C20" s="59">
        <v>112</v>
      </c>
      <c r="D20" s="59">
        <v>743</v>
      </c>
      <c r="E20" s="39" t="s">
        <v>333</v>
      </c>
      <c r="F20" s="44"/>
      <c r="G20" s="39" t="s">
        <v>169</v>
      </c>
      <c r="H20" s="44"/>
      <c r="I20" s="278">
        <v>1446982</v>
      </c>
      <c r="J20" s="278">
        <v>1446982</v>
      </c>
      <c r="K20" s="254">
        <f t="shared" si="0"/>
        <v>0</v>
      </c>
    </row>
    <row r="21" spans="1:11" ht="12.75" customHeight="1" x14ac:dyDescent="0.25">
      <c r="A21" s="78">
        <v>43206</v>
      </c>
      <c r="B21" s="241" t="s">
        <v>412</v>
      </c>
      <c r="C21" s="59">
        <v>112</v>
      </c>
      <c r="D21" s="59">
        <v>788</v>
      </c>
      <c r="E21" s="39" t="s">
        <v>413</v>
      </c>
      <c r="F21" s="44"/>
      <c r="G21" s="39" t="s">
        <v>169</v>
      </c>
      <c r="H21" s="44"/>
      <c r="I21" s="278">
        <v>303770</v>
      </c>
      <c r="J21" s="278">
        <v>303770</v>
      </c>
      <c r="K21" s="254">
        <f t="shared" si="0"/>
        <v>0</v>
      </c>
    </row>
    <row r="22" spans="1:11" ht="12.75" customHeight="1" x14ac:dyDescent="0.25">
      <c r="A22" s="78">
        <v>43209</v>
      </c>
      <c r="B22" s="241" t="s">
        <v>421</v>
      </c>
      <c r="C22" s="59">
        <v>112</v>
      </c>
      <c r="D22" s="59">
        <v>799</v>
      </c>
      <c r="E22" s="39" t="s">
        <v>422</v>
      </c>
      <c r="F22" s="44"/>
      <c r="G22" s="39" t="s">
        <v>169</v>
      </c>
      <c r="H22" s="44"/>
      <c r="I22" s="278">
        <v>9077120</v>
      </c>
      <c r="J22" s="333">
        <v>9077120</v>
      </c>
      <c r="K22" s="254">
        <f t="shared" si="0"/>
        <v>0</v>
      </c>
    </row>
    <row r="23" spans="1:11" ht="12.75" customHeight="1" x14ac:dyDescent="0.25">
      <c r="A23" s="78">
        <v>43215</v>
      </c>
      <c r="B23" s="241" t="s">
        <v>432</v>
      </c>
      <c r="C23" s="59">
        <v>112</v>
      </c>
      <c r="D23" s="59">
        <v>806</v>
      </c>
      <c r="E23" s="39" t="s">
        <v>433</v>
      </c>
      <c r="F23" s="44"/>
      <c r="G23" s="39" t="s">
        <v>169</v>
      </c>
      <c r="H23" s="44"/>
      <c r="I23" s="278">
        <v>173800</v>
      </c>
      <c r="J23" s="333">
        <v>173800</v>
      </c>
      <c r="K23" s="254">
        <f t="shared" si="0"/>
        <v>0</v>
      </c>
    </row>
    <row r="24" spans="1:11" ht="12.75" customHeight="1" x14ac:dyDescent="0.25">
      <c r="A24" s="43"/>
      <c r="B24" s="36"/>
      <c r="C24" s="59"/>
      <c r="D24" s="59"/>
      <c r="E24" s="39"/>
      <c r="F24" s="61"/>
      <c r="G24" s="137"/>
      <c r="H24" s="44"/>
      <c r="I24" s="278"/>
      <c r="J24" s="279"/>
      <c r="K24" s="70"/>
    </row>
    <row r="25" spans="1:11" x14ac:dyDescent="0.25">
      <c r="A25" s="50"/>
      <c r="B25" s="51"/>
      <c r="C25" s="51"/>
      <c r="D25" s="51"/>
      <c r="E25" s="51"/>
      <c r="F25" s="51"/>
      <c r="G25" s="339" t="s">
        <v>132</v>
      </c>
      <c r="H25" s="340"/>
      <c r="I25" s="65">
        <f>SUM(I14:I24)</f>
        <v>24821617</v>
      </c>
      <c r="J25" s="65">
        <f>SUM(J14:J24)</f>
        <v>24821617</v>
      </c>
      <c r="K25" s="73">
        <f>SUM(K14:K24)</f>
        <v>0</v>
      </c>
    </row>
    <row r="26" spans="1:11" ht="12.75" customHeight="1" x14ac:dyDescent="0.25">
      <c r="A26" s="3"/>
      <c r="B26" s="3"/>
      <c r="C26" s="3"/>
      <c r="D26" s="3"/>
      <c r="E26" s="3"/>
      <c r="F26" s="3"/>
      <c r="G26" s="3"/>
      <c r="H26" s="3"/>
      <c r="I26" s="86"/>
      <c r="J26" s="86"/>
      <c r="K26" s="51"/>
    </row>
    <row r="27" spans="1:11" ht="24.95" customHeight="1" x14ac:dyDescent="0.25">
      <c r="A27" s="296" t="s">
        <v>58</v>
      </c>
      <c r="B27" s="296" t="s">
        <v>133</v>
      </c>
      <c r="C27" s="296" t="s">
        <v>30</v>
      </c>
      <c r="D27" s="297" t="s">
        <v>59</v>
      </c>
      <c r="E27" s="296" t="s">
        <v>40</v>
      </c>
      <c r="F27" s="296" t="s">
        <v>62</v>
      </c>
      <c r="G27" s="296" t="s">
        <v>37</v>
      </c>
      <c r="H27" s="296" t="s">
        <v>60</v>
      </c>
      <c r="I27" s="296" t="s">
        <v>61</v>
      </c>
      <c r="J27" s="296" t="s">
        <v>99</v>
      </c>
      <c r="K27" s="296" t="s">
        <v>68</v>
      </c>
    </row>
    <row r="28" spans="1:11" ht="24.95" customHeight="1" x14ac:dyDescent="0.25">
      <c r="A28" s="303">
        <v>133412000</v>
      </c>
      <c r="B28" s="303"/>
      <c r="C28" s="303">
        <v>0</v>
      </c>
      <c r="D28" s="299">
        <f>+A28+B28-C28</f>
        <v>133412000</v>
      </c>
      <c r="E28" s="304">
        <f>+I25</f>
        <v>24821617</v>
      </c>
      <c r="F28" s="300">
        <f>+E28/D28</f>
        <v>0.18605235660960034</v>
      </c>
      <c r="G28" s="304">
        <f>+I10</f>
        <v>108590383</v>
      </c>
      <c r="H28" s="304">
        <f>+D28-E28-G28</f>
        <v>0</v>
      </c>
      <c r="I28" s="304">
        <f>+J25</f>
        <v>24821617</v>
      </c>
      <c r="J28" s="305">
        <f>+I28/D28</f>
        <v>0.18605235660960034</v>
      </c>
      <c r="K28" s="304">
        <f>+K25</f>
        <v>0</v>
      </c>
    </row>
    <row r="29" spans="1:11" x14ac:dyDescent="0.25">
      <c r="A29" s="302">
        <v>1</v>
      </c>
      <c r="B29" s="302">
        <v>2</v>
      </c>
      <c r="C29" s="302">
        <v>3</v>
      </c>
      <c r="D29" s="302" t="s">
        <v>42</v>
      </c>
      <c r="E29" s="302">
        <v>5</v>
      </c>
      <c r="F29" s="302" t="s">
        <v>69</v>
      </c>
      <c r="G29" s="302">
        <v>7</v>
      </c>
      <c r="H29" s="302" t="s">
        <v>70</v>
      </c>
      <c r="I29" s="302">
        <v>9</v>
      </c>
      <c r="J29" s="302" t="s">
        <v>100</v>
      </c>
      <c r="K29" s="302" t="s">
        <v>101</v>
      </c>
    </row>
    <row r="32" spans="1:11" x14ac:dyDescent="0.25">
      <c r="E32" s="219"/>
    </row>
  </sheetData>
  <mergeCells count="15">
    <mergeCell ref="G25:H25"/>
    <mergeCell ref="E12:H12"/>
    <mergeCell ref="E13:F13"/>
    <mergeCell ref="G13:H13"/>
    <mergeCell ref="E5:H5"/>
    <mergeCell ref="E6:H6"/>
    <mergeCell ref="G10:H10"/>
    <mergeCell ref="A5:A6"/>
    <mergeCell ref="J12:J13"/>
    <mergeCell ref="I12:I13"/>
    <mergeCell ref="A12:A13"/>
    <mergeCell ref="B5:B6"/>
    <mergeCell ref="D5:D6"/>
    <mergeCell ref="I5:I6"/>
    <mergeCell ref="J5:K6"/>
  </mergeCells>
  <phoneticPr fontId="0" type="noConversion"/>
  <printOptions horizontalCentered="1" verticalCentered="1"/>
  <pageMargins left="0.19685039370078741" right="0.19685039370078741" top="0.39370078740157483" bottom="0.39370078740157483" header="0" footer="0.39370078740157483"/>
  <pageSetup scale="80" orientation="landscape" r:id="rId1"/>
  <headerFooter alignWithMargins="0">
    <oddHeader>&amp;R&amp;D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>
      <selection activeCell="L21" sqref="L21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6" t="s">
        <v>112</v>
      </c>
      <c r="B3" s="286" t="s">
        <v>2</v>
      </c>
      <c r="C3" s="286"/>
      <c r="D3" s="286"/>
      <c r="E3" s="287"/>
      <c r="F3" s="287"/>
      <c r="G3" s="287"/>
      <c r="H3" s="287"/>
      <c r="I3" s="287"/>
      <c r="J3" s="287"/>
      <c r="K3" s="289" t="s">
        <v>449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41" t="s">
        <v>28</v>
      </c>
      <c r="B5" s="343" t="s">
        <v>131</v>
      </c>
      <c r="C5" s="34"/>
      <c r="D5" s="341" t="s">
        <v>71</v>
      </c>
      <c r="E5" s="345" t="s">
        <v>37</v>
      </c>
      <c r="F5" s="346"/>
      <c r="G5" s="346"/>
      <c r="H5" s="347"/>
      <c r="I5" s="341" t="s">
        <v>31</v>
      </c>
      <c r="J5" s="348" t="s">
        <v>41</v>
      </c>
      <c r="K5" s="349"/>
    </row>
    <row r="6" spans="1:11" x14ac:dyDescent="0.25">
      <c r="A6" s="342"/>
      <c r="B6" s="352"/>
      <c r="C6" s="35"/>
      <c r="D6" s="342"/>
      <c r="E6" s="345" t="s">
        <v>33</v>
      </c>
      <c r="F6" s="346"/>
      <c r="G6" s="346"/>
      <c r="H6" s="347"/>
      <c r="I6" s="342"/>
      <c r="J6" s="350"/>
      <c r="K6" s="351"/>
    </row>
    <row r="7" spans="1:11" ht="12.75" customHeight="1" x14ac:dyDescent="0.25">
      <c r="A7" s="78"/>
      <c r="B7" s="137"/>
      <c r="C7" s="103"/>
      <c r="D7" s="115"/>
      <c r="E7" s="60"/>
      <c r="F7" s="104"/>
      <c r="G7" s="104"/>
      <c r="H7" s="232"/>
      <c r="I7" s="236"/>
      <c r="J7" s="125"/>
      <c r="K7" s="103"/>
    </row>
    <row r="8" spans="1:11" ht="12.75" customHeight="1" x14ac:dyDescent="0.25">
      <c r="A8" s="78">
        <v>43104</v>
      </c>
      <c r="B8" s="137" t="s">
        <v>173</v>
      </c>
      <c r="C8" s="103"/>
      <c r="D8" s="115">
        <v>115</v>
      </c>
      <c r="E8" s="60" t="s">
        <v>177</v>
      </c>
      <c r="F8" s="104"/>
      <c r="G8" s="104"/>
      <c r="H8" s="232"/>
      <c r="I8" s="236">
        <f>12804400-91889-1774970-1020129-92773-7261093-76235</f>
        <v>2487311</v>
      </c>
      <c r="J8" s="125"/>
      <c r="K8" s="103"/>
    </row>
    <row r="9" spans="1:11" ht="12.75" customHeight="1" x14ac:dyDescent="0.25">
      <c r="A9" s="43"/>
      <c r="B9" s="48"/>
      <c r="C9" s="49"/>
      <c r="D9" s="39"/>
      <c r="E9" s="39"/>
      <c r="F9" s="32"/>
      <c r="G9" s="46"/>
      <c r="H9" s="47"/>
      <c r="I9" s="68"/>
      <c r="J9" s="39"/>
      <c r="K9" s="44"/>
    </row>
    <row r="10" spans="1:11" x14ac:dyDescent="0.25">
      <c r="A10" s="50"/>
      <c r="B10" s="51"/>
      <c r="C10" s="51"/>
      <c r="D10" s="51"/>
      <c r="E10" s="51"/>
      <c r="F10" s="51"/>
      <c r="G10" s="339" t="s">
        <v>132</v>
      </c>
      <c r="H10" s="340"/>
      <c r="I10" s="69">
        <f>SUM(I7:I9)</f>
        <v>2487311</v>
      </c>
      <c r="J10" s="52"/>
      <c r="K10" s="53"/>
    </row>
    <row r="11" spans="1:11" ht="12.75" customHeight="1" x14ac:dyDescent="0.25">
      <c r="A11" s="3"/>
      <c r="B11" s="3"/>
      <c r="C11" s="3"/>
      <c r="D11" s="3"/>
      <c r="E11" s="3"/>
      <c r="F11" s="3"/>
      <c r="G11" s="3"/>
      <c r="H11" s="3"/>
      <c r="I11" s="86"/>
      <c r="J11" s="32"/>
      <c r="K11" s="44"/>
    </row>
    <row r="12" spans="1:11" x14ac:dyDescent="0.25">
      <c r="A12" s="341" t="s">
        <v>28</v>
      </c>
      <c r="B12" s="30" t="s">
        <v>38</v>
      </c>
      <c r="C12" s="55" t="s">
        <v>34</v>
      </c>
      <c r="D12" s="54" t="s">
        <v>34</v>
      </c>
      <c r="E12" s="345" t="s">
        <v>40</v>
      </c>
      <c r="F12" s="346"/>
      <c r="G12" s="346"/>
      <c r="H12" s="347"/>
      <c r="I12" s="341" t="s">
        <v>31</v>
      </c>
      <c r="J12" s="341" t="s">
        <v>29</v>
      </c>
      <c r="K12" s="55" t="s">
        <v>56</v>
      </c>
    </row>
    <row r="13" spans="1:11" x14ac:dyDescent="0.25">
      <c r="A13" s="342"/>
      <c r="B13" s="56" t="s">
        <v>39</v>
      </c>
      <c r="C13" s="56" t="s">
        <v>36</v>
      </c>
      <c r="D13" s="56" t="s">
        <v>35</v>
      </c>
      <c r="E13" s="345" t="s">
        <v>33</v>
      </c>
      <c r="F13" s="347"/>
      <c r="G13" s="345" t="s">
        <v>32</v>
      </c>
      <c r="H13" s="347"/>
      <c r="I13" s="342"/>
      <c r="J13" s="342"/>
      <c r="K13" s="56" t="s">
        <v>57</v>
      </c>
    </row>
    <row r="14" spans="1:11" ht="12.75" customHeight="1" x14ac:dyDescent="0.25">
      <c r="A14" s="78">
        <v>43112</v>
      </c>
      <c r="B14" s="241" t="s">
        <v>171</v>
      </c>
      <c r="C14" s="59">
        <v>115</v>
      </c>
      <c r="D14" s="59">
        <v>139</v>
      </c>
      <c r="E14" s="39" t="s">
        <v>172</v>
      </c>
      <c r="F14" s="44"/>
      <c r="G14" s="39" t="s">
        <v>169</v>
      </c>
      <c r="H14" s="44"/>
      <c r="I14" s="280">
        <v>4195600</v>
      </c>
      <c r="J14" s="233">
        <v>4195600</v>
      </c>
      <c r="K14" s="70">
        <f>+I14-J14</f>
        <v>0</v>
      </c>
    </row>
    <row r="15" spans="1:11" ht="12.75" customHeight="1" x14ac:dyDescent="0.25">
      <c r="A15" s="78">
        <v>43130</v>
      </c>
      <c r="B15" s="241" t="s">
        <v>235</v>
      </c>
      <c r="C15" s="59">
        <v>115</v>
      </c>
      <c r="D15" s="59">
        <v>681</v>
      </c>
      <c r="E15" s="39" t="s">
        <v>236</v>
      </c>
      <c r="F15" s="44"/>
      <c r="G15" s="39" t="s">
        <v>169</v>
      </c>
      <c r="H15" s="44"/>
      <c r="I15" s="242">
        <v>91889</v>
      </c>
      <c r="J15" s="242">
        <v>91889</v>
      </c>
      <c r="K15" s="70">
        <f t="shared" ref="K15:K16" si="0">+I15-J15</f>
        <v>0</v>
      </c>
    </row>
    <row r="16" spans="1:11" ht="12.75" customHeight="1" x14ac:dyDescent="0.25">
      <c r="A16" s="78">
        <v>43161</v>
      </c>
      <c r="B16" s="241" t="s">
        <v>334</v>
      </c>
      <c r="C16" s="59">
        <v>115</v>
      </c>
      <c r="D16" s="59">
        <v>738</v>
      </c>
      <c r="E16" s="39" t="s">
        <v>336</v>
      </c>
      <c r="F16" s="44"/>
      <c r="G16" s="39" t="s">
        <v>169</v>
      </c>
      <c r="H16" s="44"/>
      <c r="I16" s="242">
        <v>1774970</v>
      </c>
      <c r="J16" s="242">
        <v>1774970</v>
      </c>
      <c r="K16" s="70">
        <f t="shared" si="0"/>
        <v>0</v>
      </c>
    </row>
    <row r="17" spans="1:11" ht="12.75" customHeight="1" x14ac:dyDescent="0.25">
      <c r="A17" s="78">
        <v>43165</v>
      </c>
      <c r="B17" s="241" t="s">
        <v>335</v>
      </c>
      <c r="C17" s="59">
        <v>115</v>
      </c>
      <c r="D17" s="59">
        <v>747</v>
      </c>
      <c r="E17" s="39" t="s">
        <v>337</v>
      </c>
      <c r="F17" s="61"/>
      <c r="G17" s="39" t="s">
        <v>169</v>
      </c>
      <c r="H17" s="61"/>
      <c r="I17" s="243">
        <v>1020129</v>
      </c>
      <c r="J17" s="243">
        <v>1020129</v>
      </c>
      <c r="K17" s="70">
        <f t="shared" ref="K17:K20" si="1">+I17-J17</f>
        <v>0</v>
      </c>
    </row>
    <row r="18" spans="1:11" ht="12.75" customHeight="1" x14ac:dyDescent="0.25">
      <c r="A18" s="78">
        <v>43206</v>
      </c>
      <c r="B18" s="241" t="s">
        <v>414</v>
      </c>
      <c r="C18" s="59">
        <v>115</v>
      </c>
      <c r="D18" s="59">
        <v>789</v>
      </c>
      <c r="E18" s="39" t="s">
        <v>415</v>
      </c>
      <c r="F18" s="61"/>
      <c r="G18" s="39" t="s">
        <v>169</v>
      </c>
      <c r="H18" s="61"/>
      <c r="I18" s="243">
        <v>92773</v>
      </c>
      <c r="J18" s="243">
        <v>92773</v>
      </c>
      <c r="K18" s="70">
        <f t="shared" si="1"/>
        <v>0</v>
      </c>
    </row>
    <row r="19" spans="1:11" ht="12.75" customHeight="1" x14ac:dyDescent="0.25">
      <c r="A19" s="78">
        <v>43209</v>
      </c>
      <c r="B19" s="241" t="s">
        <v>423</v>
      </c>
      <c r="C19" s="59">
        <v>115</v>
      </c>
      <c r="D19" s="59">
        <v>800</v>
      </c>
      <c r="E19" t="s">
        <v>424</v>
      </c>
      <c r="F19" s="61"/>
      <c r="G19" s="39" t="s">
        <v>169</v>
      </c>
      <c r="H19" s="61"/>
      <c r="I19" s="243">
        <v>7261093</v>
      </c>
      <c r="J19" s="243">
        <v>7261093</v>
      </c>
      <c r="K19" s="70">
        <f t="shared" si="1"/>
        <v>0</v>
      </c>
    </row>
    <row r="20" spans="1:11" ht="12.75" customHeight="1" x14ac:dyDescent="0.25">
      <c r="A20" s="78">
        <v>43216</v>
      </c>
      <c r="B20" s="241" t="s">
        <v>437</v>
      </c>
      <c r="C20" s="59">
        <v>115</v>
      </c>
      <c r="D20" s="59">
        <v>808</v>
      </c>
      <c r="E20" t="s">
        <v>438</v>
      </c>
      <c r="F20" s="61"/>
      <c r="G20" s="39" t="s">
        <v>169</v>
      </c>
      <c r="H20" s="61"/>
      <c r="I20" s="243">
        <v>76235</v>
      </c>
      <c r="J20" s="243">
        <v>76235</v>
      </c>
      <c r="K20" s="70">
        <f t="shared" si="1"/>
        <v>0</v>
      </c>
    </row>
    <row r="21" spans="1:11" ht="12.75" customHeight="1" x14ac:dyDescent="0.25">
      <c r="A21" s="78"/>
      <c r="B21" s="241"/>
      <c r="C21" s="59"/>
      <c r="D21" s="59"/>
      <c r="E21" s="39"/>
      <c r="F21" s="61"/>
      <c r="G21" s="60"/>
      <c r="H21" s="61"/>
      <c r="I21" s="243"/>
      <c r="J21" s="243"/>
      <c r="K21" s="70"/>
    </row>
    <row r="22" spans="1:11" x14ac:dyDescent="0.25">
      <c r="A22" s="50"/>
      <c r="B22" s="51"/>
      <c r="C22" s="51"/>
      <c r="D22" s="51"/>
      <c r="E22" s="51"/>
      <c r="F22" s="51"/>
      <c r="G22" s="339" t="s">
        <v>132</v>
      </c>
      <c r="H22" s="340"/>
      <c r="I22" s="73">
        <f>SUM(I14:I21)</f>
        <v>14512689</v>
      </c>
      <c r="J22" s="73">
        <f>SUM(J14:J21)</f>
        <v>14512689</v>
      </c>
      <c r="K22" s="73">
        <f>SUM(K14:K21)</f>
        <v>0</v>
      </c>
    </row>
    <row r="23" spans="1:11" ht="12.7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82"/>
      <c r="K23" s="51"/>
    </row>
    <row r="24" spans="1:11" ht="24.95" customHeight="1" x14ac:dyDescent="0.25">
      <c r="A24" s="296" t="s">
        <v>58</v>
      </c>
      <c r="B24" s="296" t="s">
        <v>133</v>
      </c>
      <c r="C24" s="296" t="s">
        <v>30</v>
      </c>
      <c r="D24" s="297" t="s">
        <v>59</v>
      </c>
      <c r="E24" s="296" t="s">
        <v>40</v>
      </c>
      <c r="F24" s="296" t="s">
        <v>62</v>
      </c>
      <c r="G24" s="296" t="s">
        <v>37</v>
      </c>
      <c r="H24" s="296" t="s">
        <v>60</v>
      </c>
      <c r="I24" s="296" t="s">
        <v>61</v>
      </c>
      <c r="J24" s="296" t="s">
        <v>99</v>
      </c>
      <c r="K24" s="296" t="s">
        <v>68</v>
      </c>
    </row>
    <row r="25" spans="1:11" ht="24.95" customHeight="1" x14ac:dyDescent="0.25">
      <c r="A25" s="303">
        <v>17000000</v>
      </c>
      <c r="B25" s="308"/>
      <c r="C25" s="303">
        <v>0</v>
      </c>
      <c r="D25" s="299">
        <f>+A25+B25-C25</f>
        <v>17000000</v>
      </c>
      <c r="E25" s="299">
        <f>+I22</f>
        <v>14512689</v>
      </c>
      <c r="F25" s="300">
        <f>+E25/D25</f>
        <v>0.85368758823529411</v>
      </c>
      <c r="G25" s="299">
        <f>+I10</f>
        <v>2487311</v>
      </c>
      <c r="H25" s="299">
        <f>+D25-E25-G25</f>
        <v>0</v>
      </c>
      <c r="I25" s="299">
        <f>+J22</f>
        <v>14512689</v>
      </c>
      <c r="J25" s="305">
        <f>+I25/D25</f>
        <v>0.85368758823529411</v>
      </c>
      <c r="K25" s="299">
        <f>+K22</f>
        <v>0</v>
      </c>
    </row>
    <row r="26" spans="1:11" x14ac:dyDescent="0.25">
      <c r="A26" s="302">
        <v>1</v>
      </c>
      <c r="B26" s="302">
        <v>2</v>
      </c>
      <c r="C26" s="302">
        <v>3</v>
      </c>
      <c r="D26" s="302" t="s">
        <v>42</v>
      </c>
      <c r="E26" s="302">
        <v>5</v>
      </c>
      <c r="F26" s="302" t="s">
        <v>69</v>
      </c>
      <c r="G26" s="302">
        <v>7</v>
      </c>
      <c r="H26" s="302" t="s">
        <v>70</v>
      </c>
      <c r="I26" s="302">
        <v>9</v>
      </c>
      <c r="J26" s="302" t="s">
        <v>100</v>
      </c>
      <c r="K26" s="302" t="s">
        <v>101</v>
      </c>
    </row>
    <row r="28" spans="1:11" x14ac:dyDescent="0.25">
      <c r="G28" s="218"/>
    </row>
  </sheetData>
  <mergeCells count="15">
    <mergeCell ref="G22:H22"/>
    <mergeCell ref="E12:H12"/>
    <mergeCell ref="E13:F13"/>
    <mergeCell ref="G13:H13"/>
    <mergeCell ref="E5:H5"/>
    <mergeCell ref="E6:H6"/>
    <mergeCell ref="G10:H10"/>
    <mergeCell ref="A5:A6"/>
    <mergeCell ref="J12:J13"/>
    <mergeCell ref="I12:I13"/>
    <mergeCell ref="A12:A13"/>
    <mergeCell ref="B5:B6"/>
    <mergeCell ref="D5:D6"/>
    <mergeCell ref="I5:I6"/>
    <mergeCell ref="J5:K6"/>
  </mergeCells>
  <phoneticPr fontId="0" type="noConversion"/>
  <printOptions horizontalCentered="1" verticalCentered="1"/>
  <pageMargins left="0.19685039370078741" right="0.19685039370078741" top="0.39370078740157483" bottom="0.39370078740157483" header="0" footer="0.39370078740157483"/>
  <pageSetup scale="80" orientation="landscape" r:id="rId1"/>
  <headerFooter alignWithMargins="0">
    <oddHeader>&amp;R&amp;D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I9" sqref="I9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6" t="s">
        <v>113</v>
      </c>
      <c r="B3" s="286" t="s">
        <v>3</v>
      </c>
      <c r="C3" s="286"/>
      <c r="D3" s="286"/>
      <c r="E3" s="287"/>
      <c r="F3" s="287"/>
      <c r="G3" s="287"/>
      <c r="H3" s="287"/>
      <c r="I3" s="287"/>
      <c r="J3" s="287"/>
      <c r="K3" s="289" t="s">
        <v>449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41" t="s">
        <v>28</v>
      </c>
      <c r="B5" s="343" t="s">
        <v>131</v>
      </c>
      <c r="C5" s="34"/>
      <c r="D5" s="341" t="s">
        <v>71</v>
      </c>
      <c r="E5" s="345" t="s">
        <v>37</v>
      </c>
      <c r="F5" s="346"/>
      <c r="G5" s="346"/>
      <c r="H5" s="347"/>
      <c r="I5" s="341" t="s">
        <v>31</v>
      </c>
      <c r="J5" s="348" t="s">
        <v>41</v>
      </c>
      <c r="K5" s="349"/>
    </row>
    <row r="6" spans="1:11" x14ac:dyDescent="0.25">
      <c r="A6" s="342"/>
      <c r="B6" s="352"/>
      <c r="C6" s="35"/>
      <c r="D6" s="342"/>
      <c r="E6" s="345" t="s">
        <v>33</v>
      </c>
      <c r="F6" s="346"/>
      <c r="G6" s="346"/>
      <c r="H6" s="347"/>
      <c r="I6" s="342"/>
      <c r="J6" s="350"/>
      <c r="K6" s="351"/>
    </row>
    <row r="7" spans="1:11" x14ac:dyDescent="0.25">
      <c r="A7" s="43"/>
      <c r="B7" s="39"/>
      <c r="C7" s="126"/>
      <c r="D7" s="45"/>
      <c r="E7" s="39"/>
      <c r="F7" s="126"/>
      <c r="G7" s="126"/>
      <c r="H7" s="127"/>
      <c r="I7" s="67"/>
      <c r="J7" s="39"/>
      <c r="K7" s="44"/>
    </row>
    <row r="8" spans="1:11" x14ac:dyDescent="0.25">
      <c r="A8" s="43">
        <v>43104</v>
      </c>
      <c r="B8" s="39" t="s">
        <v>173</v>
      </c>
      <c r="C8" s="126"/>
      <c r="D8" s="45">
        <v>114</v>
      </c>
      <c r="E8" s="39" t="s">
        <v>178</v>
      </c>
      <c r="F8" s="126"/>
      <c r="G8" s="126"/>
      <c r="H8" s="127"/>
      <c r="I8" s="67">
        <f>212195000-14597810-2332700-12622990-16062930-14999860-15829280</f>
        <v>135749430</v>
      </c>
      <c r="J8" s="39"/>
      <c r="K8" s="44"/>
    </row>
    <row r="9" spans="1:11" ht="12.75" customHeight="1" x14ac:dyDescent="0.25">
      <c r="A9" s="43"/>
      <c r="B9" s="48"/>
      <c r="C9" s="49"/>
      <c r="D9" s="39"/>
      <c r="E9" s="39"/>
      <c r="F9" s="32"/>
      <c r="G9" s="46"/>
      <c r="H9" s="47"/>
      <c r="I9" s="68"/>
      <c r="J9" s="39"/>
      <c r="K9" s="44"/>
    </row>
    <row r="10" spans="1:11" x14ac:dyDescent="0.25">
      <c r="A10" s="50"/>
      <c r="B10" s="51"/>
      <c r="C10" s="51"/>
      <c r="D10" s="51"/>
      <c r="E10" s="51"/>
      <c r="F10" s="51"/>
      <c r="G10" s="339" t="s">
        <v>132</v>
      </c>
      <c r="H10" s="340"/>
      <c r="I10" s="69">
        <f>SUM(I7:I9)</f>
        <v>135749430</v>
      </c>
      <c r="J10" s="52"/>
      <c r="K10" s="53"/>
    </row>
    <row r="11" spans="1:11" ht="12.7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2"/>
      <c r="K11" s="44"/>
    </row>
    <row r="12" spans="1:11" x14ac:dyDescent="0.25">
      <c r="A12" s="341" t="s">
        <v>28</v>
      </c>
      <c r="B12" s="30" t="s">
        <v>38</v>
      </c>
      <c r="C12" s="55" t="s">
        <v>34</v>
      </c>
      <c r="D12" s="54" t="s">
        <v>34</v>
      </c>
      <c r="E12" s="345" t="s">
        <v>40</v>
      </c>
      <c r="F12" s="346"/>
      <c r="G12" s="346"/>
      <c r="H12" s="347"/>
      <c r="I12" s="341" t="s">
        <v>31</v>
      </c>
      <c r="J12" s="341" t="s">
        <v>29</v>
      </c>
      <c r="K12" s="55" t="s">
        <v>56</v>
      </c>
    </row>
    <row r="13" spans="1:11" x14ac:dyDescent="0.25">
      <c r="A13" s="342"/>
      <c r="B13" s="56" t="s">
        <v>39</v>
      </c>
      <c r="C13" s="56" t="s">
        <v>36</v>
      </c>
      <c r="D13" s="56" t="s">
        <v>35</v>
      </c>
      <c r="E13" s="345" t="s">
        <v>33</v>
      </c>
      <c r="F13" s="347"/>
      <c r="G13" s="345" t="s">
        <v>32</v>
      </c>
      <c r="H13" s="347"/>
      <c r="I13" s="342"/>
      <c r="J13" s="342"/>
      <c r="K13" s="56" t="s">
        <v>57</v>
      </c>
    </row>
    <row r="14" spans="1:11" ht="12.75" customHeight="1" x14ac:dyDescent="0.25">
      <c r="A14" s="43"/>
      <c r="B14" s="250"/>
      <c r="C14" s="118"/>
      <c r="D14" s="118"/>
      <c r="E14" s="39"/>
      <c r="F14" s="44"/>
      <c r="G14"/>
      <c r="H14" s="44"/>
      <c r="I14" s="67"/>
      <c r="J14" s="67"/>
      <c r="K14" s="70">
        <f t="shared" ref="K14:K19" si="0">+I14-J14</f>
        <v>0</v>
      </c>
    </row>
    <row r="15" spans="1:11" x14ac:dyDescent="0.25">
      <c r="A15" s="43">
        <v>43119</v>
      </c>
      <c r="B15" s="251" t="s">
        <v>197</v>
      </c>
      <c r="C15" s="118">
        <v>114</v>
      </c>
      <c r="D15" s="118">
        <v>320</v>
      </c>
      <c r="E15" s="39" t="s">
        <v>228</v>
      </c>
      <c r="F15" s="61"/>
      <c r="G15" s="60" t="s">
        <v>229</v>
      </c>
      <c r="H15" s="61"/>
      <c r="I15" s="67">
        <v>14597810</v>
      </c>
      <c r="J15" s="67">
        <v>14597810</v>
      </c>
      <c r="K15" s="70">
        <f t="shared" si="0"/>
        <v>0</v>
      </c>
    </row>
    <row r="16" spans="1:11" x14ac:dyDescent="0.25">
      <c r="A16" s="43">
        <v>43151</v>
      </c>
      <c r="B16" s="251" t="s">
        <v>313</v>
      </c>
      <c r="C16" s="59">
        <v>114</v>
      </c>
      <c r="D16" s="74">
        <v>726</v>
      </c>
      <c r="E16" s="39" t="s">
        <v>314</v>
      </c>
      <c r="F16" s="61"/>
      <c r="G16" s="60" t="s">
        <v>229</v>
      </c>
      <c r="H16" s="61"/>
      <c r="I16" s="70">
        <v>2332700</v>
      </c>
      <c r="J16" s="70">
        <v>2332700</v>
      </c>
      <c r="K16" s="70">
        <f t="shared" si="0"/>
        <v>0</v>
      </c>
    </row>
    <row r="17" spans="1:11" x14ac:dyDescent="0.25">
      <c r="A17" s="43">
        <v>43161</v>
      </c>
      <c r="B17" s="251" t="s">
        <v>338</v>
      </c>
      <c r="C17" s="59">
        <v>114</v>
      </c>
      <c r="D17" s="74">
        <v>740</v>
      </c>
      <c r="E17" s="249" t="s">
        <v>339</v>
      </c>
      <c r="F17" s="61"/>
      <c r="G17" s="60" t="s">
        <v>229</v>
      </c>
      <c r="H17" s="61"/>
      <c r="I17" s="70">
        <v>12622990</v>
      </c>
      <c r="J17" s="70">
        <v>12622990</v>
      </c>
      <c r="K17" s="70">
        <f t="shared" si="0"/>
        <v>0</v>
      </c>
    </row>
    <row r="18" spans="1:11" x14ac:dyDescent="0.25">
      <c r="A18" s="43">
        <v>43182</v>
      </c>
      <c r="B18" s="251" t="s">
        <v>377</v>
      </c>
      <c r="C18" s="59">
        <v>114</v>
      </c>
      <c r="D18" s="74">
        <v>769</v>
      </c>
      <c r="E18" s="249" t="s">
        <v>378</v>
      </c>
      <c r="F18" s="61"/>
      <c r="G18" s="60" t="s">
        <v>229</v>
      </c>
      <c r="H18" s="61"/>
      <c r="I18" s="70">
        <v>16062930</v>
      </c>
      <c r="J18" s="70">
        <v>16062930</v>
      </c>
      <c r="K18" s="70">
        <f t="shared" si="0"/>
        <v>0</v>
      </c>
    </row>
    <row r="19" spans="1:11" x14ac:dyDescent="0.25">
      <c r="A19" s="43">
        <v>43209</v>
      </c>
      <c r="B19" s="251" t="s">
        <v>425</v>
      </c>
      <c r="C19" s="59">
        <v>114</v>
      </c>
      <c r="D19" s="74">
        <v>801</v>
      </c>
      <c r="E19" s="249" t="s">
        <v>426</v>
      </c>
      <c r="F19" s="61"/>
      <c r="G19" s="60" t="s">
        <v>229</v>
      </c>
      <c r="H19" s="61"/>
      <c r="I19" s="70">
        <v>14999860</v>
      </c>
      <c r="J19" s="70">
        <v>14999860</v>
      </c>
      <c r="K19" s="70">
        <f t="shared" si="0"/>
        <v>0</v>
      </c>
    </row>
    <row r="20" spans="1:11" x14ac:dyDescent="0.25">
      <c r="A20" s="43">
        <v>43244</v>
      </c>
      <c r="B20" s="251" t="s">
        <v>478</v>
      </c>
      <c r="C20" s="59">
        <v>114</v>
      </c>
      <c r="D20" s="74">
        <v>839</v>
      </c>
      <c r="E20" s="249" t="s">
        <v>479</v>
      </c>
      <c r="F20" s="61"/>
      <c r="G20" s="60" t="s">
        <v>229</v>
      </c>
      <c r="H20" s="61"/>
      <c r="I20" s="70">
        <v>15829280</v>
      </c>
      <c r="J20" s="70">
        <v>15829280</v>
      </c>
      <c r="K20" s="70">
        <v>0</v>
      </c>
    </row>
    <row r="21" spans="1:11" ht="12.75" customHeight="1" x14ac:dyDescent="0.25">
      <c r="A21" s="43"/>
      <c r="B21" s="58"/>
      <c r="C21" s="59"/>
      <c r="E21" s="39"/>
      <c r="F21" s="61"/>
      <c r="G21" s="60"/>
      <c r="H21" s="61"/>
      <c r="I21" s="70"/>
      <c r="J21" s="70"/>
      <c r="K21" s="70"/>
    </row>
    <row r="22" spans="1:11" x14ac:dyDescent="0.25">
      <c r="A22" s="50"/>
      <c r="B22" s="51"/>
      <c r="C22" s="51"/>
      <c r="D22" s="51"/>
      <c r="E22" s="51"/>
      <c r="F22" s="51"/>
      <c r="G22" s="339" t="s">
        <v>132</v>
      </c>
      <c r="H22" s="340"/>
      <c r="I22" s="73">
        <f>SUM(I14:I21)</f>
        <v>76445570</v>
      </c>
      <c r="J22" s="73">
        <f>SUM(J14:J21)</f>
        <v>76445570</v>
      </c>
      <c r="K22" s="73">
        <f>SUM(K14:K21)</f>
        <v>0</v>
      </c>
    </row>
    <row r="23" spans="1:11" ht="12.75" customHeight="1" x14ac:dyDescent="0.25">
      <c r="A23" s="51"/>
      <c r="B23" s="51"/>
      <c r="C23" s="51"/>
      <c r="D23" s="51"/>
      <c r="E23" s="51"/>
      <c r="F23" s="51"/>
      <c r="G23" s="51"/>
      <c r="H23" s="51"/>
      <c r="I23" s="86"/>
      <c r="J23" s="86"/>
      <c r="K23" s="51"/>
    </row>
    <row r="24" spans="1:11" ht="24.95" customHeight="1" x14ac:dyDescent="0.25">
      <c r="A24" s="296" t="s">
        <v>58</v>
      </c>
      <c r="B24" s="296" t="s">
        <v>133</v>
      </c>
      <c r="C24" s="296" t="s">
        <v>30</v>
      </c>
      <c r="D24" s="297" t="s">
        <v>59</v>
      </c>
      <c r="E24" s="296" t="s">
        <v>40</v>
      </c>
      <c r="F24" s="296" t="s">
        <v>62</v>
      </c>
      <c r="G24" s="296" t="s">
        <v>37</v>
      </c>
      <c r="H24" s="296" t="s">
        <v>60</v>
      </c>
      <c r="I24" s="296" t="s">
        <v>61</v>
      </c>
      <c r="J24" s="296" t="s">
        <v>99</v>
      </c>
      <c r="K24" s="296" t="s">
        <v>68</v>
      </c>
    </row>
    <row r="25" spans="1:11" ht="24.95" customHeight="1" x14ac:dyDescent="0.25">
      <c r="A25" s="303">
        <v>212195000</v>
      </c>
      <c r="B25" s="303"/>
      <c r="C25" s="303">
        <v>0</v>
      </c>
      <c r="D25" s="299">
        <f>+A25+B25-C25</f>
        <v>212195000</v>
      </c>
      <c r="E25" s="299">
        <f>+I22</f>
        <v>76445570</v>
      </c>
      <c r="F25" s="300">
        <f>+E25/D25</f>
        <v>0.36026093923042485</v>
      </c>
      <c r="G25" s="299">
        <f>+I10</f>
        <v>135749430</v>
      </c>
      <c r="H25" s="299">
        <f>+D25-E25-G25</f>
        <v>0</v>
      </c>
      <c r="I25" s="299">
        <f>+J22</f>
        <v>76445570</v>
      </c>
      <c r="J25" s="305">
        <f>+I25/D25</f>
        <v>0.36026093923042485</v>
      </c>
      <c r="K25" s="299">
        <f>+K22</f>
        <v>0</v>
      </c>
    </row>
    <row r="26" spans="1:11" x14ac:dyDescent="0.25">
      <c r="A26" s="302">
        <v>1</v>
      </c>
      <c r="B26" s="302">
        <v>2</v>
      </c>
      <c r="C26" s="302">
        <v>3</v>
      </c>
      <c r="D26" s="302" t="s">
        <v>42</v>
      </c>
      <c r="E26" s="302">
        <v>5</v>
      </c>
      <c r="F26" s="302" t="s">
        <v>69</v>
      </c>
      <c r="G26" s="302">
        <v>7</v>
      </c>
      <c r="H26" s="302" t="s">
        <v>70</v>
      </c>
      <c r="I26" s="302">
        <v>9</v>
      </c>
      <c r="J26" s="302" t="s">
        <v>100</v>
      </c>
      <c r="K26" s="302" t="s">
        <v>101</v>
      </c>
    </row>
  </sheetData>
  <mergeCells count="15">
    <mergeCell ref="J5:K6"/>
    <mergeCell ref="J12:J13"/>
    <mergeCell ref="I12:I13"/>
    <mergeCell ref="I5:I6"/>
    <mergeCell ref="G22:H22"/>
    <mergeCell ref="A5:A6"/>
    <mergeCell ref="B5:B6"/>
    <mergeCell ref="D5:D6"/>
    <mergeCell ref="A12:A13"/>
    <mergeCell ref="E12:H12"/>
    <mergeCell ref="E13:F13"/>
    <mergeCell ref="G13:H13"/>
    <mergeCell ref="E5:H5"/>
    <mergeCell ref="E6:H6"/>
    <mergeCell ref="G10:H10"/>
  </mergeCells>
  <phoneticPr fontId="0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activeCell="G21" sqref="G21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6" t="s">
        <v>127</v>
      </c>
      <c r="B3" s="290" t="s">
        <v>128</v>
      </c>
      <c r="C3" s="286"/>
      <c r="D3" s="286"/>
      <c r="E3" s="287"/>
      <c r="F3" s="287"/>
      <c r="G3" s="287"/>
      <c r="H3" s="287"/>
      <c r="I3" s="287"/>
      <c r="J3" s="287"/>
      <c r="K3" s="289" t="s">
        <v>449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41" t="s">
        <v>28</v>
      </c>
      <c r="B5" s="343" t="s">
        <v>131</v>
      </c>
      <c r="C5" s="34"/>
      <c r="D5" s="341" t="s">
        <v>71</v>
      </c>
      <c r="E5" s="345" t="s">
        <v>37</v>
      </c>
      <c r="F5" s="346"/>
      <c r="G5" s="346"/>
      <c r="H5" s="347"/>
      <c r="I5" s="341" t="s">
        <v>31</v>
      </c>
      <c r="J5" s="348" t="s">
        <v>41</v>
      </c>
      <c r="K5" s="349"/>
    </row>
    <row r="6" spans="1:11" x14ac:dyDescent="0.25">
      <c r="A6" s="342"/>
      <c r="B6" s="352"/>
      <c r="C6" s="35"/>
      <c r="D6" s="342"/>
      <c r="E6" s="345" t="s">
        <v>33</v>
      </c>
      <c r="F6" s="346"/>
      <c r="G6" s="346"/>
      <c r="H6" s="347"/>
      <c r="I6" s="342"/>
      <c r="J6" s="350"/>
      <c r="K6" s="351"/>
    </row>
    <row r="7" spans="1:11" ht="12.75" customHeight="1" x14ac:dyDescent="0.25">
      <c r="A7" s="100"/>
      <c r="B7" s="109"/>
      <c r="C7" s="34"/>
      <c r="D7" s="125"/>
      <c r="E7" s="140"/>
      <c r="F7" s="141"/>
      <c r="G7" s="141"/>
      <c r="H7" s="142"/>
      <c r="I7" s="103"/>
      <c r="J7" s="109"/>
      <c r="K7" s="34"/>
    </row>
    <row r="8" spans="1:11" ht="12.75" customHeight="1" x14ac:dyDescent="0.25">
      <c r="A8" s="43"/>
      <c r="B8" s="48"/>
      <c r="C8" s="49"/>
      <c r="D8" s="39"/>
      <c r="E8" s="48"/>
      <c r="F8" s="33"/>
      <c r="G8" s="143"/>
      <c r="H8" s="53"/>
      <c r="I8" s="68"/>
      <c r="J8" s="39"/>
      <c r="K8" s="44"/>
    </row>
    <row r="9" spans="1:11" x14ac:dyDescent="0.25">
      <c r="A9" s="50"/>
      <c r="B9" s="51"/>
      <c r="C9" s="51"/>
      <c r="D9" s="51"/>
      <c r="E9" s="51"/>
      <c r="F9" s="51"/>
      <c r="G9" s="339" t="s">
        <v>132</v>
      </c>
      <c r="H9" s="340"/>
      <c r="I9" s="69">
        <f>SUM(I8:I8)</f>
        <v>0</v>
      </c>
      <c r="J9" s="52"/>
      <c r="K9" s="53"/>
    </row>
    <row r="10" spans="1:11" ht="12.7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2"/>
      <c r="K10" s="44"/>
    </row>
    <row r="11" spans="1:11" x14ac:dyDescent="0.25">
      <c r="A11" s="341" t="s">
        <v>28</v>
      </c>
      <c r="B11" s="30" t="s">
        <v>38</v>
      </c>
      <c r="C11" s="55" t="s">
        <v>34</v>
      </c>
      <c r="D11" s="54" t="s">
        <v>34</v>
      </c>
      <c r="E11" s="345" t="s">
        <v>40</v>
      </c>
      <c r="F11" s="346"/>
      <c r="G11" s="346"/>
      <c r="H11" s="347"/>
      <c r="I11" s="341" t="s">
        <v>31</v>
      </c>
      <c r="J11" s="341" t="s">
        <v>29</v>
      </c>
      <c r="K11" s="55" t="s">
        <v>56</v>
      </c>
    </row>
    <row r="12" spans="1:11" x14ac:dyDescent="0.25">
      <c r="A12" s="342"/>
      <c r="B12" s="56" t="s">
        <v>39</v>
      </c>
      <c r="C12" s="56" t="s">
        <v>36</v>
      </c>
      <c r="D12" s="56" t="s">
        <v>35</v>
      </c>
      <c r="E12" s="345" t="s">
        <v>33</v>
      </c>
      <c r="F12" s="347"/>
      <c r="G12" s="345" t="s">
        <v>32</v>
      </c>
      <c r="H12" s="347"/>
      <c r="I12" s="342"/>
      <c r="J12" s="342"/>
      <c r="K12" s="56" t="s">
        <v>57</v>
      </c>
    </row>
    <row r="13" spans="1:11" x14ac:dyDescent="0.25">
      <c r="A13" s="100"/>
      <c r="B13" s="100"/>
      <c r="C13" s="100"/>
      <c r="D13" s="100"/>
      <c r="E13" s="239"/>
      <c r="F13" s="102"/>
      <c r="G13" s="140"/>
      <c r="H13" s="102"/>
      <c r="I13" s="103"/>
      <c r="J13" s="239"/>
      <c r="K13" s="261"/>
    </row>
    <row r="14" spans="1:11" x14ac:dyDescent="0.25">
      <c r="A14" s="43"/>
      <c r="B14" s="118"/>
      <c r="C14" s="118"/>
      <c r="D14" s="118"/>
      <c r="E14" s="39"/>
      <c r="F14" s="102"/>
      <c r="G14" s="39"/>
      <c r="H14" s="102"/>
      <c r="I14" s="144"/>
      <c r="J14" s="144"/>
      <c r="K14" s="155">
        <f>+I14-J14</f>
        <v>0</v>
      </c>
    </row>
    <row r="15" spans="1:11" ht="12.75" customHeight="1" x14ac:dyDescent="0.25">
      <c r="A15" s="43"/>
      <c r="B15" s="118"/>
      <c r="C15" s="118"/>
      <c r="D15" s="118"/>
      <c r="E15" s="39"/>
      <c r="F15" s="44"/>
      <c r="G15" s="39"/>
      <c r="H15" s="44"/>
      <c r="I15" s="144"/>
      <c r="J15" s="39"/>
      <c r="K15" s="155">
        <f>+I15-J15</f>
        <v>0</v>
      </c>
    </row>
    <row r="16" spans="1:11" x14ac:dyDescent="0.25">
      <c r="A16" s="43"/>
      <c r="B16" s="59"/>
      <c r="C16" s="59"/>
      <c r="D16" s="59"/>
      <c r="E16" s="39"/>
      <c r="F16" s="61"/>
      <c r="G16" s="39"/>
      <c r="H16" s="61"/>
      <c r="I16" s="138"/>
      <c r="J16" s="262"/>
      <c r="K16" s="155">
        <f>+I16-J16</f>
        <v>0</v>
      </c>
    </row>
    <row r="17" spans="1:11" ht="12.75" customHeight="1" x14ac:dyDescent="0.25">
      <c r="A17" s="43"/>
      <c r="B17" s="58"/>
      <c r="C17" s="36"/>
      <c r="D17" s="36"/>
      <c r="E17" s="39"/>
      <c r="F17" s="44"/>
      <c r="G17" s="39"/>
      <c r="H17" s="44"/>
      <c r="I17" s="83"/>
      <c r="J17" s="83"/>
      <c r="K17" s="83"/>
    </row>
    <row r="18" spans="1:11" x14ac:dyDescent="0.25">
      <c r="A18" s="50"/>
      <c r="B18" s="51"/>
      <c r="C18" s="51"/>
      <c r="D18" s="51"/>
      <c r="E18" s="51"/>
      <c r="F18" s="51"/>
      <c r="G18" s="339" t="s">
        <v>132</v>
      </c>
      <c r="H18" s="340"/>
      <c r="I18" s="73">
        <f>SUM(I13:I17)</f>
        <v>0</v>
      </c>
      <c r="J18" s="73">
        <f>SUM(J13:J17)</f>
        <v>0</v>
      </c>
      <c r="K18" s="73">
        <f>SUM(K13:K17)</f>
        <v>0</v>
      </c>
    </row>
    <row r="19" spans="1:11" ht="12.75" customHeight="1" x14ac:dyDescent="0.25">
      <c r="A19" s="3"/>
      <c r="B19" s="3"/>
      <c r="C19" s="3"/>
      <c r="D19" s="3"/>
      <c r="E19" s="3"/>
      <c r="F19" s="3"/>
      <c r="G19" s="3"/>
      <c r="H19" s="3"/>
      <c r="I19" s="22"/>
      <c r="J19" s="32"/>
      <c r="K19" s="51"/>
    </row>
    <row r="20" spans="1:11" ht="24.95" customHeight="1" x14ac:dyDescent="0.25">
      <c r="A20" s="296" t="s">
        <v>58</v>
      </c>
      <c r="B20" s="296" t="s">
        <v>133</v>
      </c>
      <c r="C20" s="296" t="s">
        <v>30</v>
      </c>
      <c r="D20" s="297" t="s">
        <v>59</v>
      </c>
      <c r="E20" s="296" t="s">
        <v>40</v>
      </c>
      <c r="F20" s="296" t="s">
        <v>62</v>
      </c>
      <c r="G20" s="296" t="s">
        <v>37</v>
      </c>
      <c r="H20" s="296" t="s">
        <v>60</v>
      </c>
      <c r="I20" s="296" t="s">
        <v>61</v>
      </c>
      <c r="J20" s="296" t="s">
        <v>99</v>
      </c>
      <c r="K20" s="296" t="s">
        <v>68</v>
      </c>
    </row>
    <row r="21" spans="1:11" ht="24.95" customHeight="1" x14ac:dyDescent="0.25">
      <c r="A21" s="303">
        <v>354083000</v>
      </c>
      <c r="B21" s="303"/>
      <c r="C21" s="303">
        <v>0</v>
      </c>
      <c r="D21" s="299">
        <f>+A21+B21-C21</f>
        <v>354083000</v>
      </c>
      <c r="E21" s="299">
        <f>+I18</f>
        <v>0</v>
      </c>
      <c r="F21" s="300">
        <f>+E21/D21</f>
        <v>0</v>
      </c>
      <c r="G21" s="299">
        <f>+I9</f>
        <v>0</v>
      </c>
      <c r="H21" s="299">
        <f>+D21-E21-G21</f>
        <v>354083000</v>
      </c>
      <c r="I21" s="299">
        <f>+J18</f>
        <v>0</v>
      </c>
      <c r="J21" s="305">
        <f>+I21/D21</f>
        <v>0</v>
      </c>
      <c r="K21" s="299">
        <f>+K18</f>
        <v>0</v>
      </c>
    </row>
    <row r="22" spans="1:11" x14ac:dyDescent="0.25">
      <c r="A22" s="302">
        <v>1</v>
      </c>
      <c r="B22" s="302">
        <v>2</v>
      </c>
      <c r="C22" s="302">
        <v>3</v>
      </c>
      <c r="D22" s="302" t="s">
        <v>42</v>
      </c>
      <c r="E22" s="302">
        <v>5</v>
      </c>
      <c r="F22" s="302" t="s">
        <v>69</v>
      </c>
      <c r="G22" s="302">
        <v>7</v>
      </c>
      <c r="H22" s="302" t="s">
        <v>70</v>
      </c>
      <c r="I22" s="302">
        <v>9</v>
      </c>
      <c r="J22" s="302" t="s">
        <v>100</v>
      </c>
      <c r="K22" s="302" t="s">
        <v>101</v>
      </c>
    </row>
  </sheetData>
  <mergeCells count="15">
    <mergeCell ref="J5:K6"/>
    <mergeCell ref="E6:H6"/>
    <mergeCell ref="G18:H18"/>
    <mergeCell ref="G9:H9"/>
    <mergeCell ref="A11:A12"/>
    <mergeCell ref="E11:H11"/>
    <mergeCell ref="I11:I12"/>
    <mergeCell ref="J11:J12"/>
    <mergeCell ref="E12:F12"/>
    <mergeCell ref="G12:H12"/>
    <mergeCell ref="A5:A6"/>
    <mergeCell ref="B5:B6"/>
    <mergeCell ref="D5:D6"/>
    <mergeCell ref="E5:H5"/>
    <mergeCell ref="I5:I6"/>
  </mergeCells>
  <pageMargins left="0.19685039370078741" right="0.19685039370078741" top="0.39370078740157483" bottom="0.39370078740157483" header="0" footer="0"/>
  <pageSetup scale="80" orientation="landscape" horizontalDpi="4294967293" r:id="rId1"/>
  <headerFooter>
    <oddHeader>&amp;R&amp;D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opLeftCell="A7" workbookViewId="0">
      <selection activeCell="F29" sqref="F29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2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2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2" ht="15" customHeight="1" x14ac:dyDescent="0.25">
      <c r="A3" s="286" t="s">
        <v>114</v>
      </c>
      <c r="B3" s="290" t="s">
        <v>52</v>
      </c>
      <c r="C3" s="286"/>
      <c r="D3" s="286"/>
      <c r="E3" s="287"/>
      <c r="F3" s="287"/>
      <c r="G3" s="287"/>
      <c r="H3" s="287"/>
      <c r="I3" s="287"/>
      <c r="J3" s="287"/>
      <c r="K3" s="289" t="s">
        <v>449</v>
      </c>
    </row>
    <row r="4" spans="1:12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2" x14ac:dyDescent="0.25">
      <c r="A5" s="341" t="s">
        <v>28</v>
      </c>
      <c r="B5" s="343" t="s">
        <v>131</v>
      </c>
      <c r="C5" s="34"/>
      <c r="D5" s="341" t="s">
        <v>71</v>
      </c>
      <c r="E5" s="345" t="s">
        <v>37</v>
      </c>
      <c r="F5" s="346"/>
      <c r="G5" s="346"/>
      <c r="H5" s="347"/>
      <c r="I5" s="341" t="s">
        <v>31</v>
      </c>
      <c r="J5" s="348" t="s">
        <v>41</v>
      </c>
      <c r="K5" s="349"/>
    </row>
    <row r="6" spans="1:12" x14ac:dyDescent="0.25">
      <c r="A6" s="342"/>
      <c r="B6" s="352"/>
      <c r="C6" s="35"/>
      <c r="D6" s="342"/>
      <c r="E6" s="345" t="s">
        <v>33</v>
      </c>
      <c r="F6" s="346"/>
      <c r="G6" s="346"/>
      <c r="H6" s="347"/>
      <c r="I6" s="342"/>
      <c r="J6" s="350"/>
      <c r="K6" s="351"/>
    </row>
    <row r="7" spans="1:12" ht="12.75" customHeight="1" x14ac:dyDescent="0.25">
      <c r="A7" s="43"/>
      <c r="B7" s="87"/>
      <c r="C7" s="38"/>
      <c r="D7" s="45"/>
      <c r="E7" s="37"/>
      <c r="F7" s="40"/>
      <c r="G7" s="41"/>
      <c r="H7" s="42"/>
      <c r="I7" s="71"/>
      <c r="J7" s="37"/>
      <c r="K7" s="38"/>
    </row>
    <row r="8" spans="1:12" ht="12.75" customHeight="1" x14ac:dyDescent="0.25">
      <c r="A8" s="43">
        <v>43130</v>
      </c>
      <c r="B8" s="87" t="s">
        <v>238</v>
      </c>
      <c r="C8" s="44"/>
      <c r="D8" s="45">
        <v>704</v>
      </c>
      <c r="E8" s="39" t="s">
        <v>239</v>
      </c>
      <c r="F8" s="32"/>
      <c r="G8" s="46"/>
      <c r="H8" s="47"/>
      <c r="I8" s="71">
        <f>34000000-29856632</f>
        <v>4143368</v>
      </c>
      <c r="J8" s="39"/>
      <c r="K8" s="44"/>
    </row>
    <row r="9" spans="1:12" ht="12.75" customHeight="1" x14ac:dyDescent="0.25">
      <c r="A9" s="43">
        <v>43174</v>
      </c>
      <c r="B9" s="87" t="s">
        <v>238</v>
      </c>
      <c r="C9" s="44"/>
      <c r="D9" s="45">
        <v>744</v>
      </c>
      <c r="E9" s="39" t="s">
        <v>356</v>
      </c>
      <c r="F9" s="32"/>
      <c r="G9" s="46"/>
      <c r="H9" s="47"/>
      <c r="I9" s="71">
        <v>502769588</v>
      </c>
      <c r="J9" s="39"/>
      <c r="K9" s="44"/>
    </row>
    <row r="10" spans="1:12" ht="12.75" customHeight="1" x14ac:dyDescent="0.25">
      <c r="A10" s="43"/>
      <c r="B10" s="48"/>
      <c r="C10" s="49"/>
      <c r="D10" s="39"/>
      <c r="E10" s="39"/>
      <c r="F10" s="32"/>
      <c r="G10" s="46"/>
      <c r="H10" s="47"/>
      <c r="I10" s="68"/>
      <c r="J10" s="39"/>
      <c r="K10" s="44"/>
    </row>
    <row r="11" spans="1:12" x14ac:dyDescent="0.25">
      <c r="A11" s="50"/>
      <c r="B11" s="51"/>
      <c r="C11" s="51"/>
      <c r="D11" s="51"/>
      <c r="E11" s="51"/>
      <c r="F11" s="51"/>
      <c r="G11" s="339" t="s">
        <v>132</v>
      </c>
      <c r="H11" s="340"/>
      <c r="I11" s="69">
        <f>SUM(I7:I10)</f>
        <v>506912956</v>
      </c>
      <c r="J11" s="52"/>
      <c r="K11" s="53"/>
    </row>
    <row r="12" spans="1:12" ht="12.7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160"/>
      <c r="K12" s="44"/>
    </row>
    <row r="13" spans="1:12" x14ac:dyDescent="0.25">
      <c r="A13" s="341" t="s">
        <v>28</v>
      </c>
      <c r="B13" s="30" t="s">
        <v>38</v>
      </c>
      <c r="C13" s="55" t="s">
        <v>34</v>
      </c>
      <c r="D13" s="54" t="s">
        <v>34</v>
      </c>
      <c r="E13" s="345" t="s">
        <v>40</v>
      </c>
      <c r="F13" s="346"/>
      <c r="G13" s="346"/>
      <c r="H13" s="347"/>
      <c r="I13" s="341" t="s">
        <v>31</v>
      </c>
      <c r="J13" s="341" t="s">
        <v>29</v>
      </c>
      <c r="K13" s="55" t="s">
        <v>56</v>
      </c>
    </row>
    <row r="14" spans="1:12" x14ac:dyDescent="0.25">
      <c r="A14" s="342"/>
      <c r="B14" s="56" t="s">
        <v>39</v>
      </c>
      <c r="C14" s="56" t="s">
        <v>36</v>
      </c>
      <c r="D14" s="56" t="s">
        <v>35</v>
      </c>
      <c r="E14" s="345" t="s">
        <v>33</v>
      </c>
      <c r="F14" s="347"/>
      <c r="G14" s="345" t="s">
        <v>32</v>
      </c>
      <c r="H14" s="347"/>
      <c r="I14" s="342"/>
      <c r="J14" s="342"/>
      <c r="K14" s="56" t="s">
        <v>57</v>
      </c>
    </row>
    <row r="15" spans="1:12" x14ac:dyDescent="0.25">
      <c r="A15" s="78"/>
      <c r="B15" s="118"/>
      <c r="C15" s="115"/>
      <c r="D15" s="118"/>
      <c r="E15" s="104"/>
      <c r="F15" s="102"/>
      <c r="G15" s="60"/>
      <c r="H15" s="102"/>
      <c r="I15" s="244"/>
      <c r="J15" s="244"/>
      <c r="K15" s="70">
        <f t="shared" ref="K15:K25" si="0">+I15-J15</f>
        <v>0</v>
      </c>
    </row>
    <row r="16" spans="1:12" x14ac:dyDescent="0.25">
      <c r="A16" s="78">
        <v>43147</v>
      </c>
      <c r="B16" s="118" t="s">
        <v>270</v>
      </c>
      <c r="C16" s="115">
        <v>704</v>
      </c>
      <c r="D16" s="118">
        <v>698</v>
      </c>
      <c r="E16" s="104" t="s">
        <v>281</v>
      </c>
      <c r="F16" s="102"/>
      <c r="G16" s="60" t="s">
        <v>271</v>
      </c>
      <c r="H16" s="102"/>
      <c r="I16" s="244">
        <v>2343726</v>
      </c>
      <c r="J16" s="244">
        <v>2343726</v>
      </c>
      <c r="K16" s="70">
        <f t="shared" si="0"/>
        <v>0</v>
      </c>
      <c r="L16"/>
    </row>
    <row r="17" spans="1:12" x14ac:dyDescent="0.25">
      <c r="A17" s="78">
        <v>43147</v>
      </c>
      <c r="B17" s="118" t="s">
        <v>270</v>
      </c>
      <c r="C17" s="115">
        <v>704</v>
      </c>
      <c r="D17" s="118">
        <v>699</v>
      </c>
      <c r="E17" s="104" t="s">
        <v>282</v>
      </c>
      <c r="F17" s="102"/>
      <c r="G17" s="60" t="s">
        <v>272</v>
      </c>
      <c r="H17" s="102"/>
      <c r="I17" s="244">
        <v>984410</v>
      </c>
      <c r="J17" s="244">
        <v>984410</v>
      </c>
      <c r="K17" s="70">
        <f t="shared" si="0"/>
        <v>0</v>
      </c>
      <c r="L17"/>
    </row>
    <row r="18" spans="1:12" x14ac:dyDescent="0.25">
      <c r="A18" s="78">
        <v>43147</v>
      </c>
      <c r="B18" s="118" t="s">
        <v>270</v>
      </c>
      <c r="C18" s="115">
        <v>704</v>
      </c>
      <c r="D18" s="118">
        <v>700</v>
      </c>
      <c r="E18" s="104" t="s">
        <v>283</v>
      </c>
      <c r="F18" s="102"/>
      <c r="G18" s="60" t="s">
        <v>273</v>
      </c>
      <c r="H18" s="102"/>
      <c r="I18" s="244">
        <v>2343726</v>
      </c>
      <c r="J18" s="244">
        <v>2343726</v>
      </c>
      <c r="K18" s="70">
        <f t="shared" si="0"/>
        <v>0</v>
      </c>
      <c r="L18"/>
    </row>
    <row r="19" spans="1:12" x14ac:dyDescent="0.25">
      <c r="A19" s="78">
        <v>43147</v>
      </c>
      <c r="B19" s="118" t="s">
        <v>270</v>
      </c>
      <c r="C19" s="115">
        <v>704</v>
      </c>
      <c r="D19" s="118">
        <v>701</v>
      </c>
      <c r="E19" s="104" t="s">
        <v>284</v>
      </c>
      <c r="F19" s="102"/>
      <c r="G19" s="60" t="s">
        <v>274</v>
      </c>
      <c r="H19" s="102"/>
      <c r="I19" s="244">
        <v>1274511</v>
      </c>
      <c r="J19" s="244">
        <v>1274511</v>
      </c>
      <c r="K19" s="70">
        <f t="shared" si="0"/>
        <v>0</v>
      </c>
      <c r="L19"/>
    </row>
    <row r="20" spans="1:12" x14ac:dyDescent="0.25">
      <c r="A20" s="78">
        <v>43147</v>
      </c>
      <c r="B20" s="118" t="s">
        <v>270</v>
      </c>
      <c r="C20" s="115">
        <v>704</v>
      </c>
      <c r="D20" s="118">
        <v>702</v>
      </c>
      <c r="E20" s="104" t="s">
        <v>285</v>
      </c>
      <c r="F20" s="102"/>
      <c r="G20" s="60" t="s">
        <v>275</v>
      </c>
      <c r="H20" s="102"/>
      <c r="I20" s="244">
        <v>1115100</v>
      </c>
      <c r="J20" s="244">
        <v>1115100</v>
      </c>
      <c r="K20" s="70">
        <f t="shared" si="0"/>
        <v>0</v>
      </c>
      <c r="L20"/>
    </row>
    <row r="21" spans="1:12" x14ac:dyDescent="0.25">
      <c r="A21" s="78">
        <v>43147</v>
      </c>
      <c r="B21" s="118" t="s">
        <v>270</v>
      </c>
      <c r="C21" s="115">
        <v>704</v>
      </c>
      <c r="D21" s="118">
        <v>703</v>
      </c>
      <c r="E21" s="104" t="s">
        <v>286</v>
      </c>
      <c r="F21" s="102"/>
      <c r="G21" s="60" t="s">
        <v>276</v>
      </c>
      <c r="H21" s="102"/>
      <c r="I21" s="244">
        <v>2343726</v>
      </c>
      <c r="J21" s="244">
        <v>2343726</v>
      </c>
      <c r="K21" s="70">
        <f t="shared" si="0"/>
        <v>0</v>
      </c>
      <c r="L21"/>
    </row>
    <row r="22" spans="1:12" x14ac:dyDescent="0.25">
      <c r="A22" s="78">
        <v>43147</v>
      </c>
      <c r="B22" s="118" t="s">
        <v>270</v>
      </c>
      <c r="C22" s="115">
        <v>704</v>
      </c>
      <c r="D22" s="118">
        <v>704</v>
      </c>
      <c r="E22" s="104" t="s">
        <v>287</v>
      </c>
      <c r="F22" s="102"/>
      <c r="G22" s="60" t="s">
        <v>274</v>
      </c>
      <c r="H22" s="102"/>
      <c r="I22" s="244">
        <v>811279</v>
      </c>
      <c r="J22" s="244">
        <v>811279</v>
      </c>
      <c r="K22" s="70">
        <f t="shared" si="0"/>
        <v>0</v>
      </c>
      <c r="L22"/>
    </row>
    <row r="23" spans="1:12" x14ac:dyDescent="0.25">
      <c r="A23" s="78">
        <v>43147</v>
      </c>
      <c r="B23" s="118" t="s">
        <v>270</v>
      </c>
      <c r="C23" s="115">
        <v>704</v>
      </c>
      <c r="D23" s="118">
        <v>705</v>
      </c>
      <c r="E23" s="104" t="s">
        <v>288</v>
      </c>
      <c r="F23" s="102"/>
      <c r="G23" s="60" t="s">
        <v>277</v>
      </c>
      <c r="H23" s="102"/>
      <c r="I23" s="244">
        <v>2343726</v>
      </c>
      <c r="J23" s="244">
        <v>2343726</v>
      </c>
      <c r="K23" s="70">
        <f t="shared" si="0"/>
        <v>0</v>
      </c>
      <c r="L23"/>
    </row>
    <row r="24" spans="1:12" x14ac:dyDescent="0.25">
      <c r="A24" s="78">
        <v>43147</v>
      </c>
      <c r="B24" s="118" t="s">
        <v>270</v>
      </c>
      <c r="C24" s="115">
        <v>704</v>
      </c>
      <c r="D24" s="118">
        <v>706</v>
      </c>
      <c r="E24" s="104" t="s">
        <v>289</v>
      </c>
      <c r="F24" s="102"/>
      <c r="G24" s="60" t="s">
        <v>278</v>
      </c>
      <c r="H24" s="102"/>
      <c r="I24" s="244">
        <v>1531132</v>
      </c>
      <c r="J24" s="244">
        <v>1531132</v>
      </c>
      <c r="K24" s="70">
        <f t="shared" si="0"/>
        <v>0</v>
      </c>
      <c r="L24"/>
    </row>
    <row r="25" spans="1:12" x14ac:dyDescent="0.25">
      <c r="A25" s="78">
        <v>43147</v>
      </c>
      <c r="B25" s="118" t="s">
        <v>270</v>
      </c>
      <c r="C25" s="115">
        <v>704</v>
      </c>
      <c r="D25" s="118">
        <v>707</v>
      </c>
      <c r="E25" s="104" t="s">
        <v>290</v>
      </c>
      <c r="F25" s="102"/>
      <c r="G25" s="60" t="s">
        <v>276</v>
      </c>
      <c r="H25" s="102"/>
      <c r="I25" s="244">
        <v>2343726</v>
      </c>
      <c r="J25" s="244">
        <v>2343726</v>
      </c>
      <c r="K25" s="70">
        <f t="shared" si="0"/>
        <v>0</v>
      </c>
      <c r="L25"/>
    </row>
    <row r="26" spans="1:12" x14ac:dyDescent="0.25">
      <c r="A26" s="43">
        <v>43147</v>
      </c>
      <c r="B26" s="118" t="s">
        <v>270</v>
      </c>
      <c r="C26" s="45">
        <v>704</v>
      </c>
      <c r="D26" s="59">
        <v>708</v>
      </c>
      <c r="E26" s="257" t="s">
        <v>291</v>
      </c>
      <c r="F26" s="61"/>
      <c r="G26" s="39" t="s">
        <v>279</v>
      </c>
      <c r="H26" s="61"/>
      <c r="I26" s="244">
        <v>2343726</v>
      </c>
      <c r="J26" s="268">
        <v>2343726</v>
      </c>
      <c r="K26" s="70">
        <f t="shared" ref="K26:K31" si="1">+I26-J26</f>
        <v>0</v>
      </c>
      <c r="L26"/>
    </row>
    <row r="27" spans="1:12" x14ac:dyDescent="0.25">
      <c r="A27" s="43">
        <v>43147</v>
      </c>
      <c r="B27" s="118" t="s">
        <v>270</v>
      </c>
      <c r="C27" s="45">
        <v>704</v>
      </c>
      <c r="D27" s="59">
        <v>709</v>
      </c>
      <c r="E27" s="257" t="s">
        <v>292</v>
      </c>
      <c r="F27" s="61"/>
      <c r="G27" s="39" t="s">
        <v>277</v>
      </c>
      <c r="H27" s="61"/>
      <c r="I27" s="252">
        <v>2343726</v>
      </c>
      <c r="J27" s="268">
        <v>2343726</v>
      </c>
      <c r="K27" s="70">
        <f t="shared" si="1"/>
        <v>0</v>
      </c>
      <c r="L27"/>
    </row>
    <row r="28" spans="1:12" x14ac:dyDescent="0.25">
      <c r="A28" s="43">
        <v>43147</v>
      </c>
      <c r="B28" s="118" t="s">
        <v>270</v>
      </c>
      <c r="C28" s="45">
        <v>704</v>
      </c>
      <c r="D28" s="59">
        <v>710</v>
      </c>
      <c r="E28" s="257" t="s">
        <v>293</v>
      </c>
      <c r="F28" s="61"/>
      <c r="G28" s="39" t="s">
        <v>280</v>
      </c>
      <c r="H28" s="61"/>
      <c r="I28" s="252">
        <v>2343726</v>
      </c>
      <c r="J28" s="268">
        <v>2343726</v>
      </c>
      <c r="K28" s="70">
        <f t="shared" si="1"/>
        <v>0</v>
      </c>
      <c r="L28"/>
    </row>
    <row r="29" spans="1:12" x14ac:dyDescent="0.25">
      <c r="A29" s="43">
        <v>43147</v>
      </c>
      <c r="B29" s="118" t="s">
        <v>270</v>
      </c>
      <c r="C29" s="45">
        <v>704</v>
      </c>
      <c r="D29" s="59">
        <v>711</v>
      </c>
      <c r="E29" s="257" t="s">
        <v>294</v>
      </c>
      <c r="F29" s="61"/>
      <c r="G29" s="39" t="s">
        <v>271</v>
      </c>
      <c r="H29" s="61"/>
      <c r="I29" s="252">
        <v>2343726</v>
      </c>
      <c r="J29" s="268">
        <v>2343726</v>
      </c>
      <c r="K29" s="70">
        <f t="shared" si="1"/>
        <v>0</v>
      </c>
      <c r="L29"/>
    </row>
    <row r="30" spans="1:12" x14ac:dyDescent="0.25">
      <c r="A30" s="43">
        <v>43147</v>
      </c>
      <c r="B30" s="118" t="s">
        <v>270</v>
      </c>
      <c r="C30" s="45">
        <v>704</v>
      </c>
      <c r="D30" s="59">
        <v>712</v>
      </c>
      <c r="E30" s="257" t="s">
        <v>295</v>
      </c>
      <c r="F30" s="61"/>
      <c r="G30" s="39" t="s">
        <v>274</v>
      </c>
      <c r="H30" s="61"/>
      <c r="I30" s="252">
        <v>702940</v>
      </c>
      <c r="J30" s="268">
        <v>702940</v>
      </c>
      <c r="K30" s="70">
        <f t="shared" si="1"/>
        <v>0</v>
      </c>
      <c r="L30"/>
    </row>
    <row r="31" spans="1:12" x14ac:dyDescent="0.25">
      <c r="A31" s="43">
        <v>43147</v>
      </c>
      <c r="B31" s="118" t="s">
        <v>270</v>
      </c>
      <c r="C31" s="45">
        <v>704</v>
      </c>
      <c r="D31" s="59">
        <v>713</v>
      </c>
      <c r="E31" s="257" t="s">
        <v>296</v>
      </c>
      <c r="F31" s="61"/>
      <c r="G31" s="39" t="s">
        <v>276</v>
      </c>
      <c r="H31" s="61"/>
      <c r="I31" s="252">
        <v>2343726</v>
      </c>
      <c r="J31" s="268">
        <v>2343726</v>
      </c>
      <c r="K31" s="70">
        <f t="shared" si="1"/>
        <v>0</v>
      </c>
      <c r="L31"/>
    </row>
    <row r="32" spans="1:12" ht="12.75" customHeight="1" x14ac:dyDescent="0.25">
      <c r="A32" s="43"/>
      <c r="B32" s="58"/>
      <c r="C32" s="36"/>
      <c r="D32" s="36"/>
      <c r="E32" s="39"/>
      <c r="F32" s="44"/>
      <c r="G32" s="39"/>
      <c r="H32" s="44"/>
      <c r="I32" s="83"/>
      <c r="J32" s="83"/>
      <c r="K32" s="83"/>
    </row>
    <row r="33" spans="1:11" x14ac:dyDescent="0.25">
      <c r="A33" s="50"/>
      <c r="B33" s="51"/>
      <c r="C33" s="51"/>
      <c r="D33" s="51"/>
      <c r="E33" s="51"/>
      <c r="F33" s="51"/>
      <c r="G33" s="339" t="s">
        <v>132</v>
      </c>
      <c r="H33" s="340"/>
      <c r="I33" s="73">
        <f>SUM(I15:I32)</f>
        <v>29856632</v>
      </c>
      <c r="J33" s="73">
        <f t="shared" ref="J33:K33" si="2">SUM(J15:J32)</f>
        <v>29856632</v>
      </c>
      <c r="K33" s="73">
        <f t="shared" si="2"/>
        <v>0</v>
      </c>
    </row>
    <row r="34" spans="1:11" ht="12.75" customHeight="1" x14ac:dyDescent="0.25">
      <c r="A34" s="3"/>
      <c r="B34" s="3"/>
      <c r="C34" s="3"/>
      <c r="D34" s="3"/>
      <c r="E34" s="3"/>
      <c r="F34" s="3"/>
      <c r="G34" s="3"/>
      <c r="H34" s="3"/>
      <c r="I34" s="22"/>
      <c r="J34" s="82"/>
      <c r="K34" s="51"/>
    </row>
    <row r="35" spans="1:11" ht="24.95" customHeight="1" x14ac:dyDescent="0.25">
      <c r="A35" s="296" t="s">
        <v>58</v>
      </c>
      <c r="B35" s="296" t="s">
        <v>133</v>
      </c>
      <c r="C35" s="296" t="s">
        <v>30</v>
      </c>
      <c r="D35" s="297" t="s">
        <v>59</v>
      </c>
      <c r="E35" s="296" t="s">
        <v>40</v>
      </c>
      <c r="F35" s="296" t="s">
        <v>62</v>
      </c>
      <c r="G35" s="296" t="s">
        <v>37</v>
      </c>
      <c r="H35" s="296" t="s">
        <v>60</v>
      </c>
      <c r="I35" s="296" t="s">
        <v>61</v>
      </c>
      <c r="J35" s="296" t="s">
        <v>99</v>
      </c>
      <c r="K35" s="296" t="s">
        <v>68</v>
      </c>
    </row>
    <row r="36" spans="1:11" ht="24.95" customHeight="1" x14ac:dyDescent="0.25">
      <c r="A36" s="303">
        <v>652711000</v>
      </c>
      <c r="B36" s="303"/>
      <c r="C36" s="303">
        <v>0</v>
      </c>
      <c r="D36" s="299">
        <f>+A36+B36-C36</f>
        <v>652711000</v>
      </c>
      <c r="E36" s="299">
        <f>+I33</f>
        <v>29856632</v>
      </c>
      <c r="F36" s="300">
        <f>+E36/D36</f>
        <v>4.5742498594324291E-2</v>
      </c>
      <c r="G36" s="299">
        <f>+I11</f>
        <v>506912956</v>
      </c>
      <c r="H36" s="299">
        <f>+D36-E36-G36</f>
        <v>115941412</v>
      </c>
      <c r="I36" s="299">
        <f>+J33</f>
        <v>29856632</v>
      </c>
      <c r="J36" s="305">
        <f>+I36/D36</f>
        <v>4.5742498594324291E-2</v>
      </c>
      <c r="K36" s="299">
        <f>+K33</f>
        <v>0</v>
      </c>
    </row>
    <row r="37" spans="1:11" x14ac:dyDescent="0.25">
      <c r="A37" s="302">
        <v>1</v>
      </c>
      <c r="B37" s="302">
        <v>2</v>
      </c>
      <c r="C37" s="302">
        <v>3</v>
      </c>
      <c r="D37" s="302" t="s">
        <v>42</v>
      </c>
      <c r="E37" s="302">
        <v>5</v>
      </c>
      <c r="F37" s="302" t="s">
        <v>69</v>
      </c>
      <c r="G37" s="302">
        <v>7</v>
      </c>
      <c r="H37" s="302" t="s">
        <v>70</v>
      </c>
      <c r="I37" s="302">
        <v>9</v>
      </c>
      <c r="J37" s="302" t="s">
        <v>100</v>
      </c>
      <c r="K37" s="302" t="s">
        <v>101</v>
      </c>
    </row>
    <row r="40" spans="1:11" x14ac:dyDescent="0.25">
      <c r="J40" s="218"/>
    </row>
  </sheetData>
  <mergeCells count="15">
    <mergeCell ref="J13:J14"/>
    <mergeCell ref="I13:I14"/>
    <mergeCell ref="A13:A14"/>
    <mergeCell ref="B5:B6"/>
    <mergeCell ref="D5:D6"/>
    <mergeCell ref="I5:I6"/>
    <mergeCell ref="J5:K6"/>
    <mergeCell ref="A5:A6"/>
    <mergeCell ref="G33:H33"/>
    <mergeCell ref="E13:H13"/>
    <mergeCell ref="E14:F14"/>
    <mergeCell ref="G14:H14"/>
    <mergeCell ref="E5:H5"/>
    <mergeCell ref="E6:H6"/>
    <mergeCell ref="G11:H11"/>
  </mergeCells>
  <phoneticPr fontId="0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D30" sqref="D30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6" t="s">
        <v>115</v>
      </c>
      <c r="B3" s="290" t="s">
        <v>53</v>
      </c>
      <c r="C3" s="286"/>
      <c r="D3" s="286"/>
      <c r="E3" s="287"/>
      <c r="F3" s="287"/>
      <c r="G3" s="287"/>
      <c r="H3" s="287"/>
      <c r="I3" s="287"/>
      <c r="J3" s="287"/>
      <c r="K3" s="289" t="s">
        <v>449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41" t="s">
        <v>28</v>
      </c>
      <c r="B5" s="343" t="s">
        <v>131</v>
      </c>
      <c r="C5" s="34"/>
      <c r="D5" s="341" t="s">
        <v>71</v>
      </c>
      <c r="E5" s="345" t="s">
        <v>37</v>
      </c>
      <c r="F5" s="346"/>
      <c r="G5" s="346"/>
      <c r="H5" s="347"/>
      <c r="I5" s="341" t="s">
        <v>31</v>
      </c>
      <c r="J5" s="348" t="s">
        <v>41</v>
      </c>
      <c r="K5" s="349"/>
    </row>
    <row r="6" spans="1:11" x14ac:dyDescent="0.25">
      <c r="A6" s="342"/>
      <c r="B6" s="352"/>
      <c r="C6" s="35"/>
      <c r="D6" s="342"/>
      <c r="E6" s="345" t="s">
        <v>33</v>
      </c>
      <c r="F6" s="346"/>
      <c r="G6" s="346"/>
      <c r="H6" s="347"/>
      <c r="I6" s="342"/>
      <c r="J6" s="350"/>
      <c r="K6" s="351"/>
    </row>
    <row r="7" spans="1:11" ht="12.75" customHeight="1" x14ac:dyDescent="0.25">
      <c r="A7" s="36"/>
      <c r="B7" s="37"/>
      <c r="C7" s="38"/>
      <c r="D7" s="39"/>
      <c r="E7" s="37"/>
      <c r="F7" s="40"/>
      <c r="G7" s="41"/>
      <c r="H7" s="42"/>
      <c r="I7" s="38"/>
      <c r="J7" s="37"/>
      <c r="K7" s="38"/>
    </row>
    <row r="8" spans="1:11" x14ac:dyDescent="0.25">
      <c r="A8" s="43"/>
      <c r="B8" s="39"/>
      <c r="C8" s="44"/>
      <c r="D8" s="45"/>
      <c r="E8" s="270"/>
      <c r="F8" s="32"/>
      <c r="G8" s="46"/>
      <c r="H8" s="47"/>
      <c r="I8" s="67"/>
      <c r="J8" s="39"/>
      <c r="K8" s="44"/>
    </row>
    <row r="9" spans="1:11" ht="12.75" customHeight="1" x14ac:dyDescent="0.25">
      <c r="A9" s="43"/>
      <c r="B9" s="48"/>
      <c r="C9" s="49"/>
      <c r="D9" s="39"/>
      <c r="E9" s="39"/>
      <c r="F9" s="32"/>
      <c r="G9" s="46"/>
      <c r="H9" s="47"/>
      <c r="I9" s="68"/>
      <c r="J9" s="39"/>
      <c r="K9" s="44"/>
    </row>
    <row r="10" spans="1:11" x14ac:dyDescent="0.25">
      <c r="A10" s="50"/>
      <c r="B10" s="51"/>
      <c r="C10" s="51"/>
      <c r="D10" s="51"/>
      <c r="E10" s="51"/>
      <c r="F10" s="51"/>
      <c r="G10" s="339" t="s">
        <v>132</v>
      </c>
      <c r="H10" s="340"/>
      <c r="I10" s="69">
        <f>SUM(I8:I9)</f>
        <v>0</v>
      </c>
      <c r="J10" s="52"/>
      <c r="K10" s="53"/>
    </row>
    <row r="11" spans="1:11" ht="12.75" customHeight="1" x14ac:dyDescent="0.25">
      <c r="A11" s="3"/>
      <c r="B11" s="3"/>
      <c r="C11" s="3"/>
      <c r="D11" s="3"/>
      <c r="E11" s="3"/>
      <c r="F11" s="3"/>
      <c r="G11" s="3"/>
      <c r="H11" s="3"/>
      <c r="I11" s="22"/>
      <c r="J11" s="32"/>
      <c r="K11" s="44"/>
    </row>
    <row r="12" spans="1:11" x14ac:dyDescent="0.25">
      <c r="A12" s="341" t="s">
        <v>28</v>
      </c>
      <c r="B12" s="30" t="s">
        <v>38</v>
      </c>
      <c r="C12" s="55" t="s">
        <v>34</v>
      </c>
      <c r="D12" s="54" t="s">
        <v>34</v>
      </c>
      <c r="E12" s="345" t="s">
        <v>40</v>
      </c>
      <c r="F12" s="346"/>
      <c r="G12" s="346"/>
      <c r="H12" s="347"/>
      <c r="I12" s="341" t="s">
        <v>31</v>
      </c>
      <c r="J12" s="341" t="s">
        <v>29</v>
      </c>
      <c r="K12" s="55" t="s">
        <v>56</v>
      </c>
    </row>
    <row r="13" spans="1:11" x14ac:dyDescent="0.25">
      <c r="A13" s="342"/>
      <c r="B13" s="56" t="s">
        <v>39</v>
      </c>
      <c r="C13" s="56" t="s">
        <v>36</v>
      </c>
      <c r="D13" s="56" t="s">
        <v>35</v>
      </c>
      <c r="E13" s="345" t="s">
        <v>33</v>
      </c>
      <c r="F13" s="347"/>
      <c r="G13" s="345" t="s">
        <v>32</v>
      </c>
      <c r="H13" s="347"/>
      <c r="I13" s="342"/>
      <c r="J13" s="342"/>
      <c r="K13" s="56" t="s">
        <v>57</v>
      </c>
    </row>
    <row r="14" spans="1:11" ht="12.75" customHeight="1" x14ac:dyDescent="0.25">
      <c r="A14" s="135"/>
      <c r="B14" s="36"/>
      <c r="C14" s="36"/>
      <c r="D14" s="36"/>
      <c r="E14" s="39"/>
      <c r="F14" s="44"/>
      <c r="G14" s="39"/>
      <c r="H14" s="44"/>
      <c r="I14" s="57"/>
      <c r="J14" s="57"/>
      <c r="K14" s="70">
        <f t="shared" ref="K14:K19" si="0">+I14-J14</f>
        <v>0</v>
      </c>
    </row>
    <row r="15" spans="1:11" x14ac:dyDescent="0.25">
      <c r="A15" s="43"/>
      <c r="B15" s="58"/>
      <c r="C15" s="59"/>
      <c r="D15" s="59"/>
      <c r="E15" s="39"/>
      <c r="F15" s="61"/>
      <c r="G15" s="60"/>
      <c r="H15" s="61"/>
      <c r="I15" s="70"/>
      <c r="J15" s="70"/>
      <c r="K15" s="70">
        <f t="shared" si="0"/>
        <v>0</v>
      </c>
    </row>
    <row r="16" spans="1:11" x14ac:dyDescent="0.25">
      <c r="A16" s="43"/>
      <c r="B16" s="58"/>
      <c r="C16" s="59"/>
      <c r="D16" s="59"/>
      <c r="E16" s="39"/>
      <c r="F16" s="81"/>
      <c r="G16" s="77"/>
      <c r="H16" s="76"/>
      <c r="I16" s="71"/>
      <c r="J16" s="71"/>
      <c r="K16" s="70">
        <f t="shared" si="0"/>
        <v>0</v>
      </c>
    </row>
    <row r="17" spans="1:11" x14ac:dyDescent="0.25">
      <c r="A17" s="43"/>
      <c r="B17" s="58"/>
      <c r="C17" s="59"/>
      <c r="D17" s="59"/>
      <c r="F17" s="61"/>
      <c r="G17"/>
      <c r="H17" s="61"/>
      <c r="I17" s="62"/>
      <c r="J17" s="62"/>
      <c r="K17" s="70">
        <f t="shared" si="0"/>
        <v>0</v>
      </c>
    </row>
    <row r="18" spans="1:11" x14ac:dyDescent="0.25">
      <c r="A18" s="43"/>
      <c r="B18" s="58"/>
      <c r="C18" s="59"/>
      <c r="D18" s="59"/>
      <c r="E18" s="60"/>
      <c r="F18" s="61"/>
      <c r="G18" s="60"/>
      <c r="H18" s="61"/>
      <c r="I18" s="62"/>
      <c r="J18" s="62"/>
      <c r="K18" s="70">
        <f t="shared" si="0"/>
        <v>0</v>
      </c>
    </row>
    <row r="19" spans="1:11" x14ac:dyDescent="0.25">
      <c r="A19" s="43"/>
      <c r="B19" s="58"/>
      <c r="C19" s="59"/>
      <c r="D19" s="59"/>
      <c r="E19" s="60"/>
      <c r="F19" s="61"/>
      <c r="G19" s="60"/>
      <c r="H19" s="61"/>
      <c r="I19" s="62"/>
      <c r="J19" s="62"/>
      <c r="K19" s="70">
        <f t="shared" si="0"/>
        <v>0</v>
      </c>
    </row>
    <row r="20" spans="1:11" ht="12.75" customHeight="1" x14ac:dyDescent="0.25">
      <c r="A20" s="43"/>
      <c r="B20" s="58"/>
      <c r="C20" s="36"/>
      <c r="D20" s="36"/>
      <c r="E20" s="39"/>
      <c r="F20" s="44"/>
      <c r="G20" s="39"/>
      <c r="H20" s="44"/>
      <c r="I20" s="64"/>
      <c r="J20" s="64"/>
      <c r="K20" s="64"/>
    </row>
    <row r="21" spans="1:11" x14ac:dyDescent="0.25">
      <c r="A21" s="50"/>
      <c r="B21" s="51"/>
      <c r="C21" s="51"/>
      <c r="D21" s="51"/>
      <c r="E21" s="51"/>
      <c r="F21" s="51"/>
      <c r="G21" s="339" t="s">
        <v>132</v>
      </c>
      <c r="H21" s="340"/>
      <c r="I21" s="73">
        <f>SUM(I15:I20)</f>
        <v>0</v>
      </c>
      <c r="J21" s="73">
        <f>SUM(J15:J20)</f>
        <v>0</v>
      </c>
      <c r="K21" s="73">
        <f>SUM(K15:K20)</f>
        <v>0</v>
      </c>
    </row>
    <row r="22" spans="1:11" ht="12.75" customHeight="1" x14ac:dyDescent="0.25">
      <c r="A22" s="3"/>
      <c r="B22" s="3"/>
      <c r="C22" s="3"/>
      <c r="D22" s="3"/>
      <c r="E22" s="150"/>
      <c r="F22" s="3"/>
      <c r="G22" s="3"/>
      <c r="H22" s="3"/>
      <c r="I22" s="22"/>
      <c r="J22" s="32"/>
      <c r="K22" s="51"/>
    </row>
    <row r="23" spans="1:11" ht="24.95" customHeight="1" x14ac:dyDescent="0.25">
      <c r="A23" s="296" t="s">
        <v>58</v>
      </c>
      <c r="B23" s="296" t="s">
        <v>133</v>
      </c>
      <c r="C23" s="296" t="s">
        <v>30</v>
      </c>
      <c r="D23" s="297" t="s">
        <v>59</v>
      </c>
      <c r="E23" s="296" t="s">
        <v>40</v>
      </c>
      <c r="F23" s="296" t="s">
        <v>62</v>
      </c>
      <c r="G23" s="296" t="s">
        <v>37</v>
      </c>
      <c r="H23" s="296" t="s">
        <v>60</v>
      </c>
      <c r="I23" s="296" t="s">
        <v>61</v>
      </c>
      <c r="J23" s="296" t="s">
        <v>99</v>
      </c>
      <c r="K23" s="296" t="s">
        <v>68</v>
      </c>
    </row>
    <row r="24" spans="1:11" ht="24.95" customHeight="1" x14ac:dyDescent="0.25">
      <c r="A24" s="303">
        <v>200000000</v>
      </c>
      <c r="B24" s="303"/>
      <c r="C24" s="303">
        <v>0</v>
      </c>
      <c r="D24" s="299">
        <f>+A24+B24-C24</f>
        <v>200000000</v>
      </c>
      <c r="E24" s="299">
        <f>+I21</f>
        <v>0</v>
      </c>
      <c r="F24" s="300">
        <f>+E24/D24</f>
        <v>0</v>
      </c>
      <c r="G24" s="299">
        <f>+I10</f>
        <v>0</v>
      </c>
      <c r="H24" s="299">
        <f>+D24-E24-G24</f>
        <v>200000000</v>
      </c>
      <c r="I24" s="299">
        <f>+J21</f>
        <v>0</v>
      </c>
      <c r="J24" s="305">
        <f>+I24/D24</f>
        <v>0</v>
      </c>
      <c r="K24" s="299">
        <f>+K21</f>
        <v>0</v>
      </c>
    </row>
    <row r="25" spans="1:11" x14ac:dyDescent="0.25">
      <c r="A25" s="302">
        <v>1</v>
      </c>
      <c r="B25" s="302">
        <v>2</v>
      </c>
      <c r="C25" s="302">
        <v>3</v>
      </c>
      <c r="D25" s="302" t="s">
        <v>42</v>
      </c>
      <c r="E25" s="302">
        <v>5</v>
      </c>
      <c r="F25" s="302" t="s">
        <v>69</v>
      </c>
      <c r="G25" s="302">
        <v>7</v>
      </c>
      <c r="H25" s="302" t="s">
        <v>70</v>
      </c>
      <c r="I25" s="302">
        <v>9</v>
      </c>
      <c r="J25" s="302" t="s">
        <v>100</v>
      </c>
      <c r="K25" s="302" t="s">
        <v>101</v>
      </c>
    </row>
  </sheetData>
  <mergeCells count="15">
    <mergeCell ref="G21:H21"/>
    <mergeCell ref="J5:K6"/>
    <mergeCell ref="E6:H6"/>
    <mergeCell ref="G10:H10"/>
    <mergeCell ref="A12:A13"/>
    <mergeCell ref="E12:H12"/>
    <mergeCell ref="I12:I13"/>
    <mergeCell ref="J12:J13"/>
    <mergeCell ref="E13:F13"/>
    <mergeCell ref="G13:H13"/>
    <mergeCell ref="I5:I6"/>
    <mergeCell ref="A5:A6"/>
    <mergeCell ref="B5:B6"/>
    <mergeCell ref="D5:D6"/>
    <mergeCell ref="E5:H5"/>
  </mergeCells>
  <phoneticPr fontId="3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workbookViewId="0">
      <selection activeCell="L11" sqref="L11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6" t="s">
        <v>116</v>
      </c>
      <c r="B3" s="290" t="s">
        <v>54</v>
      </c>
      <c r="C3" s="286"/>
      <c r="D3" s="286"/>
      <c r="E3" s="287"/>
      <c r="F3" s="287"/>
      <c r="G3" s="287"/>
      <c r="H3" s="287"/>
      <c r="I3" s="287"/>
      <c r="J3" s="287"/>
      <c r="K3" s="289" t="s">
        <v>449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41" t="s">
        <v>28</v>
      </c>
      <c r="B5" s="343" t="s">
        <v>131</v>
      </c>
      <c r="C5" s="34"/>
      <c r="D5" s="341" t="s">
        <v>71</v>
      </c>
      <c r="E5" s="345" t="s">
        <v>37</v>
      </c>
      <c r="F5" s="346"/>
      <c r="G5" s="346"/>
      <c r="H5" s="347"/>
      <c r="I5" s="341" t="s">
        <v>31</v>
      </c>
      <c r="J5" s="348" t="s">
        <v>41</v>
      </c>
      <c r="K5" s="349"/>
    </row>
    <row r="6" spans="1:11" x14ac:dyDescent="0.25">
      <c r="A6" s="342"/>
      <c r="B6" s="352"/>
      <c r="C6" s="35"/>
      <c r="D6" s="342"/>
      <c r="E6" s="345" t="s">
        <v>33</v>
      </c>
      <c r="F6" s="346"/>
      <c r="G6" s="346"/>
      <c r="H6" s="347"/>
      <c r="I6" s="342"/>
      <c r="J6" s="350"/>
      <c r="K6" s="351"/>
    </row>
    <row r="7" spans="1:11" ht="12.75" customHeight="1" x14ac:dyDescent="0.25">
      <c r="A7" s="135"/>
      <c r="B7" s="58"/>
      <c r="C7" s="61"/>
      <c r="D7" s="45"/>
      <c r="E7" s="227"/>
      <c r="F7" s="40"/>
      <c r="G7" s="41"/>
      <c r="H7" s="42"/>
      <c r="I7" s="67"/>
      <c r="J7" s="37"/>
      <c r="K7" s="38"/>
    </row>
    <row r="8" spans="1:11" ht="12.75" customHeight="1" x14ac:dyDescent="0.25">
      <c r="A8" s="43"/>
      <c r="B8" s="60"/>
      <c r="C8" s="74"/>
      <c r="D8" s="45"/>
      <c r="E8" s="324"/>
      <c r="F8" s="32"/>
      <c r="G8" s="46"/>
      <c r="H8" s="47"/>
      <c r="I8" s="67"/>
      <c r="J8" s="39"/>
      <c r="K8" s="44"/>
    </row>
    <row r="9" spans="1:11" ht="12.75" customHeight="1" x14ac:dyDescent="0.25">
      <c r="A9" s="43">
        <v>43228</v>
      </c>
      <c r="B9" s="60" t="s">
        <v>238</v>
      </c>
      <c r="C9" s="74"/>
      <c r="D9" s="45">
        <v>766</v>
      </c>
      <c r="E9" s="324" t="s">
        <v>458</v>
      </c>
      <c r="F9" s="32"/>
      <c r="G9" s="46"/>
      <c r="H9" s="47"/>
      <c r="I9" s="67">
        <v>12400000</v>
      </c>
      <c r="J9" s="39"/>
      <c r="K9" s="44"/>
    </row>
    <row r="10" spans="1:11" ht="12.75" customHeight="1" x14ac:dyDescent="0.25">
      <c r="A10" s="43">
        <v>43250</v>
      </c>
      <c r="B10" s="60" t="s">
        <v>238</v>
      </c>
      <c r="C10" s="74"/>
      <c r="D10" s="45">
        <v>795</v>
      </c>
      <c r="E10" s="249" t="s">
        <v>487</v>
      </c>
      <c r="F10" s="32"/>
      <c r="G10" s="46"/>
      <c r="H10" s="47"/>
      <c r="I10" s="67">
        <v>15000000</v>
      </c>
      <c r="J10" s="39"/>
      <c r="K10" s="44"/>
    </row>
    <row r="11" spans="1:11" ht="12.75" customHeight="1" x14ac:dyDescent="0.25">
      <c r="A11" s="43"/>
      <c r="B11" s="48"/>
      <c r="C11" s="46"/>
      <c r="D11" s="39"/>
      <c r="E11" s="48"/>
      <c r="F11" s="32"/>
      <c r="G11" s="46"/>
      <c r="H11" s="47"/>
      <c r="I11" s="68"/>
      <c r="J11" s="39"/>
      <c r="K11" s="44"/>
    </row>
    <row r="12" spans="1:11" x14ac:dyDescent="0.25">
      <c r="A12" s="50"/>
      <c r="B12" s="51"/>
      <c r="C12" s="51"/>
      <c r="D12" s="51"/>
      <c r="E12" s="51"/>
      <c r="F12" s="51"/>
      <c r="G12" s="339" t="s">
        <v>132</v>
      </c>
      <c r="H12" s="340"/>
      <c r="I12" s="69">
        <f>SUM(I7:I11)</f>
        <v>27400000</v>
      </c>
      <c r="J12" s="52"/>
      <c r="K12" s="53"/>
    </row>
    <row r="13" spans="1:11" ht="12.75" customHeight="1" x14ac:dyDescent="0.25">
      <c r="A13" s="3"/>
      <c r="B13" s="3"/>
      <c r="C13" s="3"/>
      <c r="D13" s="3"/>
      <c r="E13" s="3"/>
      <c r="F13" s="3"/>
      <c r="G13" s="3"/>
      <c r="H13" s="3"/>
      <c r="I13" s="3"/>
      <c r="J13" s="32"/>
      <c r="K13" s="44"/>
    </row>
    <row r="14" spans="1:11" x14ac:dyDescent="0.25">
      <c r="A14" s="341" t="s">
        <v>28</v>
      </c>
      <c r="B14" s="30" t="s">
        <v>38</v>
      </c>
      <c r="C14" s="55" t="s">
        <v>34</v>
      </c>
      <c r="D14" s="54" t="s">
        <v>34</v>
      </c>
      <c r="E14" s="345" t="s">
        <v>40</v>
      </c>
      <c r="F14" s="346"/>
      <c r="G14" s="346"/>
      <c r="H14" s="347"/>
      <c r="I14" s="341" t="s">
        <v>31</v>
      </c>
      <c r="J14" s="341" t="s">
        <v>29</v>
      </c>
      <c r="K14" s="55" t="s">
        <v>56</v>
      </c>
    </row>
    <row r="15" spans="1:11" x14ac:dyDescent="0.25">
      <c r="A15" s="342"/>
      <c r="B15" s="56" t="s">
        <v>39</v>
      </c>
      <c r="C15" s="56" t="s">
        <v>36</v>
      </c>
      <c r="D15" s="56" t="s">
        <v>35</v>
      </c>
      <c r="E15" s="345" t="s">
        <v>33</v>
      </c>
      <c r="F15" s="347"/>
      <c r="G15" s="345" t="s">
        <v>32</v>
      </c>
      <c r="H15" s="347"/>
      <c r="I15" s="342"/>
      <c r="J15" s="342"/>
      <c r="K15" s="56" t="s">
        <v>57</v>
      </c>
    </row>
    <row r="16" spans="1:11" ht="12.75" customHeight="1" x14ac:dyDescent="0.25">
      <c r="A16" s="36"/>
      <c r="B16" s="36"/>
      <c r="C16" s="36"/>
      <c r="D16" s="36"/>
      <c r="E16" s="39"/>
      <c r="F16" s="44"/>
      <c r="G16" s="37"/>
      <c r="H16" s="44"/>
      <c r="I16" s="57"/>
      <c r="J16" s="57"/>
      <c r="K16" s="57"/>
    </row>
    <row r="17" spans="1:11" x14ac:dyDescent="0.25">
      <c r="A17" s="43">
        <v>43231</v>
      </c>
      <c r="B17" s="58" t="s">
        <v>466</v>
      </c>
      <c r="C17" s="59">
        <v>733</v>
      </c>
      <c r="D17" s="59">
        <v>825</v>
      </c>
      <c r="E17" s="39" t="s">
        <v>340</v>
      </c>
      <c r="F17" s="61"/>
      <c r="G17" s="264" t="s">
        <v>467</v>
      </c>
      <c r="H17" s="44"/>
      <c r="I17" s="70">
        <v>90000000</v>
      </c>
      <c r="J17" s="70">
        <v>0</v>
      </c>
      <c r="K17" s="70">
        <f t="shared" ref="K17:K23" si="0">+I17-J17</f>
        <v>90000000</v>
      </c>
    </row>
    <row r="18" spans="1:11" x14ac:dyDescent="0.25">
      <c r="A18" s="43"/>
      <c r="B18" s="58"/>
      <c r="C18" s="59"/>
      <c r="D18" s="59"/>
      <c r="E18" s="39"/>
      <c r="F18" s="61"/>
      <c r="G18" s="39"/>
      <c r="H18" s="44"/>
      <c r="I18" s="146"/>
      <c r="J18" s="146"/>
      <c r="K18" s="70">
        <f t="shared" si="0"/>
        <v>0</v>
      </c>
    </row>
    <row r="19" spans="1:11" x14ac:dyDescent="0.25">
      <c r="A19" s="43"/>
      <c r="B19" s="58"/>
      <c r="C19" s="59"/>
      <c r="D19" s="59"/>
      <c r="E19" s="39"/>
      <c r="F19" s="61"/>
      <c r="G19" s="39"/>
      <c r="H19" s="44"/>
      <c r="I19" s="70"/>
      <c r="J19" s="70"/>
      <c r="K19" s="70">
        <f t="shared" si="0"/>
        <v>0</v>
      </c>
    </row>
    <row r="20" spans="1:11" x14ac:dyDescent="0.25">
      <c r="A20" s="43"/>
      <c r="B20" s="58"/>
      <c r="C20" s="59"/>
      <c r="D20" s="59"/>
      <c r="E20" s="39"/>
      <c r="F20" s="61"/>
      <c r="G20" s="39"/>
      <c r="H20" s="44"/>
      <c r="I20" s="70"/>
      <c r="J20" s="70"/>
      <c r="K20" s="70">
        <f t="shared" si="0"/>
        <v>0</v>
      </c>
    </row>
    <row r="21" spans="1:11" x14ac:dyDescent="0.25">
      <c r="A21" s="43"/>
      <c r="B21" s="58"/>
      <c r="C21" s="59"/>
      <c r="D21" s="59"/>
      <c r="E21" s="39"/>
      <c r="F21" s="61"/>
      <c r="G21" s="39"/>
      <c r="H21" s="44"/>
      <c r="I21" s="70"/>
      <c r="J21" s="70"/>
      <c r="K21" s="70">
        <f t="shared" si="0"/>
        <v>0</v>
      </c>
    </row>
    <row r="22" spans="1:11" x14ac:dyDescent="0.25">
      <c r="A22" s="43"/>
      <c r="B22" s="58"/>
      <c r="C22" s="59"/>
      <c r="D22" s="59"/>
      <c r="E22" s="39"/>
      <c r="F22" s="61"/>
      <c r="G22" s="39"/>
      <c r="H22" s="44"/>
      <c r="I22" s="70"/>
      <c r="J22" s="70"/>
      <c r="K22" s="70">
        <f t="shared" si="0"/>
        <v>0</v>
      </c>
    </row>
    <row r="23" spans="1:11" x14ac:dyDescent="0.25">
      <c r="A23" s="43"/>
      <c r="B23" s="58"/>
      <c r="C23" s="59"/>
      <c r="D23" s="59"/>
      <c r="E23" s="39"/>
      <c r="F23" s="61"/>
      <c r="G23" s="39"/>
      <c r="H23" s="44"/>
      <c r="I23" s="70"/>
      <c r="J23" s="70"/>
      <c r="K23" s="70">
        <f t="shared" si="0"/>
        <v>0</v>
      </c>
    </row>
    <row r="24" spans="1:11" ht="12.75" customHeight="1" x14ac:dyDescent="0.25">
      <c r="A24" s="43"/>
      <c r="B24" s="58"/>
      <c r="C24" s="36"/>
      <c r="D24" s="36"/>
      <c r="E24" s="39"/>
      <c r="F24" s="44"/>
      <c r="G24" s="39"/>
      <c r="H24" s="44"/>
      <c r="I24" s="83"/>
      <c r="J24" s="83"/>
      <c r="K24" s="83"/>
    </row>
    <row r="25" spans="1:11" x14ac:dyDescent="0.25">
      <c r="A25" s="50"/>
      <c r="B25" s="51"/>
      <c r="C25" s="51"/>
      <c r="D25" s="51"/>
      <c r="E25" s="51"/>
      <c r="F25" s="51"/>
      <c r="G25" s="339" t="s">
        <v>132</v>
      </c>
      <c r="H25" s="340"/>
      <c r="I25" s="73">
        <f>SUM(I17:I24)</f>
        <v>90000000</v>
      </c>
      <c r="J25" s="73">
        <f>SUM(J17:J24)</f>
        <v>0</v>
      </c>
      <c r="K25" s="73">
        <f>SUM(K17:K24)</f>
        <v>90000000</v>
      </c>
    </row>
    <row r="26" spans="1:11" ht="12.75" customHeight="1" x14ac:dyDescent="0.25">
      <c r="A26" s="3"/>
      <c r="B26" s="3"/>
      <c r="C26" s="3"/>
      <c r="D26" s="3"/>
      <c r="E26" s="3"/>
      <c r="F26" s="3"/>
      <c r="G26" s="3"/>
      <c r="H26" s="3"/>
      <c r="I26" s="22"/>
      <c r="J26" s="32"/>
      <c r="K26" s="51"/>
    </row>
    <row r="27" spans="1:11" ht="24.95" customHeight="1" x14ac:dyDescent="0.25">
      <c r="A27" s="296" t="s">
        <v>58</v>
      </c>
      <c r="B27" s="296" t="s">
        <v>133</v>
      </c>
      <c r="C27" s="296" t="s">
        <v>30</v>
      </c>
      <c r="D27" s="297" t="s">
        <v>59</v>
      </c>
      <c r="E27" s="296" t="s">
        <v>40</v>
      </c>
      <c r="F27" s="296" t="s">
        <v>62</v>
      </c>
      <c r="G27" s="296" t="s">
        <v>37</v>
      </c>
      <c r="H27" s="296" t="s">
        <v>60</v>
      </c>
      <c r="I27" s="296" t="s">
        <v>61</v>
      </c>
      <c r="J27" s="296" t="s">
        <v>99</v>
      </c>
      <c r="K27" s="296" t="s">
        <v>68</v>
      </c>
    </row>
    <row r="28" spans="1:11" ht="24.95" customHeight="1" x14ac:dyDescent="0.25">
      <c r="A28" s="303">
        <v>300000000</v>
      </c>
      <c r="B28" s="303"/>
      <c r="C28" s="303">
        <v>0</v>
      </c>
      <c r="D28" s="299">
        <f>+A28+B28-C28</f>
        <v>300000000</v>
      </c>
      <c r="E28" s="299">
        <f>+I25</f>
        <v>90000000</v>
      </c>
      <c r="F28" s="300">
        <f>+E28/D28</f>
        <v>0.3</v>
      </c>
      <c r="G28" s="299">
        <f>+I12</f>
        <v>27400000</v>
      </c>
      <c r="H28" s="299">
        <f>+D28-E28-G28</f>
        <v>182600000</v>
      </c>
      <c r="I28" s="299">
        <f>+J25</f>
        <v>0</v>
      </c>
      <c r="J28" s="305">
        <f>+I28/D28</f>
        <v>0</v>
      </c>
      <c r="K28" s="299">
        <f>+K25</f>
        <v>90000000</v>
      </c>
    </row>
    <row r="29" spans="1:11" x14ac:dyDescent="0.25">
      <c r="A29" s="302">
        <v>1</v>
      </c>
      <c r="B29" s="302">
        <v>2</v>
      </c>
      <c r="C29" s="302">
        <v>3</v>
      </c>
      <c r="D29" s="302" t="s">
        <v>42</v>
      </c>
      <c r="E29" s="302">
        <v>5</v>
      </c>
      <c r="F29" s="302" t="s">
        <v>69</v>
      </c>
      <c r="G29" s="302">
        <v>7</v>
      </c>
      <c r="H29" s="302" t="s">
        <v>70</v>
      </c>
      <c r="I29" s="302">
        <v>9</v>
      </c>
      <c r="J29" s="302" t="s">
        <v>100</v>
      </c>
      <c r="K29" s="302" t="s">
        <v>101</v>
      </c>
    </row>
  </sheetData>
  <mergeCells count="15">
    <mergeCell ref="G25:H25"/>
    <mergeCell ref="J5:K6"/>
    <mergeCell ref="E6:H6"/>
    <mergeCell ref="G12:H12"/>
    <mergeCell ref="A14:A15"/>
    <mergeCell ref="E14:H14"/>
    <mergeCell ref="I14:I15"/>
    <mergeCell ref="J14:J15"/>
    <mergeCell ref="E15:F15"/>
    <mergeCell ref="G15:H15"/>
    <mergeCell ref="I5:I6"/>
    <mergeCell ref="A5:A6"/>
    <mergeCell ref="B5:B6"/>
    <mergeCell ref="D5:D6"/>
    <mergeCell ref="E5:H5"/>
  </mergeCells>
  <phoneticPr fontId="3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zoomScaleNormal="100" workbookViewId="0">
      <selection activeCell="K3" sqref="K3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2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2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2" ht="15" customHeight="1" x14ac:dyDescent="0.25">
      <c r="A3" s="286" t="s">
        <v>117</v>
      </c>
      <c r="B3" s="290" t="s">
        <v>118</v>
      </c>
      <c r="C3" s="286"/>
      <c r="D3" s="286"/>
      <c r="E3" s="287"/>
      <c r="F3" s="287"/>
      <c r="G3" s="287"/>
      <c r="H3" s="287"/>
      <c r="I3" s="287"/>
      <c r="J3" s="287"/>
      <c r="K3" s="289" t="s">
        <v>449</v>
      </c>
    </row>
    <row r="4" spans="1:12" ht="15" customHeight="1" x14ac:dyDescent="0.25">
      <c r="A4" s="169"/>
      <c r="B4" s="170"/>
      <c r="C4" s="169"/>
      <c r="D4" s="169"/>
      <c r="E4" s="171"/>
      <c r="F4" s="171"/>
      <c r="G4" s="171"/>
      <c r="H4" s="171"/>
      <c r="I4" s="171"/>
      <c r="J4" s="171"/>
      <c r="K4" s="172"/>
    </row>
    <row r="5" spans="1:12" x14ac:dyDescent="0.25">
      <c r="A5" s="341" t="s">
        <v>28</v>
      </c>
      <c r="B5" s="343" t="s">
        <v>131</v>
      </c>
      <c r="C5" s="34"/>
      <c r="D5" s="341" t="s">
        <v>71</v>
      </c>
      <c r="E5" s="345" t="s">
        <v>37</v>
      </c>
      <c r="F5" s="346"/>
      <c r="G5" s="346"/>
      <c r="H5" s="347"/>
      <c r="I5" s="341" t="s">
        <v>31</v>
      </c>
      <c r="J5" s="348" t="s">
        <v>41</v>
      </c>
      <c r="K5" s="349"/>
    </row>
    <row r="6" spans="1:12" x14ac:dyDescent="0.25">
      <c r="A6" s="342"/>
      <c r="B6" s="352"/>
      <c r="C6" s="35"/>
      <c r="D6" s="342"/>
      <c r="E6" s="345" t="s">
        <v>33</v>
      </c>
      <c r="F6" s="346"/>
      <c r="G6" s="346"/>
      <c r="H6" s="347"/>
      <c r="I6" s="342"/>
      <c r="J6" s="350"/>
      <c r="K6" s="351"/>
    </row>
    <row r="7" spans="1:12" ht="15" customHeight="1" x14ac:dyDescent="0.25">
      <c r="A7" s="43"/>
      <c r="B7" s="39"/>
      <c r="C7" s="44"/>
      <c r="D7" s="45"/>
      <c r="E7" s="331"/>
      <c r="F7" s="32"/>
      <c r="G7" s="46"/>
      <c r="H7" s="47"/>
      <c r="I7" s="95"/>
      <c r="J7" s="39"/>
      <c r="K7" s="163"/>
    </row>
    <row r="8" spans="1:12" ht="15" customHeight="1" x14ac:dyDescent="0.25">
      <c r="A8" s="43">
        <v>43172</v>
      </c>
      <c r="B8" s="39" t="s">
        <v>173</v>
      </c>
      <c r="C8" s="44"/>
      <c r="D8" s="45">
        <v>741</v>
      </c>
      <c r="E8" s="265" t="s">
        <v>347</v>
      </c>
      <c r="F8" s="32"/>
      <c r="G8" s="46"/>
      <c r="H8" s="47"/>
      <c r="I8" s="95">
        <v>4000000</v>
      </c>
      <c r="J8" s="39"/>
      <c r="K8" s="163"/>
    </row>
    <row r="9" spans="1:12" ht="15" customHeight="1" x14ac:dyDescent="0.25">
      <c r="A9" s="43"/>
      <c r="B9" s="39"/>
      <c r="C9" s="44"/>
      <c r="D9" s="45"/>
      <c r="E9" s="265"/>
      <c r="F9" s="32"/>
      <c r="G9" s="46"/>
      <c r="H9" s="47"/>
      <c r="I9" s="95"/>
      <c r="J9" s="39"/>
      <c r="K9" s="163"/>
    </row>
    <row r="10" spans="1:12" ht="12.75" customHeight="1" x14ac:dyDescent="0.25">
      <c r="A10" s="64"/>
      <c r="B10" s="48"/>
      <c r="C10" s="49"/>
      <c r="D10" s="48"/>
      <c r="E10" s="52"/>
      <c r="F10" s="33"/>
      <c r="G10" s="143"/>
      <c r="H10" s="53"/>
      <c r="I10" s="83"/>
      <c r="J10" s="48"/>
      <c r="K10" s="139"/>
    </row>
    <row r="11" spans="1:12" x14ac:dyDescent="0.25">
      <c r="A11" s="48"/>
      <c r="B11" s="33"/>
      <c r="C11" s="33"/>
      <c r="D11" s="33"/>
      <c r="E11" s="33"/>
      <c r="F11" s="33"/>
      <c r="G11" s="339" t="s">
        <v>132</v>
      </c>
      <c r="H11" s="340"/>
      <c r="I11" s="133">
        <f>SUM(I7:I10)</f>
        <v>4000000</v>
      </c>
      <c r="J11" s="52"/>
      <c r="K11" s="53"/>
    </row>
    <row r="12" spans="1:12" ht="12.75" customHeight="1" x14ac:dyDescent="0.25">
      <c r="A12" s="3"/>
      <c r="B12" s="3"/>
      <c r="C12" s="3"/>
      <c r="D12" s="3"/>
      <c r="E12" s="3"/>
      <c r="F12" s="3"/>
      <c r="G12" s="3"/>
      <c r="H12" s="3"/>
      <c r="I12" s="150"/>
      <c r="J12" s="32"/>
      <c r="K12" s="44"/>
    </row>
    <row r="13" spans="1:12" x14ac:dyDescent="0.25">
      <c r="A13" s="341" t="s">
        <v>28</v>
      </c>
      <c r="B13" s="30" t="s">
        <v>38</v>
      </c>
      <c r="C13" s="55" t="s">
        <v>34</v>
      </c>
      <c r="D13" s="54" t="s">
        <v>34</v>
      </c>
      <c r="E13" s="345" t="s">
        <v>40</v>
      </c>
      <c r="F13" s="346"/>
      <c r="G13" s="346"/>
      <c r="H13" s="347"/>
      <c r="I13" s="341" t="s">
        <v>31</v>
      </c>
      <c r="J13" s="341" t="s">
        <v>29</v>
      </c>
      <c r="K13" s="55" t="s">
        <v>56</v>
      </c>
    </row>
    <row r="14" spans="1:12" x14ac:dyDescent="0.25">
      <c r="A14" s="342"/>
      <c r="B14" s="56" t="s">
        <v>39</v>
      </c>
      <c r="C14" s="56" t="s">
        <v>36</v>
      </c>
      <c r="D14" s="56" t="s">
        <v>35</v>
      </c>
      <c r="E14" s="345" t="s">
        <v>33</v>
      </c>
      <c r="F14" s="347"/>
      <c r="G14" s="345" t="s">
        <v>32</v>
      </c>
      <c r="H14" s="347"/>
      <c r="I14" s="342"/>
      <c r="J14" s="342"/>
      <c r="K14" s="56" t="s">
        <v>57</v>
      </c>
    </row>
    <row r="15" spans="1:12" ht="12.75" customHeight="1" x14ac:dyDescent="0.25">
      <c r="A15" s="36"/>
      <c r="B15" s="36"/>
      <c r="C15" s="36"/>
      <c r="D15" s="36"/>
      <c r="E15" s="39"/>
      <c r="F15" s="44"/>
      <c r="G15" s="39"/>
      <c r="H15" s="38"/>
      <c r="I15" s="57"/>
      <c r="J15" s="57"/>
      <c r="K15" s="57"/>
    </row>
    <row r="16" spans="1:12" x14ac:dyDescent="0.25">
      <c r="A16" s="43">
        <v>43194</v>
      </c>
      <c r="B16" s="32" t="s">
        <v>396</v>
      </c>
      <c r="C16" s="59">
        <v>730</v>
      </c>
      <c r="D16" s="59">
        <v>778</v>
      </c>
      <c r="E16" s="39" t="s">
        <v>397</v>
      </c>
      <c r="F16" s="32"/>
      <c r="G16" s="39" t="s">
        <v>398</v>
      </c>
      <c r="H16" s="149"/>
      <c r="I16" s="95">
        <v>43012004</v>
      </c>
      <c r="J16" s="95">
        <v>43012004</v>
      </c>
      <c r="K16" s="70">
        <f t="shared" ref="K16:K19" si="0">+I16-J16</f>
        <v>0</v>
      </c>
      <c r="L16"/>
    </row>
    <row r="17" spans="1:11" x14ac:dyDescent="0.25">
      <c r="A17" s="96"/>
      <c r="B17" s="58"/>
      <c r="C17" s="59"/>
      <c r="D17" s="59"/>
      <c r="E17" s="148"/>
      <c r="F17" s="61"/>
      <c r="G17" s="148"/>
      <c r="H17" s="61"/>
      <c r="I17" s="67"/>
      <c r="J17" s="67"/>
      <c r="K17" s="70">
        <f t="shared" si="0"/>
        <v>0</v>
      </c>
    </row>
    <row r="18" spans="1:11" x14ac:dyDescent="0.25">
      <c r="A18" s="96"/>
      <c r="B18" s="58"/>
      <c r="C18" s="59"/>
      <c r="D18" s="59"/>
      <c r="E18" s="253"/>
      <c r="F18" s="61"/>
      <c r="G18" s="148"/>
      <c r="H18" s="61"/>
      <c r="I18" s="67"/>
      <c r="J18" s="67"/>
      <c r="K18" s="70">
        <f t="shared" si="0"/>
        <v>0</v>
      </c>
    </row>
    <row r="19" spans="1:11" x14ac:dyDescent="0.25">
      <c r="A19" s="96"/>
      <c r="B19" s="58"/>
      <c r="C19" s="59"/>
      <c r="D19" s="59"/>
      <c r="E19" s="253"/>
      <c r="F19" s="61"/>
      <c r="G19"/>
      <c r="H19" s="61"/>
      <c r="I19" s="67"/>
      <c r="J19" s="67"/>
      <c r="K19" s="70">
        <f t="shared" si="0"/>
        <v>0</v>
      </c>
    </row>
    <row r="20" spans="1:11" ht="12.75" customHeight="1" x14ac:dyDescent="0.25">
      <c r="A20" s="43"/>
      <c r="B20" s="58"/>
      <c r="C20" s="36"/>
      <c r="D20" s="36"/>
      <c r="E20" s="39"/>
      <c r="F20" s="44"/>
      <c r="G20" s="39"/>
      <c r="H20" s="44"/>
      <c r="I20" s="83" t="s">
        <v>130</v>
      </c>
      <c r="J20" s="83"/>
      <c r="K20" s="83"/>
    </row>
    <row r="21" spans="1:11" x14ac:dyDescent="0.25">
      <c r="A21" s="50"/>
      <c r="B21" s="51"/>
      <c r="C21" s="51"/>
      <c r="D21" s="51"/>
      <c r="E21" s="51"/>
      <c r="F21" s="51"/>
      <c r="G21" s="339" t="s">
        <v>132</v>
      </c>
      <c r="H21" s="340"/>
      <c r="I21" s="73">
        <f>SUM(I16:I20)</f>
        <v>43012004</v>
      </c>
      <c r="J21" s="73">
        <f>SUM(J16:J20)</f>
        <v>43012004</v>
      </c>
      <c r="K21" s="73">
        <f>SUM(K16:K20)</f>
        <v>0</v>
      </c>
    </row>
    <row r="22" spans="1:11" ht="12.75" customHeight="1" x14ac:dyDescent="0.25">
      <c r="A22" s="51"/>
      <c r="B22" s="51"/>
      <c r="C22" s="51"/>
      <c r="D22" s="51"/>
      <c r="E22" s="51"/>
      <c r="F22" s="51"/>
      <c r="G22" s="108"/>
      <c r="H22" s="108"/>
      <c r="I22" s="151"/>
      <c r="J22" s="151"/>
      <c r="K22" s="151"/>
    </row>
    <row r="23" spans="1:11" ht="24.95" customHeight="1" x14ac:dyDescent="0.25">
      <c r="A23" s="296" t="s">
        <v>58</v>
      </c>
      <c r="B23" s="296" t="s">
        <v>133</v>
      </c>
      <c r="C23" s="296" t="s">
        <v>30</v>
      </c>
      <c r="D23" s="297" t="s">
        <v>59</v>
      </c>
      <c r="E23" s="296" t="s">
        <v>40</v>
      </c>
      <c r="F23" s="296" t="s">
        <v>62</v>
      </c>
      <c r="G23" s="296" t="s">
        <v>37</v>
      </c>
      <c r="H23" s="296" t="s">
        <v>60</v>
      </c>
      <c r="I23" s="296" t="s">
        <v>61</v>
      </c>
      <c r="J23" s="296" t="s">
        <v>99</v>
      </c>
      <c r="K23" s="296" t="s">
        <v>68</v>
      </c>
    </row>
    <row r="24" spans="1:11" ht="24.95" customHeight="1" x14ac:dyDescent="0.25">
      <c r="A24" s="303">
        <v>206000000</v>
      </c>
      <c r="B24" s="303"/>
      <c r="C24" s="303">
        <v>0</v>
      </c>
      <c r="D24" s="299">
        <f>+A24+B24-C24</f>
        <v>206000000</v>
      </c>
      <c r="E24" s="299">
        <f>+I21</f>
        <v>43012004</v>
      </c>
      <c r="F24" s="300">
        <f>+E24/D24</f>
        <v>0.2087961359223301</v>
      </c>
      <c r="G24" s="299">
        <f>+I11</f>
        <v>4000000</v>
      </c>
      <c r="H24" s="299">
        <f>+D24-E24-G24</f>
        <v>158987996</v>
      </c>
      <c r="I24" s="299">
        <f>+J21</f>
        <v>43012004</v>
      </c>
      <c r="J24" s="305">
        <f>+I24/D24</f>
        <v>0.2087961359223301</v>
      </c>
      <c r="K24" s="299">
        <f>+K21</f>
        <v>0</v>
      </c>
    </row>
    <row r="25" spans="1:11" x14ac:dyDescent="0.25">
      <c r="A25" s="302">
        <v>1</v>
      </c>
      <c r="B25" s="302">
        <v>2</v>
      </c>
      <c r="C25" s="302">
        <v>3</v>
      </c>
      <c r="D25" s="302" t="s">
        <v>42</v>
      </c>
      <c r="E25" s="302">
        <v>5</v>
      </c>
      <c r="F25" s="302" t="s">
        <v>69</v>
      </c>
      <c r="G25" s="302">
        <v>7</v>
      </c>
      <c r="H25" s="302" t="s">
        <v>70</v>
      </c>
      <c r="I25" s="302">
        <v>9</v>
      </c>
      <c r="J25" s="302" t="s">
        <v>100</v>
      </c>
      <c r="K25" s="302" t="s">
        <v>101</v>
      </c>
    </row>
  </sheetData>
  <mergeCells count="15">
    <mergeCell ref="G21:H21"/>
    <mergeCell ref="J5:K6"/>
    <mergeCell ref="E6:H6"/>
    <mergeCell ref="G11:H11"/>
    <mergeCell ref="A13:A14"/>
    <mergeCell ref="E13:H13"/>
    <mergeCell ref="I13:I14"/>
    <mergeCell ref="J13:J14"/>
    <mergeCell ref="E14:F14"/>
    <mergeCell ref="G14:H14"/>
    <mergeCell ref="I5:I6"/>
    <mergeCell ref="A5:A6"/>
    <mergeCell ref="B5:B6"/>
    <mergeCell ref="D5:D6"/>
    <mergeCell ref="E5:H5"/>
  </mergeCells>
  <phoneticPr fontId="3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zoomScaleNormal="100" workbookViewId="0">
      <selection activeCell="L13" sqref="L13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6" t="s">
        <v>102</v>
      </c>
      <c r="B3" s="290" t="s">
        <v>46</v>
      </c>
      <c r="C3" s="286"/>
      <c r="D3" s="286"/>
      <c r="E3" s="287"/>
      <c r="F3" s="287"/>
      <c r="G3" s="287"/>
      <c r="H3" s="287"/>
      <c r="I3" s="287"/>
      <c r="J3" s="288"/>
      <c r="K3" s="289" t="s">
        <v>449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41" t="s">
        <v>28</v>
      </c>
      <c r="B5" s="343" t="s">
        <v>131</v>
      </c>
      <c r="C5" s="349"/>
      <c r="D5" s="341" t="s">
        <v>71</v>
      </c>
      <c r="E5" s="345" t="s">
        <v>37</v>
      </c>
      <c r="F5" s="346"/>
      <c r="G5" s="346"/>
      <c r="H5" s="347"/>
      <c r="I5" s="341" t="s">
        <v>31</v>
      </c>
      <c r="J5" s="348" t="s">
        <v>41</v>
      </c>
      <c r="K5" s="349"/>
    </row>
    <row r="6" spans="1:11" x14ac:dyDescent="0.25">
      <c r="A6" s="342"/>
      <c r="B6" s="352"/>
      <c r="C6" s="351"/>
      <c r="D6" s="342"/>
      <c r="E6" s="345" t="s">
        <v>33</v>
      </c>
      <c r="F6" s="346"/>
      <c r="G6" s="346"/>
      <c r="H6" s="347"/>
      <c r="I6" s="342"/>
      <c r="J6" s="350"/>
      <c r="K6" s="351"/>
    </row>
    <row r="7" spans="1:11" x14ac:dyDescent="0.25">
      <c r="A7" s="43">
        <v>43123</v>
      </c>
      <c r="B7" s="137" t="s">
        <v>179</v>
      </c>
      <c r="C7" s="275"/>
      <c r="D7" s="118">
        <v>483</v>
      </c>
      <c r="E7" s="60" t="s">
        <v>207</v>
      </c>
      <c r="F7" s="74"/>
      <c r="G7" s="74"/>
      <c r="H7" s="61"/>
      <c r="I7" s="328">
        <v>3</v>
      </c>
      <c r="J7" s="137" t="s">
        <v>180</v>
      </c>
      <c r="K7" s="103"/>
    </row>
    <row r="8" spans="1:11" x14ac:dyDescent="0.25">
      <c r="A8" s="43">
        <v>43132</v>
      </c>
      <c r="B8" s="137" t="s">
        <v>179</v>
      </c>
      <c r="C8" s="128"/>
      <c r="D8" s="118">
        <v>706</v>
      </c>
      <c r="E8" s="60" t="s">
        <v>240</v>
      </c>
      <c r="F8" s="101"/>
      <c r="G8" s="101"/>
      <c r="H8" s="102"/>
      <c r="I8" s="329">
        <f>372136800-371636800</f>
        <v>500000</v>
      </c>
      <c r="J8" s="137" t="s">
        <v>180</v>
      </c>
      <c r="K8" s="103"/>
    </row>
    <row r="9" spans="1:11" x14ac:dyDescent="0.25">
      <c r="A9" s="43">
        <v>43167</v>
      </c>
      <c r="B9" s="137" t="s">
        <v>179</v>
      </c>
      <c r="C9" s="32"/>
      <c r="D9" s="59">
        <v>738</v>
      </c>
      <c r="E9" s="253" t="s">
        <v>326</v>
      </c>
      <c r="F9" s="32"/>
      <c r="G9" s="46"/>
      <c r="H9" s="47"/>
      <c r="I9" s="329">
        <f>1855014058-1685132360</f>
        <v>169881698</v>
      </c>
      <c r="J9" s="39" t="s">
        <v>180</v>
      </c>
      <c r="K9" s="75"/>
    </row>
    <row r="10" spans="1:11" x14ac:dyDescent="0.25">
      <c r="A10" s="43">
        <v>43172</v>
      </c>
      <c r="B10" s="137" t="s">
        <v>173</v>
      </c>
      <c r="C10" s="32"/>
      <c r="D10" s="59">
        <v>741</v>
      </c>
      <c r="E10" s="253" t="s">
        <v>347</v>
      </c>
      <c r="F10" s="32"/>
      <c r="G10" s="46"/>
      <c r="H10" s="47"/>
      <c r="I10" s="329">
        <v>3000000</v>
      </c>
      <c r="J10" s="39"/>
      <c r="K10" s="75"/>
    </row>
    <row r="11" spans="1:11" x14ac:dyDescent="0.25">
      <c r="A11" s="43">
        <v>43179</v>
      </c>
      <c r="B11" s="137" t="s">
        <v>179</v>
      </c>
      <c r="C11" s="32"/>
      <c r="D11" s="59">
        <v>749</v>
      </c>
      <c r="E11" s="253" t="s">
        <v>367</v>
      </c>
      <c r="F11" s="32"/>
      <c r="G11" s="46"/>
      <c r="H11" s="47"/>
      <c r="I11" s="329">
        <f>50000000-47594877</f>
        <v>2405123</v>
      </c>
      <c r="J11" s="39" t="s">
        <v>180</v>
      </c>
      <c r="K11" s="75"/>
    </row>
    <row r="12" spans="1:11" x14ac:dyDescent="0.25">
      <c r="A12" s="43">
        <v>43231</v>
      </c>
      <c r="B12" s="137" t="s">
        <v>387</v>
      </c>
      <c r="C12" s="32"/>
      <c r="D12" s="59">
        <v>780</v>
      </c>
      <c r="E12" s="253" t="s">
        <v>465</v>
      </c>
      <c r="F12" s="32"/>
      <c r="G12" s="46"/>
      <c r="H12" s="47"/>
      <c r="I12" s="329">
        <v>116504167</v>
      </c>
      <c r="J12" s="39"/>
      <c r="K12" s="75"/>
    </row>
    <row r="13" spans="1:11" ht="12.75" customHeight="1" x14ac:dyDescent="0.25">
      <c r="A13" s="43"/>
      <c r="B13" s="60"/>
      <c r="C13" s="49"/>
      <c r="D13" s="97"/>
      <c r="E13" s="39"/>
      <c r="F13" s="32"/>
      <c r="G13" s="46"/>
      <c r="H13" s="47"/>
      <c r="I13" s="67"/>
      <c r="J13" s="39"/>
      <c r="K13" s="44"/>
    </row>
    <row r="14" spans="1:11" x14ac:dyDescent="0.25">
      <c r="A14" s="50"/>
      <c r="B14" s="51"/>
      <c r="C14" s="33"/>
      <c r="D14" s="51"/>
      <c r="E14" s="51"/>
      <c r="F14" s="51"/>
      <c r="G14" s="339" t="s">
        <v>132</v>
      </c>
      <c r="H14" s="340"/>
      <c r="I14" s="69">
        <f>SUM(I7:I13)</f>
        <v>292290991</v>
      </c>
      <c r="J14" s="52"/>
      <c r="K14" s="53"/>
    </row>
    <row r="15" spans="1:11" ht="12.75" customHeight="1" x14ac:dyDescent="0.25">
      <c r="A15" s="51"/>
      <c r="B15" s="51"/>
      <c r="C15" s="51"/>
      <c r="D15" s="51"/>
      <c r="E15" s="51"/>
      <c r="F15" s="51"/>
      <c r="G15" s="51"/>
      <c r="H15" s="51"/>
      <c r="I15" s="158"/>
      <c r="J15" s="161"/>
      <c r="K15" s="51"/>
    </row>
    <row r="16" spans="1:11" x14ac:dyDescent="0.25">
      <c r="A16" s="341" t="s">
        <v>28</v>
      </c>
      <c r="B16" s="30" t="s">
        <v>38</v>
      </c>
      <c r="C16" s="55" t="s">
        <v>34</v>
      </c>
      <c r="D16" s="54" t="s">
        <v>34</v>
      </c>
      <c r="E16" s="345" t="s">
        <v>40</v>
      </c>
      <c r="F16" s="346"/>
      <c r="G16" s="346"/>
      <c r="H16" s="347"/>
      <c r="I16" s="341" t="s">
        <v>31</v>
      </c>
      <c r="J16" s="341" t="s">
        <v>29</v>
      </c>
      <c r="K16" s="55" t="s">
        <v>56</v>
      </c>
    </row>
    <row r="17" spans="1:11" x14ac:dyDescent="0.25">
      <c r="A17" s="342"/>
      <c r="B17" s="56" t="s">
        <v>39</v>
      </c>
      <c r="C17" s="56" t="s">
        <v>36</v>
      </c>
      <c r="D17" s="56" t="s">
        <v>35</v>
      </c>
      <c r="E17" s="345" t="s">
        <v>33</v>
      </c>
      <c r="F17" s="347"/>
      <c r="G17" s="345" t="s">
        <v>32</v>
      </c>
      <c r="H17" s="347"/>
      <c r="I17" s="342"/>
      <c r="J17" s="342"/>
      <c r="K17" s="56" t="s">
        <v>57</v>
      </c>
    </row>
    <row r="18" spans="1:11" ht="15" customHeight="1" x14ac:dyDescent="0.25">
      <c r="A18" s="43">
        <v>43124</v>
      </c>
      <c r="B18" s="310">
        <v>479</v>
      </c>
      <c r="C18" s="59">
        <v>483</v>
      </c>
      <c r="D18" s="59">
        <v>481</v>
      </c>
      <c r="E18" s="39" t="s">
        <v>207</v>
      </c>
      <c r="F18" s="61"/>
      <c r="G18" s="60" t="s">
        <v>209</v>
      </c>
      <c r="H18" s="61"/>
      <c r="I18" s="67">
        <v>618053721</v>
      </c>
      <c r="J18" s="70">
        <v>0</v>
      </c>
      <c r="K18" s="70">
        <f t="shared" ref="K18:K24" si="0">+I18-J18</f>
        <v>618053721</v>
      </c>
    </row>
    <row r="19" spans="1:11" x14ac:dyDescent="0.25">
      <c r="A19" s="43">
        <v>43126</v>
      </c>
      <c r="B19" s="310">
        <v>577</v>
      </c>
      <c r="C19" s="59">
        <v>489</v>
      </c>
      <c r="D19" s="59">
        <v>528</v>
      </c>
      <c r="E19" s="60" t="s">
        <v>208</v>
      </c>
      <c r="F19" s="61"/>
      <c r="G19" s="253" t="s">
        <v>209</v>
      </c>
      <c r="H19" s="61"/>
      <c r="I19" s="67">
        <v>57048190</v>
      </c>
      <c r="J19" s="67">
        <v>0</v>
      </c>
      <c r="K19" s="70">
        <f t="shared" si="0"/>
        <v>57048190</v>
      </c>
    </row>
    <row r="20" spans="1:11" x14ac:dyDescent="0.25">
      <c r="A20" s="43">
        <v>43138</v>
      </c>
      <c r="B20" s="58" t="s">
        <v>242</v>
      </c>
      <c r="C20" s="59">
        <v>708</v>
      </c>
      <c r="D20" s="59">
        <v>687</v>
      </c>
      <c r="E20" s="253" t="s">
        <v>243</v>
      </c>
      <c r="F20" s="61"/>
      <c r="G20" s="253" t="s">
        <v>244</v>
      </c>
      <c r="H20" s="61"/>
      <c r="I20" s="67">
        <v>7951173</v>
      </c>
      <c r="J20" s="67">
        <v>7951173</v>
      </c>
      <c r="K20" s="70">
        <f t="shared" si="0"/>
        <v>0</v>
      </c>
    </row>
    <row r="21" spans="1:11" x14ac:dyDescent="0.25">
      <c r="A21" s="43">
        <v>43174</v>
      </c>
      <c r="B21" s="58" t="s">
        <v>359</v>
      </c>
      <c r="C21" s="59">
        <v>707</v>
      </c>
      <c r="D21" s="59">
        <v>759</v>
      </c>
      <c r="E21" s="253" t="s">
        <v>241</v>
      </c>
      <c r="F21" s="61"/>
      <c r="G21" s="253" t="s">
        <v>360</v>
      </c>
      <c r="H21" s="61"/>
      <c r="I21" s="67">
        <v>300000000</v>
      </c>
      <c r="J21" s="67">
        <v>0</v>
      </c>
      <c r="K21" s="70">
        <f t="shared" si="0"/>
        <v>300000000</v>
      </c>
    </row>
    <row r="22" spans="1:11" x14ac:dyDescent="0.25">
      <c r="A22" s="43">
        <v>43174</v>
      </c>
      <c r="B22" s="58" t="s">
        <v>357</v>
      </c>
      <c r="C22" s="59">
        <v>706</v>
      </c>
      <c r="D22" s="59">
        <v>760</v>
      </c>
      <c r="E22" s="253" t="s">
        <v>240</v>
      </c>
      <c r="F22" s="61"/>
      <c r="G22" s="253" t="s">
        <v>358</v>
      </c>
      <c r="H22" s="61"/>
      <c r="I22" s="67">
        <v>371636800</v>
      </c>
      <c r="J22" s="67">
        <v>371636800</v>
      </c>
      <c r="K22" s="70">
        <f t="shared" si="0"/>
        <v>0</v>
      </c>
    </row>
    <row r="23" spans="1:11" x14ac:dyDescent="0.25">
      <c r="A23" s="43">
        <v>43220</v>
      </c>
      <c r="B23" s="58" t="s">
        <v>439</v>
      </c>
      <c r="C23" s="59">
        <v>749</v>
      </c>
      <c r="D23" s="59">
        <v>812</v>
      </c>
      <c r="E23" s="253" t="s">
        <v>440</v>
      </c>
      <c r="F23" s="61"/>
      <c r="G23" s="253" t="s">
        <v>209</v>
      </c>
      <c r="H23" s="61"/>
      <c r="I23" s="67">
        <v>47594877</v>
      </c>
      <c r="J23" s="67">
        <v>0</v>
      </c>
      <c r="K23" s="70">
        <f t="shared" si="0"/>
        <v>47594877</v>
      </c>
    </row>
    <row r="24" spans="1:11" x14ac:dyDescent="0.25">
      <c r="A24" s="43">
        <v>43235</v>
      </c>
      <c r="B24" s="58" t="s">
        <v>463</v>
      </c>
      <c r="C24" s="59">
        <v>738</v>
      </c>
      <c r="D24" s="59">
        <v>826</v>
      </c>
      <c r="E24" s="253" t="s">
        <v>326</v>
      </c>
      <c r="F24" s="61"/>
      <c r="G24" s="253" t="s">
        <v>464</v>
      </c>
      <c r="H24" s="61"/>
      <c r="I24" s="67">
        <v>1685132360</v>
      </c>
      <c r="J24" s="67">
        <v>0</v>
      </c>
      <c r="K24" s="70">
        <f t="shared" si="0"/>
        <v>1685132360</v>
      </c>
    </row>
    <row r="25" spans="1:11" x14ac:dyDescent="0.25">
      <c r="A25" s="43"/>
      <c r="B25" s="58"/>
      <c r="C25" s="59"/>
      <c r="D25" s="59"/>
      <c r="E25" s="253"/>
      <c r="F25" s="61"/>
      <c r="G25" s="253"/>
      <c r="H25" s="61"/>
      <c r="I25" s="67"/>
      <c r="J25" s="67"/>
      <c r="K25" s="70"/>
    </row>
    <row r="26" spans="1:11" x14ac:dyDescent="0.25">
      <c r="A26" s="43"/>
      <c r="B26" s="58"/>
      <c r="C26" s="59"/>
      <c r="D26" s="59"/>
      <c r="E26" s="39"/>
      <c r="F26" s="61"/>
      <c r="G26" s="39"/>
      <c r="H26" s="61"/>
      <c r="I26" s="70"/>
      <c r="J26" s="70"/>
      <c r="K26" s="70"/>
    </row>
    <row r="27" spans="1:11" x14ac:dyDescent="0.25">
      <c r="A27" s="50"/>
      <c r="B27" s="51"/>
      <c r="C27" s="51"/>
      <c r="D27" s="51"/>
      <c r="E27" s="51"/>
      <c r="F27" s="51"/>
      <c r="G27" s="339" t="s">
        <v>132</v>
      </c>
      <c r="H27" s="340"/>
      <c r="I27" s="73">
        <f>SUM(I18:I26)</f>
        <v>3087417121</v>
      </c>
      <c r="J27" s="73">
        <f>SUM(J18:J26)</f>
        <v>379587973</v>
      </c>
      <c r="K27" s="73">
        <f>SUM(K18:K26)</f>
        <v>2707829148</v>
      </c>
    </row>
    <row r="28" spans="1:11" ht="12.75" customHeight="1" x14ac:dyDescent="0.25">
      <c r="A28" s="3"/>
      <c r="B28" s="3"/>
      <c r="C28" s="3"/>
      <c r="D28" s="3"/>
      <c r="E28" s="3"/>
      <c r="F28" s="3"/>
      <c r="G28" s="3"/>
      <c r="H28" s="3"/>
      <c r="I28" s="22"/>
      <c r="J28" s="82"/>
      <c r="K28" s="51"/>
    </row>
    <row r="29" spans="1:11" ht="24.95" customHeight="1" x14ac:dyDescent="0.25">
      <c r="A29" s="296" t="s">
        <v>58</v>
      </c>
      <c r="B29" s="296" t="s">
        <v>133</v>
      </c>
      <c r="C29" s="296" t="s">
        <v>30</v>
      </c>
      <c r="D29" s="297" t="s">
        <v>59</v>
      </c>
      <c r="E29" s="296" t="s">
        <v>40</v>
      </c>
      <c r="F29" s="296" t="s">
        <v>62</v>
      </c>
      <c r="G29" s="296" t="s">
        <v>37</v>
      </c>
      <c r="H29" s="296" t="s">
        <v>60</v>
      </c>
      <c r="I29" s="296" t="s">
        <v>61</v>
      </c>
      <c r="J29" s="296" t="s">
        <v>99</v>
      </c>
      <c r="K29" s="296" t="s">
        <v>68</v>
      </c>
    </row>
    <row r="30" spans="1:11" ht="24.95" customHeight="1" x14ac:dyDescent="0.25">
      <c r="A30" s="303">
        <v>3594000000</v>
      </c>
      <c r="B30" s="303"/>
      <c r="C30" s="303">
        <v>0</v>
      </c>
      <c r="D30" s="299">
        <f>+A30+B30-C30</f>
        <v>3594000000</v>
      </c>
      <c r="E30" s="299">
        <f>+I27</f>
        <v>3087417121</v>
      </c>
      <c r="F30" s="300">
        <f>+E30/D30</f>
        <v>0.85904761296605459</v>
      </c>
      <c r="G30" s="299">
        <f>+I14</f>
        <v>292290991</v>
      </c>
      <c r="H30" s="299">
        <f>+D30-E30-G30</f>
        <v>214291888</v>
      </c>
      <c r="I30" s="304">
        <f>+J27</f>
        <v>379587973</v>
      </c>
      <c r="J30" s="305">
        <f>+I30/D30</f>
        <v>0.10561713216471898</v>
      </c>
      <c r="K30" s="304">
        <f>+K27</f>
        <v>2707829148</v>
      </c>
    </row>
    <row r="31" spans="1:11" x14ac:dyDescent="0.25">
      <c r="A31" s="302">
        <v>1</v>
      </c>
      <c r="B31" s="302">
        <v>2</v>
      </c>
      <c r="C31" s="302">
        <v>3</v>
      </c>
      <c r="D31" s="302" t="s">
        <v>42</v>
      </c>
      <c r="E31" s="302">
        <v>5</v>
      </c>
      <c r="F31" s="302" t="s">
        <v>69</v>
      </c>
      <c r="G31" s="302">
        <v>7</v>
      </c>
      <c r="H31" s="302" t="s">
        <v>70</v>
      </c>
      <c r="I31" s="302">
        <v>9</v>
      </c>
      <c r="J31" s="302" t="s">
        <v>100</v>
      </c>
      <c r="K31" s="302" t="s">
        <v>101</v>
      </c>
    </row>
  </sheetData>
  <mergeCells count="16">
    <mergeCell ref="G27:H27"/>
    <mergeCell ref="E16:H16"/>
    <mergeCell ref="E17:F17"/>
    <mergeCell ref="G17:H17"/>
    <mergeCell ref="E5:H5"/>
    <mergeCell ref="E6:H6"/>
    <mergeCell ref="G14:H14"/>
    <mergeCell ref="J16:J17"/>
    <mergeCell ref="I16:I17"/>
    <mergeCell ref="A16:A17"/>
    <mergeCell ref="B5:B6"/>
    <mergeCell ref="D5:D6"/>
    <mergeCell ref="I5:I6"/>
    <mergeCell ref="J5:K6"/>
    <mergeCell ref="A5:A6"/>
    <mergeCell ref="C5:C6"/>
  </mergeCells>
  <phoneticPr fontId="0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activeCell="I8" sqref="I8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6" t="s">
        <v>119</v>
      </c>
      <c r="B3" s="290" t="s">
        <v>4</v>
      </c>
      <c r="C3" s="286"/>
      <c r="D3" s="286"/>
      <c r="E3" s="287"/>
      <c r="F3" s="287"/>
      <c r="G3" s="287"/>
      <c r="H3" s="287"/>
      <c r="I3" s="287"/>
      <c r="J3" s="287"/>
      <c r="K3" s="289" t="s">
        <v>449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41" t="s">
        <v>28</v>
      </c>
      <c r="B5" s="343" t="s">
        <v>131</v>
      </c>
      <c r="C5" s="34"/>
      <c r="D5" s="341" t="s">
        <v>71</v>
      </c>
      <c r="E5" s="345" t="s">
        <v>37</v>
      </c>
      <c r="F5" s="346"/>
      <c r="G5" s="346"/>
      <c r="H5" s="347"/>
      <c r="I5" s="341" t="s">
        <v>31</v>
      </c>
      <c r="J5" s="348" t="s">
        <v>41</v>
      </c>
      <c r="K5" s="349"/>
    </row>
    <row r="6" spans="1:11" x14ac:dyDescent="0.25">
      <c r="A6" s="342"/>
      <c r="B6" s="352"/>
      <c r="C6" s="35"/>
      <c r="D6" s="342"/>
      <c r="E6" s="345" t="s">
        <v>33</v>
      </c>
      <c r="F6" s="346"/>
      <c r="G6" s="346"/>
      <c r="H6" s="347"/>
      <c r="I6" s="342"/>
      <c r="J6" s="350"/>
      <c r="K6" s="351"/>
    </row>
    <row r="7" spans="1:11" ht="12.75" customHeight="1" x14ac:dyDescent="0.25">
      <c r="A7" s="36"/>
      <c r="B7" s="37"/>
      <c r="C7" s="38"/>
      <c r="D7" s="39"/>
      <c r="E7" s="37"/>
      <c r="F7" s="40"/>
      <c r="G7" s="41"/>
      <c r="H7" s="42"/>
      <c r="I7" s="38"/>
      <c r="J7" s="37"/>
      <c r="K7" s="38"/>
    </row>
    <row r="8" spans="1:11" ht="12.75" customHeight="1" x14ac:dyDescent="0.25">
      <c r="A8" s="43">
        <v>43172</v>
      </c>
      <c r="B8" s="39" t="s">
        <v>173</v>
      </c>
      <c r="C8" s="44"/>
      <c r="D8" s="45">
        <v>741</v>
      </c>
      <c r="E8" s="39" t="s">
        <v>347</v>
      </c>
      <c r="F8" s="32"/>
      <c r="G8" s="46"/>
      <c r="H8" s="47"/>
      <c r="I8" s="327">
        <f>1000000-69850</f>
        <v>930150</v>
      </c>
      <c r="J8" s="39"/>
      <c r="K8" s="44"/>
    </row>
    <row r="9" spans="1:11" ht="12.75" customHeight="1" x14ac:dyDescent="0.25">
      <c r="A9" s="43"/>
      <c r="B9" s="48"/>
      <c r="C9" s="49"/>
      <c r="D9" s="39"/>
      <c r="E9" s="39"/>
      <c r="F9" s="32"/>
      <c r="G9" s="46"/>
      <c r="H9" s="47"/>
      <c r="I9" s="68"/>
      <c r="J9" s="39"/>
      <c r="K9" s="44"/>
    </row>
    <row r="10" spans="1:11" x14ac:dyDescent="0.25">
      <c r="A10" s="50"/>
      <c r="B10" s="51"/>
      <c r="C10" s="51"/>
      <c r="D10" s="51"/>
      <c r="E10" s="51"/>
      <c r="F10" s="51"/>
      <c r="G10" s="339" t="s">
        <v>132</v>
      </c>
      <c r="H10" s="340"/>
      <c r="I10" s="69">
        <f>SUM(I8:I9)</f>
        <v>930150</v>
      </c>
      <c r="J10" s="52"/>
      <c r="K10" s="53"/>
    </row>
    <row r="11" spans="1:11" ht="12.75" customHeight="1" x14ac:dyDescent="0.25">
      <c r="A11" s="3"/>
      <c r="B11" s="3"/>
      <c r="C11" s="3"/>
      <c r="D11" s="3"/>
      <c r="E11" s="3"/>
      <c r="F11" s="3"/>
      <c r="G11" s="3"/>
      <c r="H11" s="3"/>
      <c r="I11" s="22"/>
      <c r="J11" s="32"/>
      <c r="K11" s="44"/>
    </row>
    <row r="12" spans="1:11" x14ac:dyDescent="0.25">
      <c r="A12" s="341" t="s">
        <v>28</v>
      </c>
      <c r="B12" s="30" t="s">
        <v>38</v>
      </c>
      <c r="C12" s="55" t="s">
        <v>34</v>
      </c>
      <c r="D12" s="54" t="s">
        <v>34</v>
      </c>
      <c r="E12" s="345" t="s">
        <v>40</v>
      </c>
      <c r="F12" s="346"/>
      <c r="G12" s="346"/>
      <c r="H12" s="347"/>
      <c r="I12" s="341" t="s">
        <v>31</v>
      </c>
      <c r="J12" s="341" t="s">
        <v>29</v>
      </c>
      <c r="K12" s="55" t="s">
        <v>56</v>
      </c>
    </row>
    <row r="13" spans="1:11" x14ac:dyDescent="0.25">
      <c r="A13" s="342"/>
      <c r="B13" s="56" t="s">
        <v>39</v>
      </c>
      <c r="C13" s="56" t="s">
        <v>36</v>
      </c>
      <c r="D13" s="56" t="s">
        <v>35</v>
      </c>
      <c r="E13" s="345" t="s">
        <v>33</v>
      </c>
      <c r="F13" s="347"/>
      <c r="G13" s="345" t="s">
        <v>32</v>
      </c>
      <c r="H13" s="347"/>
      <c r="I13" s="342"/>
      <c r="J13" s="342"/>
      <c r="K13" s="56" t="s">
        <v>57</v>
      </c>
    </row>
    <row r="14" spans="1:11" ht="12.75" customHeight="1" x14ac:dyDescent="0.25">
      <c r="A14" s="36"/>
      <c r="B14" s="36"/>
      <c r="C14" s="36"/>
      <c r="D14" s="36"/>
      <c r="E14" s="39"/>
      <c r="F14" s="44"/>
      <c r="G14" s="39"/>
      <c r="H14" s="44"/>
      <c r="I14" s="57"/>
      <c r="J14" s="57"/>
      <c r="K14" s="57"/>
    </row>
    <row r="15" spans="1:11" ht="12.75" customHeight="1" x14ac:dyDescent="0.25">
      <c r="A15" s="78">
        <v>43161</v>
      </c>
      <c r="B15" s="31" t="s">
        <v>341</v>
      </c>
      <c r="C15" s="80">
        <v>729</v>
      </c>
      <c r="D15" s="80">
        <v>741</v>
      </c>
      <c r="E15" s="77" t="s">
        <v>342</v>
      </c>
      <c r="F15" s="76"/>
      <c r="G15" s="77" t="s">
        <v>258</v>
      </c>
      <c r="H15" s="76"/>
      <c r="I15" s="221">
        <v>695250</v>
      </c>
      <c r="J15" s="88">
        <v>695250</v>
      </c>
      <c r="K15" s="70">
        <f>+I15-J15</f>
        <v>0</v>
      </c>
    </row>
    <row r="16" spans="1:11" ht="12.75" customHeight="1" x14ac:dyDescent="0.25">
      <c r="A16" s="78">
        <v>43241</v>
      </c>
      <c r="B16" s="79" t="s">
        <v>475</v>
      </c>
      <c r="C16" s="80">
        <v>741</v>
      </c>
      <c r="D16" s="80">
        <v>836</v>
      </c>
      <c r="E16" s="77" t="s">
        <v>476</v>
      </c>
      <c r="F16" s="76"/>
      <c r="G16" s="77" t="s">
        <v>477</v>
      </c>
      <c r="H16" s="76"/>
      <c r="I16" s="221">
        <v>69850</v>
      </c>
      <c r="J16" s="88">
        <v>69850</v>
      </c>
      <c r="K16" s="70">
        <f>+I16-J16</f>
        <v>0</v>
      </c>
    </row>
    <row r="17" spans="1:11" ht="12.75" customHeight="1" x14ac:dyDescent="0.25">
      <c r="A17" s="43"/>
      <c r="B17" s="58"/>
      <c r="C17" s="36"/>
      <c r="D17" s="36"/>
      <c r="E17" s="39"/>
      <c r="F17" s="44"/>
      <c r="G17" s="39"/>
      <c r="H17" s="44"/>
      <c r="I17" s="83"/>
      <c r="J17" s="83"/>
      <c r="K17" s="83"/>
    </row>
    <row r="18" spans="1:11" x14ac:dyDescent="0.25">
      <c r="A18" s="50"/>
      <c r="B18" s="51"/>
      <c r="C18" s="51"/>
      <c r="D18" s="51"/>
      <c r="E18" s="51"/>
      <c r="F18" s="51"/>
      <c r="G18" s="339" t="s">
        <v>132</v>
      </c>
      <c r="H18" s="340"/>
      <c r="I18" s="73">
        <f>SUM(I15:I17)</f>
        <v>765100</v>
      </c>
      <c r="J18" s="73">
        <f>SUM(J15:J17)</f>
        <v>765100</v>
      </c>
      <c r="K18" s="73">
        <f>SUM(K15:K17)</f>
        <v>0</v>
      </c>
    </row>
    <row r="19" spans="1:11" ht="12.7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2"/>
      <c r="K19" s="51"/>
    </row>
    <row r="20" spans="1:11" ht="24.95" customHeight="1" x14ac:dyDescent="0.25">
      <c r="A20" s="296" t="s">
        <v>58</v>
      </c>
      <c r="B20" s="296" t="s">
        <v>133</v>
      </c>
      <c r="C20" s="296" t="s">
        <v>30</v>
      </c>
      <c r="D20" s="297" t="s">
        <v>59</v>
      </c>
      <c r="E20" s="296" t="s">
        <v>40</v>
      </c>
      <c r="F20" s="296" t="s">
        <v>62</v>
      </c>
      <c r="G20" s="296" t="s">
        <v>37</v>
      </c>
      <c r="H20" s="296" t="s">
        <v>60</v>
      </c>
      <c r="I20" s="296" t="s">
        <v>61</v>
      </c>
      <c r="J20" s="296" t="s">
        <v>99</v>
      </c>
      <c r="K20" s="296" t="s">
        <v>68</v>
      </c>
    </row>
    <row r="21" spans="1:11" ht="24.95" customHeight="1" x14ac:dyDescent="0.25">
      <c r="A21" s="303">
        <v>2120000</v>
      </c>
      <c r="B21" s="303"/>
      <c r="C21" s="303">
        <v>0</v>
      </c>
      <c r="D21" s="299">
        <f>+A21+B21-C21</f>
        <v>2120000</v>
      </c>
      <c r="E21" s="299">
        <f>+I18</f>
        <v>765100</v>
      </c>
      <c r="F21" s="300">
        <f>+E21/D21</f>
        <v>0.36089622641509433</v>
      </c>
      <c r="G21" s="299">
        <f>+I10</f>
        <v>930150</v>
      </c>
      <c r="H21" s="299">
        <f>+D21-E21-G21</f>
        <v>424750</v>
      </c>
      <c r="I21" s="299">
        <f>+J18</f>
        <v>765100</v>
      </c>
      <c r="J21" s="305">
        <f>+I21/D21</f>
        <v>0.36089622641509433</v>
      </c>
      <c r="K21" s="299">
        <f>+K18</f>
        <v>0</v>
      </c>
    </row>
    <row r="22" spans="1:11" x14ac:dyDescent="0.25">
      <c r="A22" s="302">
        <v>1</v>
      </c>
      <c r="B22" s="302">
        <v>2</v>
      </c>
      <c r="C22" s="302">
        <v>3</v>
      </c>
      <c r="D22" s="302" t="s">
        <v>42</v>
      </c>
      <c r="E22" s="302">
        <v>5</v>
      </c>
      <c r="F22" s="302" t="s">
        <v>69</v>
      </c>
      <c r="G22" s="302">
        <v>7</v>
      </c>
      <c r="H22" s="302" t="s">
        <v>70</v>
      </c>
      <c r="I22" s="302">
        <v>9</v>
      </c>
      <c r="J22" s="302" t="s">
        <v>100</v>
      </c>
      <c r="K22" s="302" t="s">
        <v>101</v>
      </c>
    </row>
  </sheetData>
  <mergeCells count="15">
    <mergeCell ref="G18:H18"/>
    <mergeCell ref="J5:K6"/>
    <mergeCell ref="E6:H6"/>
    <mergeCell ref="G10:H10"/>
    <mergeCell ref="A12:A13"/>
    <mergeCell ref="E12:H12"/>
    <mergeCell ref="I12:I13"/>
    <mergeCell ref="J12:J13"/>
    <mergeCell ref="E13:F13"/>
    <mergeCell ref="G13:H13"/>
    <mergeCell ref="I5:I6"/>
    <mergeCell ref="A5:A6"/>
    <mergeCell ref="B5:B6"/>
    <mergeCell ref="D5:D6"/>
    <mergeCell ref="E5:H5"/>
  </mergeCells>
  <phoneticPr fontId="3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activeCell="I9" sqref="I9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6" t="s">
        <v>122</v>
      </c>
      <c r="B3" s="290" t="s">
        <v>93</v>
      </c>
      <c r="C3" s="286"/>
      <c r="D3" s="286"/>
      <c r="E3" s="287"/>
      <c r="F3" s="287"/>
      <c r="G3" s="287"/>
      <c r="H3" s="287"/>
      <c r="I3" s="287"/>
      <c r="J3" s="287"/>
      <c r="K3" s="289" t="s">
        <v>449</v>
      </c>
    </row>
    <row r="4" spans="1:11" ht="12.75" customHeight="1" x14ac:dyDescent="0.25">
      <c r="A4" s="33"/>
      <c r="B4" s="33"/>
      <c r="C4" s="33"/>
      <c r="D4" s="33"/>
      <c r="E4" s="33"/>
      <c r="F4" s="33"/>
      <c r="G4" s="152"/>
      <c r="H4" s="33"/>
      <c r="I4" s="143"/>
      <c r="J4" s="33"/>
      <c r="K4" s="33"/>
    </row>
    <row r="5" spans="1:11" x14ac:dyDescent="0.25">
      <c r="A5" s="341" t="s">
        <v>28</v>
      </c>
      <c r="B5" s="343" t="s">
        <v>131</v>
      </c>
      <c r="C5" s="34"/>
      <c r="D5" s="341" t="s">
        <v>71</v>
      </c>
      <c r="E5" s="345" t="s">
        <v>37</v>
      </c>
      <c r="F5" s="346"/>
      <c r="G5" s="346"/>
      <c r="H5" s="347"/>
      <c r="I5" s="341" t="s">
        <v>31</v>
      </c>
      <c r="J5" s="348" t="s">
        <v>41</v>
      </c>
      <c r="K5" s="349"/>
    </row>
    <row r="6" spans="1:11" x14ac:dyDescent="0.25">
      <c r="A6" s="342"/>
      <c r="B6" s="352"/>
      <c r="C6" s="35"/>
      <c r="D6" s="342"/>
      <c r="E6" s="345" t="s">
        <v>33</v>
      </c>
      <c r="F6" s="346"/>
      <c r="G6" s="346"/>
      <c r="H6" s="347"/>
      <c r="I6" s="342"/>
      <c r="J6" s="350"/>
      <c r="K6" s="351"/>
    </row>
    <row r="7" spans="1:11" x14ac:dyDescent="0.25">
      <c r="A7" s="100"/>
      <c r="B7" s="238"/>
      <c r="C7" s="128"/>
      <c r="D7" s="125"/>
      <c r="E7" s="239"/>
      <c r="F7" s="101"/>
      <c r="G7" s="101"/>
      <c r="H7" s="102"/>
      <c r="I7" s="103"/>
      <c r="J7" s="128"/>
      <c r="K7" s="103"/>
    </row>
    <row r="8" spans="1:11" x14ac:dyDescent="0.25">
      <c r="A8" s="281">
        <v>43125</v>
      </c>
      <c r="B8" s="137" t="s">
        <v>480</v>
      </c>
      <c r="C8" s="275"/>
      <c r="D8" s="115">
        <v>790</v>
      </c>
      <c r="E8" s="60" t="s">
        <v>481</v>
      </c>
      <c r="F8" s="101"/>
      <c r="G8" s="101"/>
      <c r="H8" s="102"/>
      <c r="I8" s="311">
        <v>2792097</v>
      </c>
      <c r="J8" s="128"/>
      <c r="K8" s="103"/>
    </row>
    <row r="9" spans="1:11" ht="12.75" customHeight="1" x14ac:dyDescent="0.25">
      <c r="A9" s="43"/>
      <c r="B9" s="48"/>
      <c r="C9" s="49"/>
      <c r="D9" s="39"/>
      <c r="E9" s="39"/>
      <c r="F9" s="32"/>
      <c r="G9" s="46"/>
      <c r="H9" s="47"/>
      <c r="I9" s="67"/>
      <c r="J9" s="39"/>
      <c r="K9" s="44"/>
    </row>
    <row r="10" spans="1:11" x14ac:dyDescent="0.25">
      <c r="A10" s="50"/>
      <c r="B10" s="51"/>
      <c r="C10" s="51"/>
      <c r="D10" s="51"/>
      <c r="E10" s="51"/>
      <c r="F10" s="51"/>
      <c r="G10" s="339" t="s">
        <v>132</v>
      </c>
      <c r="H10" s="340"/>
      <c r="I10" s="69">
        <f>SUM(I8:I9)</f>
        <v>2792097</v>
      </c>
      <c r="J10" s="52"/>
      <c r="K10" s="53"/>
    </row>
    <row r="11" spans="1:11" ht="12.75" customHeight="1" x14ac:dyDescent="0.25">
      <c r="A11" s="3"/>
      <c r="B11" s="3"/>
      <c r="C11" s="3"/>
      <c r="D11" s="3"/>
      <c r="E11" s="3"/>
      <c r="F11" s="3"/>
      <c r="G11" s="3"/>
      <c r="H11" s="3"/>
      <c r="I11" s="22"/>
      <c r="J11" s="160"/>
      <c r="K11" s="215"/>
    </row>
    <row r="12" spans="1:11" x14ac:dyDescent="0.25">
      <c r="A12" s="341" t="s">
        <v>28</v>
      </c>
      <c r="B12" s="30" t="s">
        <v>38</v>
      </c>
      <c r="C12" s="55" t="s">
        <v>34</v>
      </c>
      <c r="D12" s="54" t="s">
        <v>34</v>
      </c>
      <c r="E12" s="345" t="s">
        <v>40</v>
      </c>
      <c r="F12" s="346"/>
      <c r="G12" s="346"/>
      <c r="H12" s="347"/>
      <c r="I12" s="341" t="s">
        <v>31</v>
      </c>
      <c r="J12" s="341" t="s">
        <v>29</v>
      </c>
      <c r="K12" s="55" t="s">
        <v>56</v>
      </c>
    </row>
    <row r="13" spans="1:11" x14ac:dyDescent="0.25">
      <c r="A13" s="342"/>
      <c r="B13" s="56" t="s">
        <v>39</v>
      </c>
      <c r="C13" s="56" t="s">
        <v>36</v>
      </c>
      <c r="D13" s="56" t="s">
        <v>35</v>
      </c>
      <c r="E13" s="345" t="s">
        <v>33</v>
      </c>
      <c r="F13" s="347"/>
      <c r="G13" s="345" t="s">
        <v>32</v>
      </c>
      <c r="H13" s="347"/>
      <c r="I13" s="342"/>
      <c r="J13" s="342"/>
      <c r="K13" s="56" t="s">
        <v>57</v>
      </c>
    </row>
    <row r="14" spans="1:11" ht="15" customHeight="1" x14ac:dyDescent="0.25">
      <c r="A14" s="43"/>
      <c r="B14" s="58"/>
      <c r="C14" s="59"/>
      <c r="D14" s="59"/>
      <c r="E14" s="60"/>
      <c r="F14" s="61"/>
      <c r="G14" s="60"/>
      <c r="H14" s="61"/>
      <c r="I14" s="70"/>
      <c r="J14" s="70"/>
      <c r="K14" s="70">
        <f>+I14-J14</f>
        <v>0</v>
      </c>
    </row>
    <row r="15" spans="1:11" x14ac:dyDescent="0.25">
      <c r="A15" s="43">
        <v>43122</v>
      </c>
      <c r="B15" s="58" t="s">
        <v>198</v>
      </c>
      <c r="C15" s="59">
        <v>453</v>
      </c>
      <c r="D15" s="59">
        <v>384</v>
      </c>
      <c r="E15" s="60" t="s">
        <v>231</v>
      </c>
      <c r="F15" s="61"/>
      <c r="G15" s="60" t="s">
        <v>230</v>
      </c>
      <c r="H15" s="61"/>
      <c r="I15" s="67">
        <v>4341517002</v>
      </c>
      <c r="J15" s="67">
        <v>4341517002</v>
      </c>
      <c r="K15" s="70">
        <f>+I15-J15</f>
        <v>0</v>
      </c>
    </row>
    <row r="16" spans="1:11" x14ac:dyDescent="0.25">
      <c r="A16" s="43">
        <v>43125</v>
      </c>
      <c r="B16" s="58" t="s">
        <v>201</v>
      </c>
      <c r="C16" s="59">
        <v>517</v>
      </c>
      <c r="D16" s="59">
        <v>487</v>
      </c>
      <c r="E16" s="60" t="s">
        <v>202</v>
      </c>
      <c r="F16" s="61"/>
      <c r="G16" s="60" t="s">
        <v>230</v>
      </c>
      <c r="H16" s="61"/>
      <c r="I16" s="70">
        <v>11560780</v>
      </c>
      <c r="J16" s="70">
        <v>11560780</v>
      </c>
      <c r="K16" s="70">
        <f>+I16-J16</f>
        <v>0</v>
      </c>
    </row>
    <row r="17" spans="1:14" x14ac:dyDescent="0.25">
      <c r="A17" s="43">
        <v>43147</v>
      </c>
      <c r="B17" s="58" t="s">
        <v>262</v>
      </c>
      <c r="C17" s="59">
        <v>719</v>
      </c>
      <c r="D17" s="228">
        <v>714</v>
      </c>
      <c r="E17" s="60" t="s">
        <v>261</v>
      </c>
      <c r="F17" s="61"/>
      <c r="G17" s="60" t="s">
        <v>230</v>
      </c>
      <c r="H17" s="61"/>
      <c r="I17" s="70">
        <v>3769249137</v>
      </c>
      <c r="J17" s="70">
        <v>3769249137</v>
      </c>
      <c r="K17" s="70"/>
    </row>
    <row r="18" spans="1:14" x14ac:dyDescent="0.25">
      <c r="A18" s="43">
        <v>43154</v>
      </c>
      <c r="B18" s="58" t="s">
        <v>315</v>
      </c>
      <c r="C18" s="59">
        <v>727</v>
      </c>
      <c r="D18" s="228">
        <v>732</v>
      </c>
      <c r="E18" s="60" t="s">
        <v>316</v>
      </c>
      <c r="F18" s="61"/>
      <c r="G18" s="60" t="s">
        <v>230</v>
      </c>
      <c r="H18" s="61"/>
      <c r="I18" s="70">
        <v>13055958</v>
      </c>
      <c r="J18" s="70">
        <v>13055958</v>
      </c>
      <c r="K18" s="70">
        <f t="shared" ref="K18:K23" si="0">+I18-J18</f>
        <v>0</v>
      </c>
    </row>
    <row r="19" spans="1:14" x14ac:dyDescent="0.25">
      <c r="A19" s="43">
        <v>43174</v>
      </c>
      <c r="B19" s="58" t="s">
        <v>361</v>
      </c>
      <c r="C19" s="59">
        <v>746</v>
      </c>
      <c r="D19" s="228">
        <v>756</v>
      </c>
      <c r="E19" s="60" t="s">
        <v>362</v>
      </c>
      <c r="F19" s="61"/>
      <c r="G19" s="60" t="s">
        <v>230</v>
      </c>
      <c r="H19" s="61"/>
      <c r="I19" s="70">
        <v>3743251329</v>
      </c>
      <c r="J19" s="70">
        <v>3743251329</v>
      </c>
      <c r="K19" s="70">
        <f t="shared" si="0"/>
        <v>0</v>
      </c>
    </row>
    <row r="20" spans="1:14" x14ac:dyDescent="0.25">
      <c r="A20" s="43">
        <v>43192</v>
      </c>
      <c r="B20" s="58" t="s">
        <v>399</v>
      </c>
      <c r="C20" s="59">
        <v>752</v>
      </c>
      <c r="D20" s="228">
        <v>775</v>
      </c>
      <c r="E20" s="60" t="s">
        <v>376</v>
      </c>
      <c r="F20" s="61"/>
      <c r="G20" s="60" t="s">
        <v>230</v>
      </c>
      <c r="H20" s="61"/>
      <c r="I20" s="70">
        <v>13522610</v>
      </c>
      <c r="J20" s="70">
        <v>13522610</v>
      </c>
      <c r="K20" s="70">
        <f t="shared" si="0"/>
        <v>0</v>
      </c>
    </row>
    <row r="21" spans="1:14" x14ac:dyDescent="0.25">
      <c r="A21" s="43">
        <v>43207</v>
      </c>
      <c r="B21" s="58" t="s">
        <v>416</v>
      </c>
      <c r="C21" s="59">
        <v>765</v>
      </c>
      <c r="D21" s="228">
        <v>793</v>
      </c>
      <c r="E21" s="60" t="s">
        <v>417</v>
      </c>
      <c r="F21" s="61"/>
      <c r="G21" s="60" t="s">
        <v>230</v>
      </c>
      <c r="H21" s="61"/>
      <c r="I21" s="70">
        <v>3838451895</v>
      </c>
      <c r="J21" s="70">
        <v>3838451895</v>
      </c>
      <c r="K21" s="70">
        <f t="shared" si="0"/>
        <v>0</v>
      </c>
    </row>
    <row r="22" spans="1:14" x14ac:dyDescent="0.25">
      <c r="A22" s="43">
        <v>43213</v>
      </c>
      <c r="B22" s="58" t="s">
        <v>434</v>
      </c>
      <c r="C22" s="59">
        <v>771</v>
      </c>
      <c r="D22" s="228">
        <v>804</v>
      </c>
      <c r="E22" s="60" t="s">
        <v>435</v>
      </c>
      <c r="F22" s="61"/>
      <c r="G22" s="60" t="s">
        <v>436</v>
      </c>
      <c r="H22" s="61"/>
      <c r="I22" s="70">
        <v>163821</v>
      </c>
      <c r="J22" s="70">
        <v>163821</v>
      </c>
      <c r="K22" s="70">
        <f t="shared" si="0"/>
        <v>0</v>
      </c>
    </row>
    <row r="23" spans="1:14" x14ac:dyDescent="0.25">
      <c r="A23" s="43">
        <v>43241</v>
      </c>
      <c r="B23" s="58" t="s">
        <v>471</v>
      </c>
      <c r="C23" s="59">
        <v>782</v>
      </c>
      <c r="D23" s="228">
        <v>830</v>
      </c>
      <c r="E23" s="60" t="s">
        <v>472</v>
      </c>
      <c r="F23" s="61"/>
      <c r="G23" s="60" t="s">
        <v>230</v>
      </c>
      <c r="H23" s="61"/>
      <c r="I23" s="70">
        <v>4126851793</v>
      </c>
      <c r="J23" s="70">
        <v>4126851793</v>
      </c>
      <c r="K23" s="70">
        <f t="shared" si="0"/>
        <v>0</v>
      </c>
    </row>
    <row r="24" spans="1:14" ht="12.75" customHeight="1" x14ac:dyDescent="0.25">
      <c r="A24" s="43"/>
      <c r="B24" s="58"/>
      <c r="C24" s="36"/>
      <c r="D24" s="36"/>
      <c r="E24" s="39"/>
      <c r="F24" s="44"/>
      <c r="G24" s="39"/>
      <c r="H24" s="44"/>
      <c r="I24" s="83"/>
      <c r="J24" s="83"/>
      <c r="K24" s="83"/>
    </row>
    <row r="25" spans="1:14" x14ac:dyDescent="0.25">
      <c r="A25" s="50"/>
      <c r="B25" s="51"/>
      <c r="C25" s="51"/>
      <c r="D25" s="51"/>
      <c r="E25" s="51"/>
      <c r="F25" s="51"/>
      <c r="G25" s="339" t="s">
        <v>132</v>
      </c>
      <c r="H25" s="340"/>
      <c r="I25" s="73">
        <f>SUM(I14:I24)</f>
        <v>19857624325</v>
      </c>
      <c r="J25" s="73">
        <f>SUM(J14:J24)</f>
        <v>19857624325</v>
      </c>
      <c r="K25" s="73">
        <f>SUM(K14:K24)</f>
        <v>0</v>
      </c>
      <c r="L25" s="218"/>
      <c r="N25" s="218"/>
    </row>
    <row r="26" spans="1:14" ht="12.75" customHeight="1" x14ac:dyDescent="0.25">
      <c r="A26" s="3"/>
      <c r="B26" s="3"/>
      <c r="C26" s="3"/>
      <c r="D26" s="3"/>
      <c r="E26" s="3"/>
      <c r="F26" s="3"/>
      <c r="G26" s="3"/>
      <c r="H26" s="3"/>
      <c r="I26" s="86"/>
      <c r="J26" s="86"/>
      <c r="K26" s="51"/>
    </row>
    <row r="27" spans="1:14" ht="24.95" customHeight="1" x14ac:dyDescent="0.25">
      <c r="A27" s="296" t="s">
        <v>58</v>
      </c>
      <c r="B27" s="296" t="s">
        <v>133</v>
      </c>
      <c r="C27" s="296" t="s">
        <v>30</v>
      </c>
      <c r="D27" s="297" t="s">
        <v>59</v>
      </c>
      <c r="E27" s="296" t="s">
        <v>40</v>
      </c>
      <c r="F27" s="296" t="s">
        <v>62</v>
      </c>
      <c r="G27" s="296" t="s">
        <v>37</v>
      </c>
      <c r="H27" s="296" t="s">
        <v>60</v>
      </c>
      <c r="I27" s="296" t="s">
        <v>61</v>
      </c>
      <c r="J27" s="296" t="s">
        <v>99</v>
      </c>
      <c r="K27" s="296" t="s">
        <v>68</v>
      </c>
    </row>
    <row r="28" spans="1:14" ht="24.95" customHeight="1" x14ac:dyDescent="0.25">
      <c r="A28" s="303">
        <v>62534631000</v>
      </c>
      <c r="B28" s="303"/>
      <c r="C28" s="303">
        <v>0</v>
      </c>
      <c r="D28" s="299">
        <f>+A28+B28-C28</f>
        <v>62534631000</v>
      </c>
      <c r="E28" s="299">
        <f>+I25</f>
        <v>19857624325</v>
      </c>
      <c r="F28" s="300">
        <f>+E28/D28</f>
        <v>0.31754603821041177</v>
      </c>
      <c r="G28" s="299">
        <f>+I10</f>
        <v>2792097</v>
      </c>
      <c r="H28" s="299">
        <f>+D28-E28-G28</f>
        <v>42674214578</v>
      </c>
      <c r="I28" s="299">
        <f>+J25</f>
        <v>19857624325</v>
      </c>
      <c r="J28" s="305">
        <f>+I28/D28</f>
        <v>0.31754603821041177</v>
      </c>
      <c r="K28" s="299">
        <f>+K25</f>
        <v>0</v>
      </c>
    </row>
    <row r="29" spans="1:14" x14ac:dyDescent="0.25">
      <c r="A29" s="302">
        <v>1</v>
      </c>
      <c r="B29" s="302">
        <v>2</v>
      </c>
      <c r="C29" s="302">
        <v>3</v>
      </c>
      <c r="D29" s="302" t="s">
        <v>42</v>
      </c>
      <c r="E29" s="302">
        <v>5</v>
      </c>
      <c r="F29" s="302" t="s">
        <v>69</v>
      </c>
      <c r="G29" s="302">
        <v>7</v>
      </c>
      <c r="H29" s="302" t="s">
        <v>70</v>
      </c>
      <c r="I29" s="302">
        <v>9</v>
      </c>
      <c r="J29" s="302" t="s">
        <v>100</v>
      </c>
      <c r="K29" s="302" t="s">
        <v>101</v>
      </c>
    </row>
    <row r="31" spans="1:14" x14ac:dyDescent="0.25">
      <c r="E31" s="218"/>
    </row>
    <row r="32" spans="1:14" x14ac:dyDescent="0.25">
      <c r="B32" s="218"/>
      <c r="I32" s="218"/>
    </row>
    <row r="33" spans="5:10" x14ac:dyDescent="0.25">
      <c r="E33" s="218"/>
      <c r="I33" s="218"/>
      <c r="J33" s="218"/>
    </row>
  </sheetData>
  <mergeCells count="15">
    <mergeCell ref="G25:H25"/>
    <mergeCell ref="E12:H12"/>
    <mergeCell ref="E13:F13"/>
    <mergeCell ref="G13:H13"/>
    <mergeCell ref="E5:H5"/>
    <mergeCell ref="E6:H6"/>
    <mergeCell ref="G10:H10"/>
    <mergeCell ref="A5:A6"/>
    <mergeCell ref="J12:J13"/>
    <mergeCell ref="I12:I13"/>
    <mergeCell ref="A12:A13"/>
    <mergeCell ref="B5:B6"/>
    <mergeCell ref="D5:D6"/>
    <mergeCell ref="I5:I6"/>
    <mergeCell ref="J5:K6"/>
  </mergeCells>
  <phoneticPr fontId="0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workbookViewId="0">
      <selection activeCell="M10" sqref="M10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2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2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2" ht="15" customHeight="1" x14ac:dyDescent="0.25">
      <c r="A3" s="286" t="s">
        <v>124</v>
      </c>
      <c r="B3" s="290" t="s">
        <v>92</v>
      </c>
      <c r="C3" s="286"/>
      <c r="D3" s="286"/>
      <c r="E3" s="287"/>
      <c r="F3" s="287"/>
      <c r="G3" s="287"/>
      <c r="H3" s="287"/>
      <c r="I3" s="287"/>
      <c r="J3" s="287"/>
      <c r="K3" s="289" t="s">
        <v>449</v>
      </c>
    </row>
    <row r="4" spans="1:12" ht="12.75" customHeight="1" x14ac:dyDescent="0.25">
      <c r="A4" s="33"/>
      <c r="B4" s="33"/>
      <c r="C4" s="33"/>
      <c r="D4" s="33"/>
      <c r="E4" s="33"/>
      <c r="F4" s="33"/>
      <c r="G4" s="33"/>
      <c r="H4" s="33"/>
      <c r="I4" s="143"/>
      <c r="J4" s="33"/>
      <c r="K4" s="33"/>
    </row>
    <row r="5" spans="1:12" x14ac:dyDescent="0.25">
      <c r="A5" s="341" t="s">
        <v>28</v>
      </c>
      <c r="B5" s="343" t="s">
        <v>131</v>
      </c>
      <c r="C5" s="34"/>
      <c r="D5" s="341" t="s">
        <v>71</v>
      </c>
      <c r="E5" s="345" t="s">
        <v>37</v>
      </c>
      <c r="F5" s="346"/>
      <c r="G5" s="346"/>
      <c r="H5" s="347"/>
      <c r="I5" s="341" t="s">
        <v>31</v>
      </c>
      <c r="J5" s="348" t="s">
        <v>41</v>
      </c>
      <c r="K5" s="349"/>
    </row>
    <row r="6" spans="1:12" x14ac:dyDescent="0.25">
      <c r="A6" s="342"/>
      <c r="B6" s="352"/>
      <c r="C6" s="35"/>
      <c r="D6" s="342"/>
      <c r="E6" s="345" t="s">
        <v>33</v>
      </c>
      <c r="F6" s="346"/>
      <c r="G6" s="346"/>
      <c r="H6" s="347"/>
      <c r="I6" s="342"/>
      <c r="J6" s="350"/>
      <c r="K6" s="351"/>
    </row>
    <row r="7" spans="1:12" x14ac:dyDescent="0.25">
      <c r="A7" s="43"/>
      <c r="B7" s="145"/>
      <c r="C7" s="84"/>
      <c r="D7" s="45"/>
      <c r="E7" s="148"/>
      <c r="F7" s="81"/>
      <c r="G7" s="81"/>
      <c r="H7" s="85"/>
      <c r="I7" s="71"/>
      <c r="J7" s="39"/>
      <c r="K7" s="44"/>
    </row>
    <row r="8" spans="1:12" x14ac:dyDescent="0.25">
      <c r="A8" s="43">
        <v>43251</v>
      </c>
      <c r="B8" s="145" t="s">
        <v>173</v>
      </c>
      <c r="C8" s="84"/>
      <c r="D8" s="45">
        <v>797</v>
      </c>
      <c r="E8" s="249" t="s">
        <v>488</v>
      </c>
      <c r="F8" s="81"/>
      <c r="G8" s="81"/>
      <c r="H8" s="85"/>
      <c r="I8" s="71">
        <v>146000</v>
      </c>
      <c r="J8" s="39"/>
      <c r="K8" s="44"/>
      <c r="L8"/>
    </row>
    <row r="9" spans="1:12" ht="12.75" customHeight="1" x14ac:dyDescent="0.25">
      <c r="A9" s="43"/>
      <c r="B9" s="48"/>
      <c r="C9" s="49"/>
      <c r="D9" s="39"/>
      <c r="E9" s="39"/>
      <c r="F9" s="32"/>
      <c r="G9" s="46"/>
      <c r="H9" s="47"/>
      <c r="I9" s="67"/>
      <c r="J9" s="39"/>
      <c r="K9" s="44"/>
    </row>
    <row r="10" spans="1:12" x14ac:dyDescent="0.25">
      <c r="A10" s="50"/>
      <c r="B10" s="51"/>
      <c r="C10" s="51"/>
      <c r="D10" s="51"/>
      <c r="E10" s="51"/>
      <c r="F10" s="51"/>
      <c r="G10" s="339" t="s">
        <v>132</v>
      </c>
      <c r="H10" s="340"/>
      <c r="I10" s="69">
        <f>SUM(I7:I9)</f>
        <v>146000</v>
      </c>
      <c r="J10" s="52"/>
      <c r="K10" s="53"/>
    </row>
    <row r="11" spans="1:12" ht="12.75" customHeight="1" x14ac:dyDescent="0.25">
      <c r="A11" s="3"/>
      <c r="B11" s="3"/>
      <c r="C11" s="3"/>
      <c r="D11" s="3"/>
      <c r="E11" s="3"/>
      <c r="F11" s="3"/>
      <c r="G11" s="3"/>
      <c r="H11" s="3"/>
      <c r="I11" s="22"/>
      <c r="J11" s="32"/>
      <c r="K11" s="44"/>
    </row>
    <row r="12" spans="1:12" x14ac:dyDescent="0.25">
      <c r="A12" s="341" t="s">
        <v>28</v>
      </c>
      <c r="B12" s="30" t="s">
        <v>38</v>
      </c>
      <c r="C12" s="55" t="s">
        <v>34</v>
      </c>
      <c r="D12" s="54" t="s">
        <v>34</v>
      </c>
      <c r="E12" s="345" t="s">
        <v>40</v>
      </c>
      <c r="F12" s="346"/>
      <c r="G12" s="346"/>
      <c r="H12" s="347"/>
      <c r="I12" s="341" t="s">
        <v>31</v>
      </c>
      <c r="J12" s="341" t="s">
        <v>29</v>
      </c>
      <c r="K12" s="55" t="s">
        <v>56</v>
      </c>
    </row>
    <row r="13" spans="1:12" x14ac:dyDescent="0.25">
      <c r="A13" s="342"/>
      <c r="B13" s="56" t="s">
        <v>39</v>
      </c>
      <c r="C13" s="56" t="s">
        <v>36</v>
      </c>
      <c r="D13" s="56" t="s">
        <v>35</v>
      </c>
      <c r="E13" s="345" t="s">
        <v>33</v>
      </c>
      <c r="F13" s="347"/>
      <c r="G13" s="345" t="s">
        <v>32</v>
      </c>
      <c r="H13" s="347"/>
      <c r="I13" s="342"/>
      <c r="J13" s="342"/>
      <c r="K13" s="56" t="s">
        <v>57</v>
      </c>
    </row>
    <row r="14" spans="1:12" ht="12.75" customHeight="1" x14ac:dyDescent="0.25">
      <c r="A14" s="36"/>
      <c r="B14" s="36"/>
      <c r="C14" s="36"/>
      <c r="D14" s="36"/>
      <c r="E14" s="39"/>
      <c r="F14" s="44"/>
      <c r="G14" s="39"/>
      <c r="H14" s="44"/>
      <c r="I14" s="57"/>
      <c r="J14" s="57"/>
      <c r="K14" s="57"/>
    </row>
    <row r="15" spans="1:12" x14ac:dyDescent="0.25">
      <c r="A15" s="43"/>
      <c r="B15" s="58"/>
      <c r="C15" s="59"/>
      <c r="D15" s="59"/>
      <c r="E15" s="240"/>
      <c r="F15" s="61"/>
      <c r="G15" s="60"/>
      <c r="H15" s="61"/>
      <c r="I15" s="71"/>
      <c r="J15" s="71"/>
      <c r="K15" s="70">
        <f>+I15-J15</f>
        <v>0</v>
      </c>
    </row>
    <row r="16" spans="1:12" x14ac:dyDescent="0.25">
      <c r="A16" s="43">
        <v>43132</v>
      </c>
      <c r="B16" s="315" t="s">
        <v>257</v>
      </c>
      <c r="C16" s="59">
        <v>703</v>
      </c>
      <c r="D16" s="59">
        <v>683</v>
      </c>
      <c r="E16" s="148" t="s">
        <v>237</v>
      </c>
      <c r="F16" s="61"/>
      <c r="G16" s="60" t="s">
        <v>258</v>
      </c>
      <c r="H16" s="61"/>
      <c r="I16" s="71">
        <v>39420000</v>
      </c>
      <c r="J16" s="71">
        <v>39420000</v>
      </c>
      <c r="K16" s="70">
        <f t="shared" ref="K16:K23" si="0">+I16-J16</f>
        <v>0</v>
      </c>
    </row>
    <row r="17" spans="1:11" x14ac:dyDescent="0.25">
      <c r="A17" s="43">
        <v>43151</v>
      </c>
      <c r="B17" s="315" t="s">
        <v>317</v>
      </c>
      <c r="C17" s="59">
        <v>718</v>
      </c>
      <c r="D17" s="59">
        <v>725</v>
      </c>
      <c r="E17" s="39" t="s">
        <v>297</v>
      </c>
      <c r="F17" s="61"/>
      <c r="G17" s="60" t="s">
        <v>258</v>
      </c>
      <c r="H17" s="61"/>
      <c r="I17" s="71">
        <v>39298000</v>
      </c>
      <c r="J17" s="71">
        <v>39298000</v>
      </c>
      <c r="K17" s="70">
        <f t="shared" si="0"/>
        <v>0</v>
      </c>
    </row>
    <row r="18" spans="1:11" x14ac:dyDescent="0.25">
      <c r="A18" s="43">
        <v>43196</v>
      </c>
      <c r="B18" s="315" t="s">
        <v>402</v>
      </c>
      <c r="C18" s="59">
        <v>757</v>
      </c>
      <c r="D18" s="59">
        <v>781</v>
      </c>
      <c r="E18" s="39" t="s">
        <v>403</v>
      </c>
      <c r="F18" s="61"/>
      <c r="G18" s="60" t="s">
        <v>258</v>
      </c>
      <c r="H18" s="61"/>
      <c r="I18" s="71">
        <v>33550000</v>
      </c>
      <c r="J18" s="71">
        <v>33550000</v>
      </c>
      <c r="K18" s="70">
        <f t="shared" si="0"/>
        <v>0</v>
      </c>
    </row>
    <row r="19" spans="1:11" x14ac:dyDescent="0.25">
      <c r="A19" s="43">
        <v>43230</v>
      </c>
      <c r="B19" s="315" t="s">
        <v>459</v>
      </c>
      <c r="C19" s="59">
        <v>774</v>
      </c>
      <c r="D19" s="59">
        <v>824</v>
      </c>
      <c r="E19" s="148" t="s">
        <v>460</v>
      </c>
      <c r="F19" s="61"/>
      <c r="G19" s="60" t="s">
        <v>258</v>
      </c>
      <c r="H19" s="61"/>
      <c r="I19" s="71">
        <v>31727000</v>
      </c>
      <c r="J19" s="71">
        <v>31727000</v>
      </c>
      <c r="K19" s="70">
        <f t="shared" si="0"/>
        <v>0</v>
      </c>
    </row>
    <row r="20" spans="1:11" x14ac:dyDescent="0.25">
      <c r="A20" s="43">
        <v>43242</v>
      </c>
      <c r="B20" s="315" t="s">
        <v>482</v>
      </c>
      <c r="C20" s="59">
        <v>789</v>
      </c>
      <c r="D20" s="59">
        <v>838</v>
      </c>
      <c r="E20" s="148" t="s">
        <v>483</v>
      </c>
      <c r="F20" s="61"/>
      <c r="G20" s="60" t="s">
        <v>258</v>
      </c>
      <c r="H20" s="61"/>
      <c r="I20" s="71">
        <v>36312000</v>
      </c>
      <c r="J20" s="71"/>
      <c r="K20" s="70">
        <f t="shared" si="0"/>
        <v>36312000</v>
      </c>
    </row>
    <row r="21" spans="1:11" x14ac:dyDescent="0.25">
      <c r="A21" s="43"/>
      <c r="B21" s="58"/>
      <c r="C21" s="59"/>
      <c r="D21" s="59"/>
      <c r="E21" s="148"/>
      <c r="F21" s="61"/>
      <c r="G21" s="77"/>
      <c r="H21" s="61"/>
      <c r="I21" s="221"/>
      <c r="J21" s="88"/>
      <c r="K21" s="70">
        <f t="shared" si="0"/>
        <v>0</v>
      </c>
    </row>
    <row r="22" spans="1:11" x14ac:dyDescent="0.25">
      <c r="A22" s="43"/>
      <c r="B22" s="58"/>
      <c r="C22" s="59"/>
      <c r="D22" s="59"/>
      <c r="E22" s="148"/>
      <c r="F22" s="61"/>
      <c r="G22" s="77"/>
      <c r="H22" s="61"/>
      <c r="I22" s="221"/>
      <c r="J22" s="88"/>
      <c r="K22" s="70">
        <f t="shared" si="0"/>
        <v>0</v>
      </c>
    </row>
    <row r="23" spans="1:11" x14ac:dyDescent="0.25">
      <c r="A23" s="43"/>
      <c r="B23" s="58"/>
      <c r="C23" s="59"/>
      <c r="D23" s="59"/>
      <c r="E23" s="148"/>
      <c r="F23" s="61"/>
      <c r="G23" s="77"/>
      <c r="H23" s="61"/>
      <c r="I23" s="221"/>
      <c r="J23" s="88"/>
      <c r="K23" s="70">
        <f t="shared" si="0"/>
        <v>0</v>
      </c>
    </row>
    <row r="24" spans="1:11" ht="12.75" customHeight="1" x14ac:dyDescent="0.25">
      <c r="A24" s="43"/>
      <c r="B24" s="58"/>
      <c r="C24" s="36"/>
      <c r="D24" s="36"/>
      <c r="E24" s="39"/>
      <c r="F24" s="44"/>
      <c r="G24" s="39"/>
      <c r="H24" s="44"/>
      <c r="J24" s="83"/>
      <c r="K24" s="83"/>
    </row>
    <row r="25" spans="1:11" x14ac:dyDescent="0.25">
      <c r="A25" s="50"/>
      <c r="B25" s="51"/>
      <c r="C25" s="51"/>
      <c r="D25" s="51"/>
      <c r="E25" s="51"/>
      <c r="F25" s="51"/>
      <c r="G25" s="339" t="s">
        <v>132</v>
      </c>
      <c r="H25" s="340"/>
      <c r="I25" s="73">
        <f>SUM(I15:I23)</f>
        <v>180307000</v>
      </c>
      <c r="J25" s="73">
        <f>SUM(J15:J23)</f>
        <v>143995000</v>
      </c>
      <c r="K25" s="73">
        <f>SUM(K15:K23)</f>
        <v>36312000</v>
      </c>
    </row>
    <row r="26" spans="1:11" ht="12.75" customHeight="1" x14ac:dyDescent="0.25">
      <c r="A26" s="3"/>
      <c r="B26" s="3"/>
      <c r="C26" s="3"/>
      <c r="D26" s="3"/>
      <c r="E26" s="3"/>
      <c r="F26" s="3"/>
      <c r="G26" s="3"/>
      <c r="H26" s="3"/>
      <c r="I26" s="86"/>
      <c r="J26" s="66"/>
      <c r="K26" s="161"/>
    </row>
    <row r="27" spans="1:11" ht="24.95" customHeight="1" x14ac:dyDescent="0.25">
      <c r="A27" s="296" t="s">
        <v>58</v>
      </c>
      <c r="B27" s="296" t="s">
        <v>133</v>
      </c>
      <c r="C27" s="296" t="s">
        <v>30</v>
      </c>
      <c r="D27" s="297" t="s">
        <v>59</v>
      </c>
      <c r="E27" s="296" t="s">
        <v>40</v>
      </c>
      <c r="F27" s="296" t="s">
        <v>62</v>
      </c>
      <c r="G27" s="296" t="s">
        <v>37</v>
      </c>
      <c r="H27" s="296" t="s">
        <v>60</v>
      </c>
      <c r="I27" s="296" t="s">
        <v>61</v>
      </c>
      <c r="J27" s="296" t="s">
        <v>99</v>
      </c>
      <c r="K27" s="296" t="s">
        <v>68</v>
      </c>
    </row>
    <row r="28" spans="1:11" ht="24.95" customHeight="1" x14ac:dyDescent="0.25">
      <c r="A28" s="303">
        <v>562489000</v>
      </c>
      <c r="B28" s="303"/>
      <c r="C28" s="303">
        <v>0</v>
      </c>
      <c r="D28" s="299">
        <f>+A28+B28-C28</f>
        <v>562489000</v>
      </c>
      <c r="E28" s="299">
        <f>+I25</f>
        <v>180307000</v>
      </c>
      <c r="F28" s="300">
        <f>+E28/D28</f>
        <v>0.32055204635112866</v>
      </c>
      <c r="G28" s="299">
        <f>+I10</f>
        <v>146000</v>
      </c>
      <c r="H28" s="299">
        <f>+D28-E28-G28</f>
        <v>382036000</v>
      </c>
      <c r="I28" s="299">
        <f>+J25</f>
        <v>143995000</v>
      </c>
      <c r="J28" s="305">
        <f>+I28/D28</f>
        <v>0.25599611725740412</v>
      </c>
      <c r="K28" s="299">
        <f>+K25</f>
        <v>36312000</v>
      </c>
    </row>
    <row r="29" spans="1:11" x14ac:dyDescent="0.25">
      <c r="A29" s="302">
        <v>1</v>
      </c>
      <c r="B29" s="302">
        <v>2</v>
      </c>
      <c r="C29" s="302">
        <v>3</v>
      </c>
      <c r="D29" s="302" t="s">
        <v>42</v>
      </c>
      <c r="E29" s="302">
        <v>5</v>
      </c>
      <c r="F29" s="302" t="s">
        <v>69</v>
      </c>
      <c r="G29" s="302">
        <v>7</v>
      </c>
      <c r="H29" s="302" t="s">
        <v>70</v>
      </c>
      <c r="I29" s="302">
        <v>9</v>
      </c>
      <c r="J29" s="302" t="s">
        <v>100</v>
      </c>
      <c r="K29" s="302" t="s">
        <v>101</v>
      </c>
    </row>
  </sheetData>
  <mergeCells count="15">
    <mergeCell ref="G25:H25"/>
    <mergeCell ref="J5:K6"/>
    <mergeCell ref="E6:H6"/>
    <mergeCell ref="G10:H10"/>
    <mergeCell ref="A12:A13"/>
    <mergeCell ref="E12:H12"/>
    <mergeCell ref="I12:I13"/>
    <mergeCell ref="J12:J13"/>
    <mergeCell ref="E13:F13"/>
    <mergeCell ref="G13:H13"/>
    <mergeCell ref="I5:I6"/>
    <mergeCell ref="A5:A6"/>
    <mergeCell ref="B5:B6"/>
    <mergeCell ref="D5:D6"/>
    <mergeCell ref="E5:H5"/>
  </mergeCells>
  <phoneticPr fontId="3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activeCell="J14" sqref="J14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6" t="s">
        <v>150</v>
      </c>
      <c r="B3" s="290" t="s">
        <v>149</v>
      </c>
      <c r="C3" s="286"/>
      <c r="D3" s="286"/>
      <c r="E3" s="287"/>
      <c r="F3" s="287"/>
      <c r="G3" s="287"/>
      <c r="H3" s="287"/>
      <c r="I3" s="287"/>
      <c r="J3" s="287"/>
      <c r="K3" s="289" t="s">
        <v>449</v>
      </c>
    </row>
    <row r="4" spans="1:11" ht="12.75" customHeight="1" x14ac:dyDescent="0.25">
      <c r="A4" s="33"/>
      <c r="B4" s="33"/>
      <c r="C4" s="33"/>
      <c r="D4" s="33"/>
      <c r="E4" s="33"/>
      <c r="F4" s="33"/>
      <c r="G4" s="33"/>
      <c r="H4" s="33"/>
      <c r="I4" s="143"/>
      <c r="J4" s="33"/>
      <c r="K4" s="33"/>
    </row>
    <row r="5" spans="1:11" x14ac:dyDescent="0.25">
      <c r="A5" s="341" t="s">
        <v>28</v>
      </c>
      <c r="B5" s="343" t="s">
        <v>131</v>
      </c>
      <c r="C5" s="34"/>
      <c r="D5" s="341" t="s">
        <v>71</v>
      </c>
      <c r="E5" s="345" t="s">
        <v>37</v>
      </c>
      <c r="F5" s="346"/>
      <c r="G5" s="346"/>
      <c r="H5" s="347"/>
      <c r="I5" s="341" t="s">
        <v>31</v>
      </c>
      <c r="J5" s="348" t="s">
        <v>41</v>
      </c>
      <c r="K5" s="349"/>
    </row>
    <row r="6" spans="1:11" x14ac:dyDescent="0.25">
      <c r="A6" s="342"/>
      <c r="B6" s="352"/>
      <c r="C6" s="35"/>
      <c r="D6" s="342"/>
      <c r="E6" s="345" t="s">
        <v>33</v>
      </c>
      <c r="F6" s="346"/>
      <c r="G6" s="346"/>
      <c r="H6" s="347"/>
      <c r="I6" s="342"/>
      <c r="J6" s="350"/>
      <c r="K6" s="351"/>
    </row>
    <row r="7" spans="1:11" ht="12.75" customHeight="1" x14ac:dyDescent="0.25">
      <c r="A7" s="135"/>
      <c r="B7" s="37"/>
      <c r="C7" s="38"/>
      <c r="D7" s="39"/>
      <c r="E7" s="37"/>
      <c r="F7" s="40"/>
      <c r="G7" s="41"/>
      <c r="H7" s="42"/>
      <c r="I7" s="153"/>
      <c r="J7" s="37"/>
      <c r="K7" s="38"/>
    </row>
    <row r="8" spans="1:11" ht="12.75" customHeight="1" x14ac:dyDescent="0.25">
      <c r="A8" s="43"/>
      <c r="B8" s="48"/>
      <c r="C8" s="49"/>
      <c r="D8" s="39"/>
      <c r="E8" s="39"/>
      <c r="F8" s="32"/>
      <c r="G8" s="46"/>
      <c r="H8" s="47"/>
      <c r="I8" s="67"/>
      <c r="J8" s="39"/>
      <c r="K8" s="44"/>
    </row>
    <row r="9" spans="1:11" x14ac:dyDescent="0.25">
      <c r="A9" s="50"/>
      <c r="B9" s="51"/>
      <c r="C9" s="51"/>
      <c r="D9" s="51"/>
      <c r="E9" s="51"/>
      <c r="F9" s="51"/>
      <c r="G9" s="339" t="s">
        <v>132</v>
      </c>
      <c r="H9" s="340"/>
      <c r="I9" s="69">
        <f>SUM(I7:I8)</f>
        <v>0</v>
      </c>
      <c r="J9" s="52"/>
      <c r="K9" s="53"/>
    </row>
    <row r="10" spans="1:11" ht="12.75" customHeight="1" x14ac:dyDescent="0.25">
      <c r="A10" s="3"/>
      <c r="B10" s="3"/>
      <c r="C10" s="3"/>
      <c r="D10" s="3"/>
      <c r="E10" s="3"/>
      <c r="F10" s="3"/>
      <c r="G10" s="3"/>
      <c r="H10" s="3"/>
      <c r="I10" s="22"/>
      <c r="J10" s="32"/>
      <c r="K10" s="44"/>
    </row>
    <row r="11" spans="1:11" x14ac:dyDescent="0.25">
      <c r="A11" s="341" t="s">
        <v>28</v>
      </c>
      <c r="B11" s="30" t="s">
        <v>38</v>
      </c>
      <c r="C11" s="55" t="s">
        <v>34</v>
      </c>
      <c r="D11" s="54" t="s">
        <v>34</v>
      </c>
      <c r="E11" s="345" t="s">
        <v>40</v>
      </c>
      <c r="F11" s="346"/>
      <c r="G11" s="346"/>
      <c r="H11" s="347"/>
      <c r="I11" s="341" t="s">
        <v>31</v>
      </c>
      <c r="J11" s="341" t="s">
        <v>29</v>
      </c>
      <c r="K11" s="55" t="s">
        <v>56</v>
      </c>
    </row>
    <row r="12" spans="1:11" x14ac:dyDescent="0.25">
      <c r="A12" s="342"/>
      <c r="B12" s="56" t="s">
        <v>39</v>
      </c>
      <c r="C12" s="56" t="s">
        <v>36</v>
      </c>
      <c r="D12" s="56" t="s">
        <v>35</v>
      </c>
      <c r="E12" s="345" t="s">
        <v>33</v>
      </c>
      <c r="F12" s="347"/>
      <c r="G12" s="345" t="s">
        <v>32</v>
      </c>
      <c r="H12" s="347"/>
      <c r="I12" s="342"/>
      <c r="J12" s="342"/>
      <c r="K12" s="56" t="s">
        <v>57</v>
      </c>
    </row>
    <row r="13" spans="1:11" ht="12.75" customHeight="1" x14ac:dyDescent="0.25">
      <c r="A13" s="36"/>
      <c r="B13" s="36"/>
      <c r="C13" s="36"/>
      <c r="D13" s="36"/>
      <c r="E13" s="39"/>
      <c r="F13" s="44"/>
      <c r="G13" s="39"/>
      <c r="H13" s="44"/>
      <c r="I13" s="57"/>
      <c r="J13" s="57"/>
      <c r="K13" s="57"/>
    </row>
    <row r="14" spans="1:11" x14ac:dyDescent="0.25">
      <c r="A14" s="43">
        <v>43126</v>
      </c>
      <c r="B14" s="58" t="s">
        <v>205</v>
      </c>
      <c r="C14" s="59">
        <v>485</v>
      </c>
      <c r="D14" s="228">
        <v>517</v>
      </c>
      <c r="E14" s="60" t="s">
        <v>206</v>
      </c>
      <c r="F14" s="61"/>
      <c r="G14" s="60" t="s">
        <v>232</v>
      </c>
      <c r="H14" s="61"/>
      <c r="I14" s="70">
        <v>20000000</v>
      </c>
      <c r="J14" s="70">
        <v>7666667</v>
      </c>
      <c r="K14" s="70">
        <f>+I14-J14</f>
        <v>12333333</v>
      </c>
    </row>
    <row r="15" spans="1:11" ht="12.75" customHeight="1" x14ac:dyDescent="0.25">
      <c r="A15" s="43"/>
      <c r="B15" s="58"/>
      <c r="C15" s="36"/>
      <c r="D15" s="36"/>
      <c r="E15" s="39"/>
      <c r="F15" s="44"/>
      <c r="G15" s="39"/>
      <c r="H15" s="44"/>
      <c r="I15" s="83"/>
      <c r="J15" s="83"/>
      <c r="K15" s="83"/>
    </row>
    <row r="16" spans="1:11" x14ac:dyDescent="0.25">
      <c r="A16" s="50"/>
      <c r="B16" s="51"/>
      <c r="C16" s="51"/>
      <c r="D16" s="51"/>
      <c r="E16" s="51"/>
      <c r="F16" s="51"/>
      <c r="G16" s="339" t="s">
        <v>132</v>
      </c>
      <c r="H16" s="340"/>
      <c r="I16" s="73">
        <f>SUM(I14:I15)</f>
        <v>20000000</v>
      </c>
      <c r="J16" s="73">
        <f>SUM(J14:J15)</f>
        <v>7666667</v>
      </c>
      <c r="K16" s="73">
        <f>SUM(K14:K15)</f>
        <v>12333333</v>
      </c>
    </row>
    <row r="17" spans="1:11" ht="12.75" customHeight="1" x14ac:dyDescent="0.25">
      <c r="A17" s="3"/>
      <c r="B17" s="3"/>
      <c r="C17" s="3"/>
      <c r="D17" s="3"/>
      <c r="E17" s="3"/>
      <c r="F17" s="3"/>
      <c r="G17" s="3"/>
      <c r="H17" s="3"/>
      <c r="I17" s="86"/>
      <c r="J17" s="66"/>
      <c r="K17" s="161"/>
    </row>
    <row r="18" spans="1:11" ht="24.95" customHeight="1" x14ac:dyDescent="0.25">
      <c r="A18" s="296" t="s">
        <v>58</v>
      </c>
      <c r="B18" s="296" t="s">
        <v>133</v>
      </c>
      <c r="C18" s="296" t="s">
        <v>30</v>
      </c>
      <c r="D18" s="297" t="s">
        <v>59</v>
      </c>
      <c r="E18" s="296" t="s">
        <v>40</v>
      </c>
      <c r="F18" s="296" t="s">
        <v>62</v>
      </c>
      <c r="G18" s="296" t="s">
        <v>37</v>
      </c>
      <c r="H18" s="296" t="s">
        <v>60</v>
      </c>
      <c r="I18" s="296" t="s">
        <v>61</v>
      </c>
      <c r="J18" s="296" t="s">
        <v>99</v>
      </c>
      <c r="K18" s="296" t="s">
        <v>68</v>
      </c>
    </row>
    <row r="19" spans="1:11" ht="24.95" customHeight="1" x14ac:dyDescent="0.25">
      <c r="A19" s="303">
        <v>27192000</v>
      </c>
      <c r="B19" s="303">
        <v>0</v>
      </c>
      <c r="C19" s="303">
        <v>0</v>
      </c>
      <c r="D19" s="299">
        <f>+A19+B19-C19</f>
        <v>27192000</v>
      </c>
      <c r="E19" s="299">
        <f>+I16</f>
        <v>20000000</v>
      </c>
      <c r="F19" s="300">
        <f>+E19/D19</f>
        <v>0.73551044424830836</v>
      </c>
      <c r="G19" s="299">
        <f>+I9</f>
        <v>0</v>
      </c>
      <c r="H19" s="299">
        <f>+D19-E19-G19</f>
        <v>7192000</v>
      </c>
      <c r="I19" s="299">
        <f>+J16</f>
        <v>7666667</v>
      </c>
      <c r="J19" s="305">
        <f>+I19/D19</f>
        <v>0.28194568255369229</v>
      </c>
      <c r="K19" s="299">
        <f>+K16</f>
        <v>12333333</v>
      </c>
    </row>
    <row r="20" spans="1:11" x14ac:dyDescent="0.25">
      <c r="A20" s="302">
        <v>1</v>
      </c>
      <c r="B20" s="302">
        <v>2</v>
      </c>
      <c r="C20" s="302">
        <v>3</v>
      </c>
      <c r="D20" s="302" t="s">
        <v>42</v>
      </c>
      <c r="E20" s="302">
        <v>5</v>
      </c>
      <c r="F20" s="302" t="s">
        <v>69</v>
      </c>
      <c r="G20" s="302">
        <v>7</v>
      </c>
      <c r="H20" s="302" t="s">
        <v>70</v>
      </c>
      <c r="I20" s="302">
        <v>9</v>
      </c>
      <c r="J20" s="302" t="s">
        <v>100</v>
      </c>
      <c r="K20" s="302" t="s">
        <v>101</v>
      </c>
    </row>
  </sheetData>
  <mergeCells count="15">
    <mergeCell ref="G16:H16"/>
    <mergeCell ref="G9:H9"/>
    <mergeCell ref="A11:A12"/>
    <mergeCell ref="E11:H11"/>
    <mergeCell ref="I11:I12"/>
    <mergeCell ref="J11:J12"/>
    <mergeCell ref="E12:F12"/>
    <mergeCell ref="G12:H12"/>
    <mergeCell ref="A5:A6"/>
    <mergeCell ref="B5:B6"/>
    <mergeCell ref="D5:D6"/>
    <mergeCell ref="E5:H5"/>
    <mergeCell ref="I5:I6"/>
    <mergeCell ref="J5:K6"/>
    <mergeCell ref="E6:H6"/>
  </mergeCells>
  <printOptions horizontalCentered="1" verticalCentered="1"/>
  <pageMargins left="0.19685039370078741" right="0.19685039370078741" top="0.39370078740157483" bottom="0.39370078740157483" header="0" footer="0"/>
  <pageSetup scale="80" orientation="landscape" horizontalDpi="4294967293" verticalDpi="0" r:id="rId1"/>
  <headerFooter>
    <oddHeader>&amp;R&amp;D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activeCell="K3" sqref="K3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6" t="s">
        <v>158</v>
      </c>
      <c r="B3" s="290" t="s">
        <v>159</v>
      </c>
      <c r="C3" s="286"/>
      <c r="D3" s="286"/>
      <c r="E3" s="287"/>
      <c r="F3" s="287"/>
      <c r="G3" s="287"/>
      <c r="H3" s="287"/>
      <c r="I3" s="287"/>
      <c r="J3" s="287"/>
      <c r="K3" s="289" t="s">
        <v>449</v>
      </c>
    </row>
    <row r="4" spans="1:11" ht="12.75" customHeight="1" x14ac:dyDescent="0.25">
      <c r="A4" s="33"/>
      <c r="B4" s="33"/>
      <c r="C4" s="33"/>
      <c r="D4" s="33"/>
      <c r="E4" s="33"/>
      <c r="F4" s="33"/>
      <c r="G4" s="33"/>
      <c r="H4" s="33"/>
      <c r="I4" s="143"/>
      <c r="J4" s="33"/>
      <c r="K4" s="33"/>
    </row>
    <row r="5" spans="1:11" x14ac:dyDescent="0.25">
      <c r="A5" s="341" t="s">
        <v>28</v>
      </c>
      <c r="B5" s="343" t="s">
        <v>131</v>
      </c>
      <c r="C5" s="273"/>
      <c r="D5" s="341" t="s">
        <v>71</v>
      </c>
      <c r="E5" s="345" t="s">
        <v>37</v>
      </c>
      <c r="F5" s="346"/>
      <c r="G5" s="346"/>
      <c r="H5" s="347"/>
      <c r="I5" s="341" t="s">
        <v>31</v>
      </c>
      <c r="J5" s="348" t="s">
        <v>41</v>
      </c>
      <c r="K5" s="349"/>
    </row>
    <row r="6" spans="1:11" x14ac:dyDescent="0.25">
      <c r="A6" s="342"/>
      <c r="B6" s="352"/>
      <c r="C6" s="274"/>
      <c r="D6" s="342"/>
      <c r="E6" s="345" t="s">
        <v>33</v>
      </c>
      <c r="F6" s="346"/>
      <c r="G6" s="346"/>
      <c r="H6" s="347"/>
      <c r="I6" s="342"/>
      <c r="J6" s="350"/>
      <c r="K6" s="351"/>
    </row>
    <row r="7" spans="1:11" ht="12.75" customHeight="1" x14ac:dyDescent="0.25">
      <c r="A7" s="135"/>
      <c r="B7" s="37"/>
      <c r="C7" s="38"/>
      <c r="D7" s="39"/>
      <c r="E7" s="37"/>
      <c r="F7" s="40"/>
      <c r="G7" s="41"/>
      <c r="H7" s="42"/>
      <c r="I7" s="153"/>
      <c r="J7" s="37"/>
      <c r="K7" s="38"/>
    </row>
    <row r="8" spans="1:11" ht="12.75" customHeight="1" x14ac:dyDescent="0.25">
      <c r="A8" s="43"/>
      <c r="B8" s="48"/>
      <c r="C8" s="49"/>
      <c r="D8" s="39"/>
      <c r="E8" s="39"/>
      <c r="F8" s="32"/>
      <c r="G8" s="46"/>
      <c r="H8" s="47"/>
      <c r="I8" s="67"/>
      <c r="J8" s="39"/>
      <c r="K8" s="44"/>
    </row>
    <row r="9" spans="1:11" x14ac:dyDescent="0.25">
      <c r="A9" s="50"/>
      <c r="B9" s="51"/>
      <c r="C9" s="51"/>
      <c r="D9" s="51"/>
      <c r="E9" s="51"/>
      <c r="F9" s="51"/>
      <c r="G9" s="339" t="s">
        <v>132</v>
      </c>
      <c r="H9" s="340"/>
      <c r="I9" s="69">
        <f>SUM(I7:I8)</f>
        <v>0</v>
      </c>
      <c r="J9" s="52"/>
      <c r="K9" s="53"/>
    </row>
    <row r="10" spans="1:11" ht="12.75" customHeight="1" x14ac:dyDescent="0.25">
      <c r="A10" s="3"/>
      <c r="B10" s="3"/>
      <c r="C10" s="3"/>
      <c r="D10" s="3"/>
      <c r="E10" s="3"/>
      <c r="F10" s="3"/>
      <c r="G10" s="3"/>
      <c r="H10" s="3"/>
      <c r="I10" s="22"/>
      <c r="J10" s="32"/>
      <c r="K10" s="44"/>
    </row>
    <row r="11" spans="1:11" x14ac:dyDescent="0.25">
      <c r="A11" s="341" t="s">
        <v>28</v>
      </c>
      <c r="B11" s="30" t="s">
        <v>38</v>
      </c>
      <c r="C11" s="271" t="s">
        <v>34</v>
      </c>
      <c r="D11" s="54" t="s">
        <v>34</v>
      </c>
      <c r="E11" s="345" t="s">
        <v>40</v>
      </c>
      <c r="F11" s="346"/>
      <c r="G11" s="346"/>
      <c r="H11" s="347"/>
      <c r="I11" s="341" t="s">
        <v>31</v>
      </c>
      <c r="J11" s="341" t="s">
        <v>29</v>
      </c>
      <c r="K11" s="271" t="s">
        <v>56</v>
      </c>
    </row>
    <row r="12" spans="1:11" x14ac:dyDescent="0.25">
      <c r="A12" s="342"/>
      <c r="B12" s="272" t="s">
        <v>39</v>
      </c>
      <c r="C12" s="272" t="s">
        <v>36</v>
      </c>
      <c r="D12" s="272" t="s">
        <v>35</v>
      </c>
      <c r="E12" s="345" t="s">
        <v>33</v>
      </c>
      <c r="F12" s="347"/>
      <c r="G12" s="345" t="s">
        <v>32</v>
      </c>
      <c r="H12" s="347"/>
      <c r="I12" s="342"/>
      <c r="J12" s="342"/>
      <c r="K12" s="272" t="s">
        <v>57</v>
      </c>
    </row>
    <row r="13" spans="1:11" ht="12.75" customHeight="1" x14ac:dyDescent="0.25">
      <c r="A13" s="36"/>
      <c r="B13" s="36"/>
      <c r="C13" s="36"/>
      <c r="D13" s="36"/>
      <c r="E13" s="39"/>
      <c r="F13" s="44"/>
      <c r="G13" s="39"/>
      <c r="H13" s="44"/>
      <c r="I13" s="57"/>
      <c r="J13" s="57"/>
      <c r="K13" s="57"/>
    </row>
    <row r="14" spans="1:11" x14ac:dyDescent="0.25">
      <c r="A14" s="43"/>
      <c r="B14" s="58"/>
      <c r="C14" s="59"/>
      <c r="D14" s="59"/>
      <c r="E14" s="60"/>
      <c r="F14" s="61"/>
      <c r="G14" s="60"/>
      <c r="H14" s="61"/>
      <c r="I14" s="70"/>
      <c r="J14" s="70"/>
      <c r="K14" s="70">
        <f>+I14-J14</f>
        <v>0</v>
      </c>
    </row>
    <row r="15" spans="1:11" ht="12.75" customHeight="1" x14ac:dyDescent="0.25">
      <c r="A15" s="43"/>
      <c r="B15" s="58"/>
      <c r="C15" s="36"/>
      <c r="D15" s="36"/>
      <c r="E15" s="39"/>
      <c r="F15" s="44"/>
      <c r="G15" s="39"/>
      <c r="H15" s="44"/>
      <c r="I15" s="83"/>
      <c r="J15" s="83"/>
      <c r="K15" s="83"/>
    </row>
    <row r="16" spans="1:11" x14ac:dyDescent="0.25">
      <c r="A16" s="50"/>
      <c r="B16" s="51"/>
      <c r="C16" s="51"/>
      <c r="D16" s="51"/>
      <c r="E16" s="51"/>
      <c r="F16" s="51"/>
      <c r="G16" s="339" t="s">
        <v>132</v>
      </c>
      <c r="H16" s="340"/>
      <c r="I16" s="73">
        <f>SUM(I14:I15)</f>
        <v>0</v>
      </c>
      <c r="J16" s="73">
        <f>SUM(J14:J15)</f>
        <v>0</v>
      </c>
      <c r="K16" s="73">
        <f>SUM(K14:K15)</f>
        <v>0</v>
      </c>
    </row>
    <row r="17" spans="1:11" ht="12.75" customHeight="1" x14ac:dyDescent="0.25">
      <c r="A17" s="3"/>
      <c r="B17" s="3"/>
      <c r="C17" s="3"/>
      <c r="D17" s="3"/>
      <c r="E17" s="3"/>
      <c r="F17" s="3"/>
      <c r="G17" s="3"/>
      <c r="H17" s="3"/>
      <c r="I17" s="86"/>
      <c r="J17" s="66"/>
      <c r="K17" s="161"/>
    </row>
    <row r="18" spans="1:11" ht="24.95" customHeight="1" x14ac:dyDescent="0.25">
      <c r="A18" s="296" t="s">
        <v>58</v>
      </c>
      <c r="B18" s="296" t="s">
        <v>133</v>
      </c>
      <c r="C18" s="296" t="s">
        <v>30</v>
      </c>
      <c r="D18" s="297" t="s">
        <v>59</v>
      </c>
      <c r="E18" s="296" t="s">
        <v>40</v>
      </c>
      <c r="F18" s="296" t="s">
        <v>62</v>
      </c>
      <c r="G18" s="296" t="s">
        <v>37</v>
      </c>
      <c r="H18" s="296" t="s">
        <v>60</v>
      </c>
      <c r="I18" s="296" t="s">
        <v>61</v>
      </c>
      <c r="J18" s="296" t="s">
        <v>99</v>
      </c>
      <c r="K18" s="296" t="s">
        <v>68</v>
      </c>
    </row>
    <row r="19" spans="1:11" ht="24.95" customHeight="1" x14ac:dyDescent="0.25">
      <c r="A19" s="303">
        <v>249391000</v>
      </c>
      <c r="B19" s="303">
        <v>0</v>
      </c>
      <c r="C19" s="303">
        <v>0</v>
      </c>
      <c r="D19" s="299">
        <f>+A19+B19-C19</f>
        <v>249391000</v>
      </c>
      <c r="E19" s="299">
        <f>+I16</f>
        <v>0</v>
      </c>
      <c r="F19" s="300">
        <f>+E19/D19</f>
        <v>0</v>
      </c>
      <c r="G19" s="299">
        <f>+I9</f>
        <v>0</v>
      </c>
      <c r="H19" s="299">
        <f>+D19-E19-G19</f>
        <v>249391000</v>
      </c>
      <c r="I19" s="299">
        <f>+J16</f>
        <v>0</v>
      </c>
      <c r="J19" s="305">
        <f>+I19/D19</f>
        <v>0</v>
      </c>
      <c r="K19" s="299">
        <f>+K16</f>
        <v>0</v>
      </c>
    </row>
    <row r="20" spans="1:11" x14ac:dyDescent="0.25">
      <c r="A20" s="302">
        <v>1</v>
      </c>
      <c r="B20" s="302">
        <v>2</v>
      </c>
      <c r="C20" s="302">
        <v>3</v>
      </c>
      <c r="D20" s="302" t="s">
        <v>42</v>
      </c>
      <c r="E20" s="302">
        <v>5</v>
      </c>
      <c r="F20" s="302" t="s">
        <v>69</v>
      </c>
      <c r="G20" s="302">
        <v>7</v>
      </c>
      <c r="H20" s="302" t="s">
        <v>70</v>
      </c>
      <c r="I20" s="302">
        <v>9</v>
      </c>
      <c r="J20" s="302" t="s">
        <v>100</v>
      </c>
      <c r="K20" s="302" t="s">
        <v>101</v>
      </c>
    </row>
  </sheetData>
  <mergeCells count="15">
    <mergeCell ref="G16:H16"/>
    <mergeCell ref="G9:H9"/>
    <mergeCell ref="A11:A12"/>
    <mergeCell ref="E11:H11"/>
    <mergeCell ref="I11:I12"/>
    <mergeCell ref="J11:J12"/>
    <mergeCell ref="E12:F12"/>
    <mergeCell ref="G12:H12"/>
    <mergeCell ref="A5:A6"/>
    <mergeCell ref="B5:B6"/>
    <mergeCell ref="D5:D6"/>
    <mergeCell ref="E5:H5"/>
    <mergeCell ref="I5:I6"/>
    <mergeCell ref="J5:K6"/>
    <mergeCell ref="E6:H6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zoomScaleNormal="100" workbookViewId="0">
      <selection activeCell="N10" sqref="N10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2"/>
      <c r="B2" s="2"/>
      <c r="C2" s="2"/>
      <c r="D2" s="2"/>
      <c r="E2" s="3"/>
      <c r="F2" s="2"/>
      <c r="G2" s="3"/>
      <c r="H2" s="3"/>
      <c r="I2" s="3"/>
      <c r="J2" s="3"/>
      <c r="K2" s="4"/>
    </row>
    <row r="3" spans="1:11" ht="15" customHeight="1" x14ac:dyDescent="0.25">
      <c r="A3" s="286" t="s">
        <v>123</v>
      </c>
      <c r="B3" s="290" t="s">
        <v>64</v>
      </c>
      <c r="C3" s="286"/>
      <c r="D3" s="286"/>
      <c r="E3" s="287"/>
      <c r="F3" s="287"/>
      <c r="G3" s="287"/>
      <c r="H3" s="287"/>
      <c r="I3" s="287"/>
      <c r="J3" s="287"/>
      <c r="K3" s="289" t="s">
        <v>449</v>
      </c>
    </row>
    <row r="4" spans="1:11" ht="12.75" customHeight="1" x14ac:dyDescent="0.25">
      <c r="A4" s="33"/>
      <c r="B4" s="33"/>
      <c r="C4" s="33"/>
      <c r="D4" s="33"/>
      <c r="E4" s="33"/>
      <c r="F4" s="33"/>
      <c r="G4" s="152"/>
      <c r="H4" s="33"/>
      <c r="I4" s="143"/>
      <c r="J4" s="33"/>
      <c r="K4" s="33"/>
    </row>
    <row r="5" spans="1:11" x14ac:dyDescent="0.25">
      <c r="A5" s="341" t="s">
        <v>28</v>
      </c>
      <c r="B5" s="343" t="s">
        <v>131</v>
      </c>
      <c r="C5" s="34"/>
      <c r="D5" s="341" t="s">
        <v>71</v>
      </c>
      <c r="E5" s="345" t="s">
        <v>37</v>
      </c>
      <c r="F5" s="346"/>
      <c r="G5" s="346"/>
      <c r="H5" s="347"/>
      <c r="I5" s="341" t="s">
        <v>31</v>
      </c>
      <c r="J5" s="348" t="s">
        <v>41</v>
      </c>
      <c r="K5" s="349"/>
    </row>
    <row r="6" spans="1:11" x14ac:dyDescent="0.25">
      <c r="A6" s="342"/>
      <c r="B6" s="352"/>
      <c r="C6" s="35"/>
      <c r="D6" s="342"/>
      <c r="E6" s="345" t="s">
        <v>33</v>
      </c>
      <c r="F6" s="346"/>
      <c r="G6" s="346"/>
      <c r="H6" s="347"/>
      <c r="I6" s="342"/>
      <c r="J6" s="350"/>
      <c r="K6" s="351"/>
    </row>
    <row r="7" spans="1:11" ht="12.75" customHeight="1" x14ac:dyDescent="0.25">
      <c r="A7" s="135"/>
      <c r="B7" s="37"/>
      <c r="C7" s="38"/>
      <c r="D7" s="57"/>
      <c r="E7" s="37"/>
      <c r="F7" s="40"/>
      <c r="G7" s="41"/>
      <c r="H7" s="42"/>
      <c r="I7" s="153"/>
      <c r="J7" s="37"/>
      <c r="K7" s="38"/>
    </row>
    <row r="8" spans="1:11" ht="12.75" customHeight="1" x14ac:dyDescent="0.25">
      <c r="A8" s="43">
        <v>43242</v>
      </c>
      <c r="B8" s="39" t="s">
        <v>484</v>
      </c>
      <c r="C8" s="44"/>
      <c r="D8" s="338">
        <v>1818896</v>
      </c>
      <c r="E8" s="39" t="s">
        <v>485</v>
      </c>
      <c r="F8" s="32"/>
      <c r="G8" s="46"/>
      <c r="H8" s="47"/>
      <c r="I8" s="278">
        <v>1818896</v>
      </c>
      <c r="J8" s="39"/>
      <c r="K8" s="44"/>
    </row>
    <row r="9" spans="1:11" ht="12.75" customHeight="1" x14ac:dyDescent="0.25">
      <c r="A9" s="43">
        <v>43242</v>
      </c>
      <c r="B9" s="39" t="s">
        <v>484</v>
      </c>
      <c r="C9" s="44"/>
      <c r="D9" s="338">
        <v>801456</v>
      </c>
      <c r="E9" s="39" t="s">
        <v>486</v>
      </c>
      <c r="F9" s="32"/>
      <c r="G9" s="46"/>
      <c r="H9" s="47"/>
      <c r="I9" s="278">
        <v>801456</v>
      </c>
      <c r="J9" s="39"/>
      <c r="K9" s="44"/>
    </row>
    <row r="10" spans="1:11" ht="12.75" customHeight="1" x14ac:dyDescent="0.25">
      <c r="A10" s="43"/>
      <c r="B10" s="48"/>
      <c r="C10" s="49"/>
      <c r="D10" s="64"/>
      <c r="E10" s="48"/>
      <c r="F10" s="32"/>
      <c r="G10" s="46"/>
      <c r="H10" s="47"/>
      <c r="I10" s="47"/>
      <c r="J10" s="39"/>
      <c r="K10" s="44"/>
    </row>
    <row r="11" spans="1:11" x14ac:dyDescent="0.25">
      <c r="A11" s="50"/>
      <c r="B11" s="51"/>
      <c r="C11" s="51"/>
      <c r="D11" s="51"/>
      <c r="E11" s="51"/>
      <c r="F11" s="51"/>
      <c r="G11" s="339" t="s">
        <v>132</v>
      </c>
      <c r="H11" s="340"/>
      <c r="I11" s="69">
        <f>SUM(I7:I10)</f>
        <v>2620352</v>
      </c>
      <c r="J11" s="52"/>
      <c r="K11" s="53"/>
    </row>
    <row r="12" spans="1:11" x14ac:dyDescent="0.25">
      <c r="A12" s="50"/>
      <c r="B12" s="51"/>
      <c r="C12" s="51"/>
      <c r="D12" s="51"/>
      <c r="E12" s="51"/>
      <c r="F12" s="51"/>
      <c r="G12" s="134"/>
      <c r="H12" s="134"/>
      <c r="I12" s="151"/>
      <c r="J12" s="86"/>
      <c r="K12" s="154"/>
    </row>
    <row r="13" spans="1:11" x14ac:dyDescent="0.25">
      <c r="A13" s="341" t="s">
        <v>28</v>
      </c>
      <c r="B13" s="30" t="s">
        <v>38</v>
      </c>
      <c r="C13" s="55" t="s">
        <v>34</v>
      </c>
      <c r="D13" s="54" t="s">
        <v>34</v>
      </c>
      <c r="E13" s="345" t="s">
        <v>40</v>
      </c>
      <c r="F13" s="346"/>
      <c r="G13" s="346"/>
      <c r="H13" s="347"/>
      <c r="I13" s="341" t="s">
        <v>31</v>
      </c>
      <c r="J13" s="341" t="s">
        <v>29</v>
      </c>
      <c r="K13" s="55" t="s">
        <v>56</v>
      </c>
    </row>
    <row r="14" spans="1:11" x14ac:dyDescent="0.25">
      <c r="A14" s="342"/>
      <c r="B14" s="56" t="s">
        <v>39</v>
      </c>
      <c r="C14" s="56" t="s">
        <v>36</v>
      </c>
      <c r="D14" s="56" t="s">
        <v>35</v>
      </c>
      <c r="E14" s="345" t="s">
        <v>33</v>
      </c>
      <c r="F14" s="347"/>
      <c r="G14" s="345" t="s">
        <v>32</v>
      </c>
      <c r="H14" s="347"/>
      <c r="I14" s="342"/>
      <c r="J14" s="342"/>
      <c r="K14" s="56" t="s">
        <v>57</v>
      </c>
    </row>
    <row r="15" spans="1:11" ht="15" customHeight="1" x14ac:dyDescent="0.25">
      <c r="A15" s="43"/>
      <c r="B15" s="58"/>
      <c r="C15" s="59"/>
      <c r="D15" s="59"/>
      <c r="E15" s="60"/>
      <c r="F15" s="61"/>
      <c r="G15" s="60"/>
      <c r="H15" s="61"/>
      <c r="I15" s="146"/>
      <c r="J15" s="146"/>
      <c r="K15" s="70">
        <f t="shared" ref="K15:K29" si="0">+I15-J15</f>
        <v>0</v>
      </c>
    </row>
    <row r="16" spans="1:11" x14ac:dyDescent="0.25">
      <c r="A16" s="43"/>
      <c r="B16" s="58"/>
      <c r="C16" s="59"/>
      <c r="D16" s="59"/>
      <c r="E16" s="60"/>
      <c r="F16" s="61"/>
      <c r="G16" s="60"/>
      <c r="H16" s="61"/>
      <c r="I16" s="70"/>
      <c r="J16" s="70"/>
      <c r="K16" s="70">
        <f t="shared" si="0"/>
        <v>0</v>
      </c>
    </row>
    <row r="17" spans="1:11" x14ac:dyDescent="0.25">
      <c r="A17" s="43">
        <v>43122</v>
      </c>
      <c r="B17" s="58" t="s">
        <v>199</v>
      </c>
      <c r="C17" s="59">
        <v>454</v>
      </c>
      <c r="D17" s="59">
        <v>385</v>
      </c>
      <c r="E17" s="39" t="s">
        <v>200</v>
      </c>
      <c r="F17" s="61"/>
      <c r="G17" s="60" t="s">
        <v>230</v>
      </c>
      <c r="H17" s="61"/>
      <c r="I17" s="155">
        <v>454053997</v>
      </c>
      <c r="J17" s="155">
        <v>454053997</v>
      </c>
      <c r="K17" s="70">
        <v>0</v>
      </c>
    </row>
    <row r="18" spans="1:11" x14ac:dyDescent="0.25">
      <c r="A18" s="43">
        <v>43125</v>
      </c>
      <c r="B18" s="58" t="s">
        <v>203</v>
      </c>
      <c r="C18" s="59">
        <v>519</v>
      </c>
      <c r="D18" s="59">
        <v>488</v>
      </c>
      <c r="E18" s="60" t="s">
        <v>204</v>
      </c>
      <c r="F18" s="61"/>
      <c r="G18" s="60" t="s">
        <v>230</v>
      </c>
      <c r="H18" s="61"/>
      <c r="I18" s="155">
        <v>1689191</v>
      </c>
      <c r="J18" s="155">
        <v>1689191</v>
      </c>
      <c r="K18" s="70">
        <v>0</v>
      </c>
    </row>
    <row r="19" spans="1:11" x14ac:dyDescent="0.25">
      <c r="A19" s="43">
        <v>43144</v>
      </c>
      <c r="B19" s="58" t="s">
        <v>255</v>
      </c>
      <c r="C19" s="59">
        <v>714</v>
      </c>
      <c r="D19" s="59">
        <v>691</v>
      </c>
      <c r="E19" t="s">
        <v>256</v>
      </c>
      <c r="F19" s="61"/>
      <c r="G19" s="60" t="s">
        <v>230</v>
      </c>
      <c r="H19" s="61"/>
      <c r="I19" s="155">
        <v>1249896388</v>
      </c>
      <c r="J19" s="155">
        <v>1249896388</v>
      </c>
      <c r="K19" s="70">
        <f t="shared" si="0"/>
        <v>0</v>
      </c>
    </row>
    <row r="20" spans="1:11" x14ac:dyDescent="0.25">
      <c r="A20" s="43">
        <v>43147</v>
      </c>
      <c r="B20" s="58" t="s">
        <v>264</v>
      </c>
      <c r="C20" s="59">
        <v>724</v>
      </c>
      <c r="D20" s="228">
        <v>718</v>
      </c>
      <c r="E20" s="60" t="s">
        <v>263</v>
      </c>
      <c r="F20" s="61"/>
      <c r="G20" s="60" t="s">
        <v>230</v>
      </c>
      <c r="H20" s="61"/>
      <c r="I20" s="70">
        <v>4315485</v>
      </c>
      <c r="J20" s="70">
        <v>4315485</v>
      </c>
      <c r="K20" s="70">
        <f t="shared" si="0"/>
        <v>0</v>
      </c>
    </row>
    <row r="21" spans="1:11" x14ac:dyDescent="0.25">
      <c r="A21" s="43">
        <v>43151</v>
      </c>
      <c r="B21" s="58" t="s">
        <v>298</v>
      </c>
      <c r="C21" s="59">
        <v>725</v>
      </c>
      <c r="D21" s="228">
        <v>724</v>
      </c>
      <c r="E21" s="60" t="s">
        <v>299</v>
      </c>
      <c r="F21" s="61"/>
      <c r="G21" s="60" t="s">
        <v>230</v>
      </c>
      <c r="H21" s="61"/>
      <c r="I21" s="70">
        <v>2007400</v>
      </c>
      <c r="J21" s="70">
        <v>2007400</v>
      </c>
      <c r="K21" s="70">
        <f t="shared" si="0"/>
        <v>0</v>
      </c>
    </row>
    <row r="22" spans="1:11" x14ac:dyDescent="0.25">
      <c r="A22" s="43">
        <v>43166</v>
      </c>
      <c r="B22" s="58" t="s">
        <v>343</v>
      </c>
      <c r="C22" s="59">
        <v>736</v>
      </c>
      <c r="D22" s="228">
        <v>748</v>
      </c>
      <c r="E22" s="60" t="s">
        <v>344</v>
      </c>
      <c r="F22" s="61"/>
      <c r="G22" s="60" t="s">
        <v>230</v>
      </c>
      <c r="H22" s="61"/>
      <c r="I22" s="70">
        <v>1187871034</v>
      </c>
      <c r="J22" s="70">
        <v>1187871034</v>
      </c>
      <c r="K22" s="70">
        <f t="shared" si="0"/>
        <v>0</v>
      </c>
    </row>
    <row r="23" spans="1:11" x14ac:dyDescent="0.25">
      <c r="A23" s="43">
        <v>43167</v>
      </c>
      <c r="B23" s="58" t="s">
        <v>345</v>
      </c>
      <c r="C23" s="59">
        <v>739</v>
      </c>
      <c r="D23" s="228">
        <v>750</v>
      </c>
      <c r="E23" s="60" t="s">
        <v>346</v>
      </c>
      <c r="F23" s="61"/>
      <c r="G23" s="60" t="s">
        <v>230</v>
      </c>
      <c r="H23" s="61"/>
      <c r="I23" s="70">
        <v>7696100</v>
      </c>
      <c r="J23" s="70">
        <v>7696100</v>
      </c>
      <c r="K23" s="70">
        <f t="shared" si="0"/>
        <v>0</v>
      </c>
    </row>
    <row r="24" spans="1:11" x14ac:dyDescent="0.25">
      <c r="A24" s="43">
        <v>43175</v>
      </c>
      <c r="B24" s="58" t="s">
        <v>363</v>
      </c>
      <c r="C24" s="59">
        <v>747</v>
      </c>
      <c r="D24" s="228">
        <v>762</v>
      </c>
      <c r="E24" s="60" t="s">
        <v>364</v>
      </c>
      <c r="F24" s="61"/>
      <c r="G24" s="60" t="s">
        <v>230</v>
      </c>
      <c r="H24" s="61"/>
      <c r="I24" s="70">
        <v>1885246</v>
      </c>
      <c r="J24" s="70">
        <v>1885246</v>
      </c>
      <c r="K24" s="70">
        <f t="shared" si="0"/>
        <v>0</v>
      </c>
    </row>
    <row r="25" spans="1:11" x14ac:dyDescent="0.25">
      <c r="A25" s="43">
        <v>43199</v>
      </c>
      <c r="B25" s="58" t="s">
        <v>400</v>
      </c>
      <c r="C25" s="59">
        <v>762</v>
      </c>
      <c r="D25" s="228">
        <v>783</v>
      </c>
      <c r="E25" s="60" t="s">
        <v>401</v>
      </c>
      <c r="F25" s="61"/>
      <c r="G25" s="60" t="s">
        <v>230</v>
      </c>
      <c r="H25" s="61"/>
      <c r="I25" s="70">
        <v>1172062892</v>
      </c>
      <c r="J25" s="70">
        <v>1172062892</v>
      </c>
      <c r="K25" s="70">
        <f t="shared" si="0"/>
        <v>0</v>
      </c>
    </row>
    <row r="26" spans="1:11" x14ac:dyDescent="0.25">
      <c r="A26" s="43">
        <v>43207</v>
      </c>
      <c r="B26" s="58" t="s">
        <v>418</v>
      </c>
      <c r="C26" s="59">
        <v>766</v>
      </c>
      <c r="D26" s="228">
        <v>794</v>
      </c>
      <c r="E26" s="60" t="s">
        <v>419</v>
      </c>
      <c r="F26" s="61"/>
      <c r="G26" s="60" t="s">
        <v>230</v>
      </c>
      <c r="H26" s="61"/>
      <c r="I26" s="70">
        <v>1780972</v>
      </c>
      <c r="J26" s="70">
        <v>1780972</v>
      </c>
      <c r="K26" s="70">
        <f t="shared" si="0"/>
        <v>0</v>
      </c>
    </row>
    <row r="27" spans="1:11" x14ac:dyDescent="0.25">
      <c r="A27" s="43">
        <v>43213</v>
      </c>
      <c r="B27" s="58" t="s">
        <v>434</v>
      </c>
      <c r="C27" s="59">
        <v>771</v>
      </c>
      <c r="D27" s="228">
        <v>804</v>
      </c>
      <c r="E27" s="60" t="s">
        <v>435</v>
      </c>
      <c r="F27" s="61"/>
      <c r="G27" s="334" t="s">
        <v>436</v>
      </c>
      <c r="H27" s="61"/>
      <c r="I27" s="70">
        <v>746502</v>
      </c>
      <c r="J27" s="70">
        <v>746502</v>
      </c>
      <c r="K27" s="70">
        <f t="shared" si="0"/>
        <v>0</v>
      </c>
    </row>
    <row r="28" spans="1:11" x14ac:dyDescent="0.25">
      <c r="A28" s="43">
        <v>43229</v>
      </c>
      <c r="B28" s="58" t="s">
        <v>461</v>
      </c>
      <c r="C28" s="59">
        <v>777</v>
      </c>
      <c r="D28" s="228">
        <v>821</v>
      </c>
      <c r="E28" s="60" t="s">
        <v>462</v>
      </c>
      <c r="F28" s="61"/>
      <c r="G28" s="60" t="s">
        <v>230</v>
      </c>
      <c r="H28" s="61"/>
      <c r="I28" s="70">
        <v>1132097055</v>
      </c>
      <c r="J28" s="70">
        <v>1132097055</v>
      </c>
      <c r="K28" s="70">
        <f t="shared" si="0"/>
        <v>0</v>
      </c>
    </row>
    <row r="29" spans="1:11" x14ac:dyDescent="0.25">
      <c r="A29" s="43">
        <v>43241</v>
      </c>
      <c r="B29" s="58" t="s">
        <v>473</v>
      </c>
      <c r="C29" s="59">
        <v>784</v>
      </c>
      <c r="D29" s="228">
        <v>832</v>
      </c>
      <c r="E29" s="60" t="s">
        <v>474</v>
      </c>
      <c r="F29" s="61"/>
      <c r="G29" s="60" t="s">
        <v>230</v>
      </c>
      <c r="H29" s="61"/>
      <c r="I29" s="70">
        <v>5772325</v>
      </c>
      <c r="J29" s="70">
        <v>5772325</v>
      </c>
      <c r="K29" s="70">
        <f t="shared" si="0"/>
        <v>0</v>
      </c>
    </row>
    <row r="30" spans="1:11" ht="12.75" customHeight="1" x14ac:dyDescent="0.25">
      <c r="A30" s="43"/>
      <c r="B30" s="156"/>
      <c r="C30" s="156"/>
      <c r="D30" s="156"/>
      <c r="E30" s="111"/>
      <c r="F30" s="112"/>
      <c r="G30" s="104"/>
      <c r="H30" s="112"/>
      <c r="I30" s="156"/>
      <c r="J30" s="156"/>
      <c r="K30" s="258"/>
    </row>
    <row r="31" spans="1:11" x14ac:dyDescent="0.25">
      <c r="A31" s="50"/>
      <c r="B31" s="51"/>
      <c r="C31" s="51"/>
      <c r="D31" s="51"/>
      <c r="E31" s="51"/>
      <c r="F31" s="51"/>
      <c r="G31" s="339" t="s">
        <v>132</v>
      </c>
      <c r="H31" s="340"/>
      <c r="I31" s="73">
        <f>SUM(I15:I30)</f>
        <v>5221874587</v>
      </c>
      <c r="J31" s="73">
        <f>SUM(J15:J30)</f>
        <v>5221874587</v>
      </c>
      <c r="K31" s="73">
        <f>SUM(K16:K30)</f>
        <v>0</v>
      </c>
    </row>
    <row r="32" spans="1:11" ht="12.75" customHeight="1" x14ac:dyDescent="0.25">
      <c r="A32" s="51"/>
      <c r="B32" s="51"/>
      <c r="C32" s="51"/>
      <c r="D32" s="51"/>
      <c r="E32" s="51"/>
      <c r="F32" s="51"/>
      <c r="G32" s="108"/>
      <c r="H32" s="108"/>
      <c r="I32" s="157"/>
      <c r="J32" s="157"/>
      <c r="K32" s="157"/>
    </row>
    <row r="33" spans="1:11" ht="24.95" customHeight="1" x14ac:dyDescent="0.25">
      <c r="A33" s="296" t="s">
        <v>58</v>
      </c>
      <c r="B33" s="296" t="s">
        <v>133</v>
      </c>
      <c r="C33" s="296" t="s">
        <v>30</v>
      </c>
      <c r="D33" s="297" t="s">
        <v>59</v>
      </c>
      <c r="E33" s="296" t="s">
        <v>40</v>
      </c>
      <c r="F33" s="296" t="s">
        <v>62</v>
      </c>
      <c r="G33" s="296" t="s">
        <v>37</v>
      </c>
      <c r="H33" s="296" t="s">
        <v>60</v>
      </c>
      <c r="I33" s="296" t="s">
        <v>61</v>
      </c>
      <c r="J33" s="296" t="s">
        <v>99</v>
      </c>
      <c r="K33" s="296" t="s">
        <v>68</v>
      </c>
    </row>
    <row r="34" spans="1:11" ht="24.95" customHeight="1" x14ac:dyDescent="0.25">
      <c r="A34" s="303">
        <v>21706752000</v>
      </c>
      <c r="B34" s="303"/>
      <c r="C34" s="303">
        <v>0</v>
      </c>
      <c r="D34" s="299">
        <f>+A34+B34-C34</f>
        <v>21706752000</v>
      </c>
      <c r="E34" s="299">
        <f>+I31</f>
        <v>5221874587</v>
      </c>
      <c r="F34" s="300">
        <f>+E34/D34</f>
        <v>0.24056452973710668</v>
      </c>
      <c r="G34" s="299">
        <f>+I11</f>
        <v>2620352</v>
      </c>
      <c r="H34" s="299">
        <f>+D34-E34-G34</f>
        <v>16482257061</v>
      </c>
      <c r="I34" s="299">
        <f>+J31</f>
        <v>5221874587</v>
      </c>
      <c r="J34" s="309">
        <f>+I34/D34</f>
        <v>0.24056452973710668</v>
      </c>
      <c r="K34" s="299">
        <f>+K31</f>
        <v>0</v>
      </c>
    </row>
    <row r="35" spans="1:11" x14ac:dyDescent="0.25">
      <c r="A35" s="302">
        <v>1</v>
      </c>
      <c r="B35" s="302">
        <v>2</v>
      </c>
      <c r="C35" s="302">
        <v>3</v>
      </c>
      <c r="D35" s="302" t="s">
        <v>42</v>
      </c>
      <c r="E35" s="302">
        <v>5</v>
      </c>
      <c r="F35" s="302" t="s">
        <v>69</v>
      </c>
      <c r="G35" s="302">
        <v>7</v>
      </c>
      <c r="H35" s="302" t="s">
        <v>70</v>
      </c>
      <c r="I35" s="302">
        <v>9</v>
      </c>
      <c r="J35" s="302" t="s">
        <v>100</v>
      </c>
      <c r="K35" s="302" t="s">
        <v>101</v>
      </c>
    </row>
    <row r="37" spans="1:11" x14ac:dyDescent="0.25">
      <c r="B37" s="218"/>
      <c r="E37" s="218"/>
      <c r="I37" s="218"/>
      <c r="J37" s="218"/>
    </row>
    <row r="38" spans="1:11" x14ac:dyDescent="0.25">
      <c r="B38" s="218"/>
      <c r="E38" s="218"/>
      <c r="I38" s="218"/>
      <c r="K38" s="218"/>
    </row>
    <row r="39" spans="1:11" x14ac:dyDescent="0.25">
      <c r="J39" s="218"/>
    </row>
  </sheetData>
  <mergeCells count="15">
    <mergeCell ref="J13:J14"/>
    <mergeCell ref="I13:I14"/>
    <mergeCell ref="A13:A14"/>
    <mergeCell ref="B5:B6"/>
    <mergeCell ref="D5:D6"/>
    <mergeCell ref="I5:I6"/>
    <mergeCell ref="J5:K6"/>
    <mergeCell ref="A5:A6"/>
    <mergeCell ref="G31:H31"/>
    <mergeCell ref="E13:H13"/>
    <mergeCell ref="E14:F14"/>
    <mergeCell ref="G14:H14"/>
    <mergeCell ref="E5:H5"/>
    <mergeCell ref="E6:H6"/>
    <mergeCell ref="G11:H11"/>
  </mergeCells>
  <phoneticPr fontId="0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activeCell="K3" sqref="K3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6" t="s">
        <v>152</v>
      </c>
      <c r="B3" s="290" t="s">
        <v>153</v>
      </c>
      <c r="C3" s="286"/>
      <c r="D3" s="286"/>
      <c r="E3" s="287"/>
      <c r="F3" s="287"/>
      <c r="G3" s="287"/>
      <c r="H3" s="287"/>
      <c r="I3" s="287"/>
      <c r="J3" s="287"/>
      <c r="K3" s="289" t="s">
        <v>449</v>
      </c>
    </row>
    <row r="4" spans="1:11" ht="12.75" customHeight="1" x14ac:dyDescent="0.25">
      <c r="A4" s="33"/>
      <c r="B4" s="33"/>
      <c r="C4" s="33"/>
      <c r="D4" s="33"/>
      <c r="E4" s="33"/>
      <c r="F4" s="33"/>
      <c r="G4" s="33"/>
      <c r="H4" s="33"/>
      <c r="I4" s="143"/>
      <c r="J4" s="33"/>
      <c r="K4" s="33"/>
    </row>
    <row r="5" spans="1:11" x14ac:dyDescent="0.25">
      <c r="A5" s="341" t="s">
        <v>28</v>
      </c>
      <c r="B5" s="343" t="s">
        <v>131</v>
      </c>
      <c r="C5" s="34"/>
      <c r="D5" s="341" t="s">
        <v>71</v>
      </c>
      <c r="E5" s="345" t="s">
        <v>37</v>
      </c>
      <c r="F5" s="346"/>
      <c r="G5" s="346"/>
      <c r="H5" s="347"/>
      <c r="I5" s="341" t="s">
        <v>31</v>
      </c>
      <c r="J5" s="348" t="s">
        <v>41</v>
      </c>
      <c r="K5" s="349"/>
    </row>
    <row r="6" spans="1:11" x14ac:dyDescent="0.25">
      <c r="A6" s="342"/>
      <c r="B6" s="352"/>
      <c r="C6" s="35"/>
      <c r="D6" s="342"/>
      <c r="E6" s="345" t="s">
        <v>33</v>
      </c>
      <c r="F6" s="346"/>
      <c r="G6" s="346"/>
      <c r="H6" s="347"/>
      <c r="I6" s="342"/>
      <c r="J6" s="350"/>
      <c r="K6" s="351"/>
    </row>
    <row r="7" spans="1:11" ht="12.75" customHeight="1" x14ac:dyDescent="0.25">
      <c r="A7" s="135"/>
      <c r="B7" s="37"/>
      <c r="C7" s="38"/>
      <c r="D7" s="39"/>
      <c r="E7" s="37"/>
      <c r="F7" s="40"/>
      <c r="G7" s="41"/>
      <c r="H7" s="42"/>
      <c r="I7" s="153"/>
      <c r="J7" s="37"/>
      <c r="K7" s="38"/>
    </row>
    <row r="8" spans="1:11" ht="12.75" customHeight="1" x14ac:dyDescent="0.25">
      <c r="A8" s="43"/>
      <c r="B8" s="48"/>
      <c r="C8" s="49"/>
      <c r="D8" s="39"/>
      <c r="E8" s="39"/>
      <c r="F8" s="32"/>
      <c r="G8" s="46"/>
      <c r="H8" s="47"/>
      <c r="I8" s="67"/>
      <c r="J8" s="39"/>
      <c r="K8" s="44"/>
    </row>
    <row r="9" spans="1:11" x14ac:dyDescent="0.25">
      <c r="A9" s="50"/>
      <c r="B9" s="51"/>
      <c r="C9" s="51"/>
      <c r="D9" s="51"/>
      <c r="E9" s="51"/>
      <c r="F9" s="51"/>
      <c r="G9" s="339" t="s">
        <v>132</v>
      </c>
      <c r="H9" s="340"/>
      <c r="I9" s="69">
        <f>SUM(I7:I8)</f>
        <v>0</v>
      </c>
      <c r="J9" s="52"/>
      <c r="K9" s="53"/>
    </row>
    <row r="10" spans="1:11" ht="12.75" customHeight="1" x14ac:dyDescent="0.25">
      <c r="A10" s="3"/>
      <c r="B10" s="3"/>
      <c r="C10" s="3"/>
      <c r="D10" s="3"/>
      <c r="E10" s="3"/>
      <c r="F10" s="3"/>
      <c r="G10" s="3"/>
      <c r="H10" s="3"/>
      <c r="I10" s="22"/>
      <c r="J10" s="32"/>
      <c r="K10" s="44"/>
    </row>
    <row r="11" spans="1:11" x14ac:dyDescent="0.25">
      <c r="A11" s="341" t="s">
        <v>28</v>
      </c>
      <c r="B11" s="30" t="s">
        <v>38</v>
      </c>
      <c r="C11" s="55" t="s">
        <v>34</v>
      </c>
      <c r="D11" s="54" t="s">
        <v>34</v>
      </c>
      <c r="E11" s="345" t="s">
        <v>40</v>
      </c>
      <c r="F11" s="346"/>
      <c r="G11" s="346"/>
      <c r="H11" s="347"/>
      <c r="I11" s="341" t="s">
        <v>31</v>
      </c>
      <c r="J11" s="341" t="s">
        <v>29</v>
      </c>
      <c r="K11" s="55" t="s">
        <v>56</v>
      </c>
    </row>
    <row r="12" spans="1:11" x14ac:dyDescent="0.25">
      <c r="A12" s="342"/>
      <c r="B12" s="56" t="s">
        <v>39</v>
      </c>
      <c r="C12" s="56" t="s">
        <v>36</v>
      </c>
      <c r="D12" s="56" t="s">
        <v>35</v>
      </c>
      <c r="E12" s="345" t="s">
        <v>33</v>
      </c>
      <c r="F12" s="347"/>
      <c r="G12" s="345" t="s">
        <v>32</v>
      </c>
      <c r="H12" s="347"/>
      <c r="I12" s="342"/>
      <c r="J12" s="342"/>
      <c r="K12" s="56" t="s">
        <v>57</v>
      </c>
    </row>
    <row r="13" spans="1:11" ht="12.75" customHeight="1" x14ac:dyDescent="0.25">
      <c r="A13" s="36"/>
      <c r="B13" s="36"/>
      <c r="C13" s="36"/>
      <c r="D13" s="36"/>
      <c r="E13" s="39"/>
      <c r="F13" s="44"/>
      <c r="G13" s="39"/>
      <c r="H13" s="44"/>
      <c r="I13" s="57"/>
      <c r="J13" s="57"/>
      <c r="K13" s="57"/>
    </row>
    <row r="14" spans="1:11" x14ac:dyDescent="0.25">
      <c r="A14" s="43"/>
      <c r="B14" s="58"/>
      <c r="C14" s="59"/>
      <c r="D14" s="59"/>
      <c r="E14" s="148"/>
      <c r="F14" s="61"/>
      <c r="G14" s="60"/>
      <c r="H14" s="61"/>
      <c r="I14" s="71"/>
      <c r="J14" s="71"/>
      <c r="K14" s="70">
        <f>+I14-J14</f>
        <v>0</v>
      </c>
    </row>
    <row r="15" spans="1:11" ht="12.75" customHeight="1" x14ac:dyDescent="0.25">
      <c r="A15" s="43"/>
      <c r="B15" s="58"/>
      <c r="C15" s="36"/>
      <c r="D15" s="36"/>
      <c r="E15" s="39"/>
      <c r="F15" s="44"/>
      <c r="G15" s="39"/>
      <c r="H15" s="44"/>
      <c r="I15" s="83"/>
      <c r="J15" s="83"/>
      <c r="K15" s="83"/>
    </row>
    <row r="16" spans="1:11" x14ac:dyDescent="0.25">
      <c r="A16" s="50"/>
      <c r="B16" s="51"/>
      <c r="C16" s="51"/>
      <c r="D16" s="51"/>
      <c r="E16" s="51"/>
      <c r="F16" s="51"/>
      <c r="G16" s="339" t="s">
        <v>132</v>
      </c>
      <c r="H16" s="340"/>
      <c r="I16" s="73">
        <f>SUM(I14:I15)</f>
        <v>0</v>
      </c>
      <c r="J16" s="73">
        <f>SUM(J14:J15)</f>
        <v>0</v>
      </c>
      <c r="K16" s="73">
        <f>SUM(K14:K15)</f>
        <v>0</v>
      </c>
    </row>
    <row r="17" spans="1:11" ht="12.75" customHeight="1" x14ac:dyDescent="0.25">
      <c r="A17" s="3"/>
      <c r="B17" s="3"/>
      <c r="C17" s="3"/>
      <c r="D17" s="3"/>
      <c r="E17" s="3"/>
      <c r="F17" s="3"/>
      <c r="G17" s="3"/>
      <c r="H17" s="3"/>
      <c r="I17" s="86"/>
      <c r="J17" s="66"/>
      <c r="K17" s="161"/>
    </row>
    <row r="18" spans="1:11" ht="24.95" customHeight="1" x14ac:dyDescent="0.25">
      <c r="A18" s="296" t="s">
        <v>58</v>
      </c>
      <c r="B18" s="296" t="s">
        <v>133</v>
      </c>
      <c r="C18" s="296" t="s">
        <v>30</v>
      </c>
      <c r="D18" s="297" t="s">
        <v>59</v>
      </c>
      <c r="E18" s="296" t="s">
        <v>40</v>
      </c>
      <c r="F18" s="296" t="s">
        <v>62</v>
      </c>
      <c r="G18" s="296" t="s">
        <v>37</v>
      </c>
      <c r="H18" s="296" t="s">
        <v>60</v>
      </c>
      <c r="I18" s="296" t="s">
        <v>61</v>
      </c>
      <c r="J18" s="296" t="s">
        <v>99</v>
      </c>
      <c r="K18" s="296" t="s">
        <v>68</v>
      </c>
    </row>
    <row r="19" spans="1:11" ht="24.95" customHeight="1" x14ac:dyDescent="0.25">
      <c r="A19" s="303">
        <v>0</v>
      </c>
      <c r="B19" s="303"/>
      <c r="C19" s="303">
        <v>0</v>
      </c>
      <c r="D19" s="299">
        <f>+A19+B19-C19</f>
        <v>0</v>
      </c>
      <c r="E19" s="299">
        <f>+I16</f>
        <v>0</v>
      </c>
      <c r="F19" s="300">
        <v>0</v>
      </c>
      <c r="G19" s="299">
        <f>+I9</f>
        <v>0</v>
      </c>
      <c r="H19" s="299">
        <f>+D19-E19-G19</f>
        <v>0</v>
      </c>
      <c r="I19" s="299">
        <f>+J16</f>
        <v>0</v>
      </c>
      <c r="J19" s="305">
        <v>0</v>
      </c>
      <c r="K19" s="299">
        <f>+K16</f>
        <v>0</v>
      </c>
    </row>
    <row r="20" spans="1:11" x14ac:dyDescent="0.25">
      <c r="A20" s="302">
        <v>1</v>
      </c>
      <c r="B20" s="302">
        <v>2</v>
      </c>
      <c r="C20" s="302">
        <v>3</v>
      </c>
      <c r="D20" s="302" t="s">
        <v>42</v>
      </c>
      <c r="E20" s="302">
        <v>5</v>
      </c>
      <c r="F20" s="302" t="s">
        <v>69</v>
      </c>
      <c r="G20" s="302">
        <v>7</v>
      </c>
      <c r="H20" s="302" t="s">
        <v>70</v>
      </c>
      <c r="I20" s="302">
        <v>9</v>
      </c>
      <c r="J20" s="302" t="s">
        <v>100</v>
      </c>
      <c r="K20" s="302" t="s">
        <v>101</v>
      </c>
    </row>
    <row r="22" spans="1:11" x14ac:dyDescent="0.25">
      <c r="B22" s="218"/>
    </row>
  </sheetData>
  <mergeCells count="15">
    <mergeCell ref="J5:K6"/>
    <mergeCell ref="E6:H6"/>
    <mergeCell ref="G16:H16"/>
    <mergeCell ref="G9:H9"/>
    <mergeCell ref="A11:A12"/>
    <mergeCell ref="E11:H11"/>
    <mergeCell ref="I11:I12"/>
    <mergeCell ref="J11:J12"/>
    <mergeCell ref="E12:F12"/>
    <mergeCell ref="G12:H12"/>
    <mergeCell ref="A5:A6"/>
    <mergeCell ref="B5:B6"/>
    <mergeCell ref="D5:D6"/>
    <mergeCell ref="E5:H5"/>
    <mergeCell ref="I5:I6"/>
  </mergeCells>
  <pageMargins left="0.70866141732283472" right="0.70866141732283472" top="0.74803149606299213" bottom="0.74803149606299213" header="0.31496062992125984" footer="0.31496062992125984"/>
  <pageSetup orientation="portrait" horizontalDpi="4294967293" verticalDpi="0" r:id="rId1"/>
  <headerFooter>
    <oddHeader>&amp;R&amp;D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zoomScaleSheetLayoutView="100" workbookViewId="0">
      <pane xSplit="2" ySplit="2" topLeftCell="C24" activePane="bottomRight" state="frozen"/>
      <selection pane="topRight" activeCell="C1" sqref="C1"/>
      <selection pane="bottomLeft" activeCell="A3" sqref="A3"/>
      <selection pane="bottomRight" activeCell="C38" sqref="C38"/>
    </sheetView>
  </sheetViews>
  <sheetFormatPr baseColWidth="10" defaultRowHeight="12.75" x14ac:dyDescent="0.2"/>
  <cols>
    <col min="1" max="1" width="12.7109375" style="174" customWidth="1"/>
    <col min="2" max="2" width="27.7109375" style="174" customWidth="1"/>
    <col min="3" max="4" width="17.28515625" style="174" customWidth="1"/>
    <col min="5" max="13" width="16.7109375" style="174" customWidth="1"/>
    <col min="14" max="16384" width="11.42578125" style="174"/>
  </cols>
  <sheetData>
    <row r="1" spans="1:16" ht="30" customHeight="1" x14ac:dyDescent="0.2">
      <c r="A1" s="173"/>
      <c r="B1" s="173"/>
      <c r="D1" s="173"/>
      <c r="E1" s="173" t="s">
        <v>97</v>
      </c>
      <c r="F1" s="173"/>
      <c r="G1" s="173"/>
      <c r="H1" s="173"/>
      <c r="I1" s="173"/>
      <c r="J1" s="173"/>
      <c r="K1" s="175"/>
      <c r="L1" s="175"/>
      <c r="M1" s="289" t="s">
        <v>449</v>
      </c>
    </row>
    <row r="2" spans="1:16" ht="25.5" customHeight="1" x14ac:dyDescent="0.2">
      <c r="A2" s="164" t="s">
        <v>55</v>
      </c>
      <c r="B2" s="164" t="s">
        <v>67</v>
      </c>
      <c r="C2" s="176" t="s">
        <v>140</v>
      </c>
      <c r="D2" s="164" t="s">
        <v>27</v>
      </c>
      <c r="E2" s="164" t="s">
        <v>30</v>
      </c>
      <c r="F2" s="176" t="s">
        <v>59</v>
      </c>
      <c r="G2" s="177" t="s">
        <v>40</v>
      </c>
      <c r="H2" s="176" t="s">
        <v>62</v>
      </c>
      <c r="I2" s="216" t="s">
        <v>37</v>
      </c>
      <c r="J2" s="176" t="s">
        <v>60</v>
      </c>
      <c r="K2" s="178" t="s">
        <v>29</v>
      </c>
      <c r="L2" s="176" t="s">
        <v>99</v>
      </c>
      <c r="M2" s="176" t="s">
        <v>68</v>
      </c>
    </row>
    <row r="3" spans="1:16" ht="25.5" customHeight="1" x14ac:dyDescent="0.2">
      <c r="A3" s="179" t="s">
        <v>8</v>
      </c>
      <c r="B3" s="180" t="s">
        <v>5</v>
      </c>
      <c r="C3" s="181">
        <f>SUM(C4:C7)</f>
        <v>4184996000</v>
      </c>
      <c r="D3" s="181">
        <f>SUM(D4:D7)</f>
        <v>-8826178</v>
      </c>
      <c r="E3" s="181">
        <f>SUM(E4:E7)</f>
        <v>0</v>
      </c>
      <c r="F3" s="181">
        <f>SUM(F4:F7)</f>
        <v>4176169822</v>
      </c>
      <c r="G3" s="181">
        <f>SUM(G4:G7)</f>
        <v>3384634175</v>
      </c>
      <c r="H3" s="182">
        <f>+G3/F3</f>
        <v>0.8104637309454702</v>
      </c>
      <c r="I3" s="181">
        <f>SUM(I4:I7)</f>
        <v>401055305</v>
      </c>
      <c r="J3" s="181">
        <f>SUM(J4:J7)</f>
        <v>390480342</v>
      </c>
      <c r="K3" s="181">
        <f>SUM(K4:K7)</f>
        <v>387988092</v>
      </c>
      <c r="L3" s="182">
        <f>+K3/F3</f>
        <v>9.2905247759821577E-2</v>
      </c>
      <c r="M3" s="181">
        <f>SUM(M4:M7)</f>
        <v>2996646083</v>
      </c>
    </row>
    <row r="4" spans="1:16" ht="25.5" customHeight="1" x14ac:dyDescent="0.2">
      <c r="A4" s="183" t="s">
        <v>7</v>
      </c>
      <c r="B4" s="184" t="s">
        <v>73</v>
      </c>
      <c r="C4" s="185">
        <f>+DOTACION!A24</f>
        <v>50000000</v>
      </c>
      <c r="D4" s="185">
        <f>+DOTACION!B24</f>
        <v>0</v>
      </c>
      <c r="E4" s="185">
        <f>+DOTACION!C24</f>
        <v>0</v>
      </c>
      <c r="F4" s="185">
        <f>+DOTACION!D24</f>
        <v>50000000</v>
      </c>
      <c r="G4" s="185">
        <f>+DOTACION!E24</f>
        <v>25729200</v>
      </c>
      <c r="H4" s="186">
        <f>+DOTACION!F24</f>
        <v>0.51458400000000004</v>
      </c>
      <c r="I4" s="185">
        <f>+DOTACION!G24</f>
        <v>24270800</v>
      </c>
      <c r="J4" s="185">
        <f>+DOTACION!H24</f>
        <v>0</v>
      </c>
      <c r="K4" s="187">
        <f>+DOTACION!I24</f>
        <v>0</v>
      </c>
      <c r="L4" s="186">
        <f>+DOTACION!J24</f>
        <v>0</v>
      </c>
      <c r="M4" s="185">
        <f>+DOTACION!K24</f>
        <v>25729200</v>
      </c>
    </row>
    <row r="5" spans="1:16" ht="25.5" customHeight="1" x14ac:dyDescent="0.2">
      <c r="A5" s="183" t="s">
        <v>9</v>
      </c>
      <c r="B5" s="184" t="s">
        <v>74</v>
      </c>
      <c r="C5" s="185">
        <f>+'GASTOS DE COMPUTADOR'!A30</f>
        <v>3594000000</v>
      </c>
      <c r="D5" s="185">
        <f>+'GASTOS DE COMPUTADOR'!B30</f>
        <v>0</v>
      </c>
      <c r="E5" s="185">
        <f>+'GASTOS DE COMPUTADOR'!C30</f>
        <v>0</v>
      </c>
      <c r="F5" s="185">
        <f>+'GASTOS DE COMPUTADOR'!D30</f>
        <v>3594000000</v>
      </c>
      <c r="G5" s="185">
        <f>+'GASTOS DE COMPUTADOR'!E30</f>
        <v>3087417121</v>
      </c>
      <c r="H5" s="186">
        <f>+'GASTOS DE COMPUTADOR'!F30</f>
        <v>0.85904761296605459</v>
      </c>
      <c r="I5" s="185">
        <f>+'GASTOS DE COMPUTADOR'!G30</f>
        <v>292290991</v>
      </c>
      <c r="J5" s="185">
        <f>+'GASTOS DE COMPUTADOR'!H30</f>
        <v>214291888</v>
      </c>
      <c r="K5" s="188">
        <f>+'GASTOS DE COMPUTADOR'!I30</f>
        <v>379587973</v>
      </c>
      <c r="L5" s="186">
        <f>+'GASTOS DE COMPUTADOR'!J30</f>
        <v>0.10561713216471898</v>
      </c>
      <c r="M5" s="188">
        <f>+'GASTOS DE COMPUTADOR'!K30</f>
        <v>2707829148</v>
      </c>
      <c r="N5" s="214"/>
    </row>
    <row r="6" spans="1:16" ht="25.5" customHeight="1" x14ac:dyDescent="0.2">
      <c r="A6" s="183" t="s">
        <v>10</v>
      </c>
      <c r="B6" s="184" t="s">
        <v>75</v>
      </c>
      <c r="C6" s="185">
        <f>+'COM, LUBRICAN, Y LLANTAS'!A24</f>
        <v>84996000</v>
      </c>
      <c r="D6" s="185">
        <f>+'COM, LUBRICAN, Y LLANTAS'!B24</f>
        <v>0</v>
      </c>
      <c r="E6" s="185">
        <f>+'COM, LUBRICAN, Y LLANTAS'!C24</f>
        <v>0</v>
      </c>
      <c r="F6" s="185">
        <f>+'COM, LUBRICAN, Y LLANTAS'!D24</f>
        <v>84996000</v>
      </c>
      <c r="G6" s="185">
        <f>+'COM, LUBRICAN, Y LLANTAS'!E24</f>
        <v>80000000</v>
      </c>
      <c r="H6" s="186">
        <f>+'COM, LUBRICAN, Y LLANTAS'!F24</f>
        <v>0.94122076333003901</v>
      </c>
      <c r="I6" s="185">
        <f>+'COM, LUBRICAN, Y LLANTAS'!G24</f>
        <v>1800000</v>
      </c>
      <c r="J6" s="185">
        <f>+'COM, LUBRICAN, Y LLANTAS'!H24</f>
        <v>3196000</v>
      </c>
      <c r="K6" s="185">
        <f>+'COM, LUBRICAN, Y LLANTAS'!I24</f>
        <v>8080119</v>
      </c>
      <c r="L6" s="186">
        <f>+'COM, LUBRICAN, Y LLANTAS'!J24</f>
        <v>9.5064697162219394E-2</v>
      </c>
      <c r="M6" s="185">
        <f>+'COM, LUBRICAN, Y LLANTAS'!K24</f>
        <v>71919881</v>
      </c>
    </row>
    <row r="7" spans="1:16" ht="25.5" customHeight="1" x14ac:dyDescent="0.2">
      <c r="A7" s="183" t="s">
        <v>11</v>
      </c>
      <c r="B7" s="184" t="s">
        <v>76</v>
      </c>
      <c r="C7" s="185">
        <f>+'MATERIALES Y SUMINISTROS'!A24</f>
        <v>456000000</v>
      </c>
      <c r="D7" s="185">
        <f>+'MATERIALES Y SUMINISTROS'!B24</f>
        <v>-8826178</v>
      </c>
      <c r="E7" s="185">
        <f>+'MATERIALES Y SUMINISTROS'!C24</f>
        <v>0</v>
      </c>
      <c r="F7" s="185">
        <f>+'MATERIALES Y SUMINISTROS'!D24</f>
        <v>447173822</v>
      </c>
      <c r="G7" s="185">
        <f>+'MATERIALES Y SUMINISTROS'!E24</f>
        <v>191487854</v>
      </c>
      <c r="H7" s="186">
        <f>+'MATERIALES Y SUMINISTROS'!F24</f>
        <v>0.42821794250737694</v>
      </c>
      <c r="I7" s="185">
        <f>+'MATERIALES Y SUMINISTROS'!G24</f>
        <v>82693514</v>
      </c>
      <c r="J7" s="185">
        <f>+'MATERIALES Y SUMINISTROS'!H24</f>
        <v>172992454</v>
      </c>
      <c r="K7" s="188">
        <f>+'MATERIALES Y SUMINISTROS'!I24</f>
        <v>320000</v>
      </c>
      <c r="L7" s="186">
        <f>+'MATERIALES Y SUMINISTROS'!J24</f>
        <v>7.1560539606005825E-4</v>
      </c>
      <c r="M7" s="188">
        <f>+'MATERIALES Y SUMINISTROS'!K24</f>
        <v>191167854</v>
      </c>
    </row>
    <row r="8" spans="1:16" ht="25.5" customHeight="1" x14ac:dyDescent="0.2">
      <c r="A8" s="189" t="s">
        <v>12</v>
      </c>
      <c r="B8" s="190" t="s">
        <v>6</v>
      </c>
      <c r="C8" s="191">
        <f>SUM(C9:C14)+C15+C20+C21+C22+C23</f>
        <v>7935414000</v>
      </c>
      <c r="D8" s="191">
        <f>SUM(D9:D14)+D15+D20+D21+D22+D23</f>
        <v>8826178</v>
      </c>
      <c r="E8" s="191">
        <f>SUM(E9:E14)+E15+E20+E21+E22+E23</f>
        <v>0</v>
      </c>
      <c r="F8" s="191">
        <f>SUM(F9:F14)+F15+F20+F21+F22+F23</f>
        <v>7944240178</v>
      </c>
      <c r="G8" s="191">
        <f>SUM(G9:G14)+G15+G20+G21+G22+G23</f>
        <v>3141444510</v>
      </c>
      <c r="H8" s="192">
        <f>+G8/F8</f>
        <v>0.39543674909270848</v>
      </c>
      <c r="I8" s="191">
        <f>SUM(I9:I14)+I15+I20+I21+I22+I23</f>
        <v>2142911960</v>
      </c>
      <c r="J8" s="191">
        <f>SUM(J9:J14)+J15+J20+J21+J22+J23</f>
        <v>2659883708</v>
      </c>
      <c r="K8" s="191">
        <f>SUM(K9:K14)+K15+K20+K21+K22+K23</f>
        <v>717810800</v>
      </c>
      <c r="L8" s="192">
        <f>+K8/F8</f>
        <v>9.0356130217189912E-2</v>
      </c>
      <c r="M8" s="191">
        <f>SUM(M9:M14)+M15+M20+M21+M22+M23</f>
        <v>2423633710</v>
      </c>
    </row>
    <row r="9" spans="1:16" ht="25.5" customHeight="1" x14ac:dyDescent="0.2">
      <c r="A9" s="183" t="s">
        <v>136</v>
      </c>
      <c r="B9" s="184" t="s">
        <v>137</v>
      </c>
      <c r="C9" s="185">
        <f>+ARRENDAMIENTOS!A23</f>
        <v>358000000</v>
      </c>
      <c r="D9" s="185">
        <f>+ARRENDAMIENTOS!B23</f>
        <v>0</v>
      </c>
      <c r="E9" s="185">
        <f>+ARRENDAMIENTOS!C23</f>
        <v>0</v>
      </c>
      <c r="F9" s="185">
        <f>+ARRENDAMIENTOS!D23</f>
        <v>358000000</v>
      </c>
      <c r="G9" s="185">
        <f>+ARRENDAMIENTOS!E23</f>
        <v>5342416</v>
      </c>
      <c r="H9" s="186">
        <f>+ARRENDAMIENTOS!F23</f>
        <v>1.4922949720670391E-2</v>
      </c>
      <c r="I9" s="185">
        <f>+ARRENDAMIENTOS!G23</f>
        <v>150000000</v>
      </c>
      <c r="J9" s="185">
        <f>+ARRENDAMIENTOS!H23</f>
        <v>202657584</v>
      </c>
      <c r="K9" s="185">
        <f>+ARRENDAMIENTOS!I23</f>
        <v>5342416</v>
      </c>
      <c r="L9" s="186">
        <f>+ARRENDAMIENTOS!J23</f>
        <v>1.4922949720670391E-2</v>
      </c>
      <c r="M9" s="185">
        <f>+ARRENDAMIENTOS!K23</f>
        <v>0</v>
      </c>
      <c r="P9" s="214"/>
    </row>
    <row r="10" spans="1:16" ht="25.5" customHeight="1" x14ac:dyDescent="0.2">
      <c r="A10" s="183" t="s">
        <v>156</v>
      </c>
      <c r="B10" s="184" t="s">
        <v>157</v>
      </c>
      <c r="C10" s="185">
        <f>+VIATICOS!A21</f>
        <v>10000000</v>
      </c>
      <c r="D10" s="185">
        <f>+VIATICOS!B21</f>
        <v>8826178</v>
      </c>
      <c r="E10" s="185">
        <v>0</v>
      </c>
      <c r="F10" s="185">
        <f>+VIATICOS!D21</f>
        <v>18826178</v>
      </c>
      <c r="G10" s="185">
        <f>+VIATICOS!E21</f>
        <v>18826178</v>
      </c>
      <c r="H10" s="186">
        <f>+VIATICOS!F21</f>
        <v>1</v>
      </c>
      <c r="I10" s="185">
        <f>+VIATICOS!G21</f>
        <v>0</v>
      </c>
      <c r="J10" s="185">
        <f>+VIATICOS!H21</f>
        <v>0</v>
      </c>
      <c r="K10" s="185">
        <f>+VIATICOS!I21</f>
        <v>15500000</v>
      </c>
      <c r="L10" s="186">
        <f>+VIATICOS!J21</f>
        <v>0.82332165349759256</v>
      </c>
      <c r="M10" s="185">
        <f>+VIATICOS!K21</f>
        <v>3326178</v>
      </c>
      <c r="P10" s="214"/>
    </row>
    <row r="11" spans="1:16" ht="25.5" customHeight="1" x14ac:dyDescent="0.2">
      <c r="A11" s="183" t="s">
        <v>13</v>
      </c>
      <c r="B11" s="184" t="s">
        <v>77</v>
      </c>
      <c r="C11" s="185">
        <f>+'GASTOS DE TRANS, Y COMUNICA'!A37</f>
        <v>1626204000</v>
      </c>
      <c r="D11" s="185">
        <f>+'GASTOS DE TRANS, Y COMUNICA'!B37</f>
        <v>0</v>
      </c>
      <c r="E11" s="185">
        <f>+'GASTOS DE TRANS, Y COMUNICA'!C37</f>
        <v>0</v>
      </c>
      <c r="F11" s="185">
        <f>+'GASTOS DE TRANS, Y COMUNICA'!D37</f>
        <v>1626204000</v>
      </c>
      <c r="G11" s="185">
        <f>+'GASTOS DE TRANS, Y COMUNICA'!E37</f>
        <v>242301821</v>
      </c>
      <c r="H11" s="186">
        <f>+'GASTOS DE TRANS, Y COMUNICA'!F37</f>
        <v>0.14899841655782423</v>
      </c>
      <c r="I11" s="185">
        <f>+'GASTOS DE TRANS, Y COMUNICA'!G37</f>
        <v>188006801</v>
      </c>
      <c r="J11" s="185">
        <f>+'GASTOS DE TRANS, Y COMUNICA'!H37</f>
        <v>1195895378</v>
      </c>
      <c r="K11" s="185">
        <f>+'GASTOS DE TRANS, Y COMUNICA'!I37</f>
        <v>86378879</v>
      </c>
      <c r="L11" s="186">
        <f>+'GASTOS DE TRANS, Y COMUNICA'!J37</f>
        <v>5.3116877710299569E-2</v>
      </c>
      <c r="M11" s="185">
        <f>+'GASTOS DE TRANS, Y COMUNICA'!K37</f>
        <v>155922942</v>
      </c>
      <c r="P11" s="214"/>
    </row>
    <row r="12" spans="1:16" ht="25.5" customHeight="1" x14ac:dyDescent="0.2">
      <c r="A12" s="183" t="s">
        <v>14</v>
      </c>
      <c r="B12" s="184" t="s">
        <v>78</v>
      </c>
      <c r="C12" s="185">
        <f>+'IMPRESOS Y PUBLICACIÓN'!A24</f>
        <v>84000000</v>
      </c>
      <c r="D12" s="185">
        <f>+'IMPRESOS Y PUBLICACIÓN'!B24</f>
        <v>0</v>
      </c>
      <c r="E12" s="185">
        <f>+'IMPRESOS Y PUBLICACIÓN'!C24</f>
        <v>0</v>
      </c>
      <c r="F12" s="185">
        <f>+'IMPRESOS Y PUBLICACIÓN'!D24</f>
        <v>84000000</v>
      </c>
      <c r="G12" s="185">
        <f>+'IMPRESOS Y PUBLICACIÓN'!E24</f>
        <v>7726998</v>
      </c>
      <c r="H12" s="186">
        <f>+'IMPRESOS Y PUBLICACIÓN'!F24</f>
        <v>9.1988071428571433E-2</v>
      </c>
      <c r="I12" s="185">
        <f>+'IMPRESOS Y PUBLICACIÓN'!G24</f>
        <v>5650000</v>
      </c>
      <c r="J12" s="185">
        <f>+'IMPRESOS Y PUBLICACIÓN'!H24</f>
        <v>70623002</v>
      </c>
      <c r="K12" s="185">
        <f>+'IMPRESOS Y PUBLICACIÓN'!I24</f>
        <v>7726998</v>
      </c>
      <c r="L12" s="186">
        <f>+'IMPRESOS Y PUBLICACIÓN'!J24</f>
        <v>9.1988071428571433E-2</v>
      </c>
      <c r="M12" s="185">
        <f>+'IMPRESOS Y PUBLICACIÓN'!K24</f>
        <v>0</v>
      </c>
      <c r="P12" s="214"/>
    </row>
    <row r="13" spans="1:16" ht="25.5" customHeight="1" x14ac:dyDescent="0.2">
      <c r="A13" s="183" t="s">
        <v>15</v>
      </c>
      <c r="B13" s="184" t="s">
        <v>79</v>
      </c>
      <c r="C13" s="185">
        <f>+'MANTENIMIENTO ENTIDAD'!A34</f>
        <v>2707000000</v>
      </c>
      <c r="D13" s="185">
        <f>+'MANTENIMIENTO ENTIDAD'!B34</f>
        <v>0</v>
      </c>
      <c r="E13" s="185">
        <f>+'MANTENIMIENTO ENTIDAD'!C34</f>
        <v>0</v>
      </c>
      <c r="F13" s="185">
        <f>+'MANTENIMIENTO ENTIDAD'!D34</f>
        <v>2707000000</v>
      </c>
      <c r="G13" s="185">
        <f>+'MANTENIMIENTO ENTIDAD'!E34</f>
        <v>2476446039</v>
      </c>
      <c r="H13" s="186">
        <f>+'MANTENIMIENTO ENTIDAD'!F34</f>
        <v>0.91483045400812713</v>
      </c>
      <c r="I13" s="185">
        <f>+'MANTENIMIENTO ENTIDAD'!G34</f>
        <v>97458386</v>
      </c>
      <c r="J13" s="185">
        <f>+'MANTENIMIENTO ENTIDAD'!H34</f>
        <v>133095575</v>
      </c>
      <c r="K13" s="185">
        <f>+'MANTENIMIENTO ENTIDAD'!I34</f>
        <v>315483912</v>
      </c>
      <c r="L13" s="186">
        <f>+'MANTENIMIENTO ENTIDAD'!J34</f>
        <v>0.1165437428888068</v>
      </c>
      <c r="M13" s="185">
        <f>+'MANTENIMIENTO ENTIDAD'!K34</f>
        <v>2160962127</v>
      </c>
      <c r="P13" s="214"/>
    </row>
    <row r="14" spans="1:16" ht="25.5" customHeight="1" x14ac:dyDescent="0.2">
      <c r="A14" s="183" t="s">
        <v>16</v>
      </c>
      <c r="B14" s="184" t="s">
        <v>80</v>
      </c>
      <c r="C14" s="185">
        <f>+'SEGUROS ENTIDAD'!A21</f>
        <v>843416000</v>
      </c>
      <c r="D14" s="185">
        <f>+'SEGUROS ENTIDAD'!B21</f>
        <v>0</v>
      </c>
      <c r="E14" s="185">
        <f>+'SEGUROS ENTIDAD'!C21</f>
        <v>0</v>
      </c>
      <c r="F14" s="185">
        <f>+'SEGUROS ENTIDAD'!D21</f>
        <v>843416000</v>
      </c>
      <c r="G14" s="185">
        <f>+'SEGUROS ENTIDAD'!E21</f>
        <v>13422463</v>
      </c>
      <c r="H14" s="186">
        <f>+'SEGUROS ENTIDAD'!F21</f>
        <v>1.5914404042607681E-2</v>
      </c>
      <c r="I14" s="185">
        <f>+'SEGUROS ENTIDAD'!G21</f>
        <v>625005780</v>
      </c>
      <c r="J14" s="185">
        <f>+'SEGUROS ENTIDAD'!H21</f>
        <v>204987757</v>
      </c>
      <c r="K14" s="185">
        <f>+'SEGUROS ENTIDAD'!I21</f>
        <v>0</v>
      </c>
      <c r="L14" s="186">
        <f>+'SEGUROS ENTIDAD'!J21</f>
        <v>0</v>
      </c>
      <c r="M14" s="185">
        <f>+'SEGUROS ENTIDAD'!K21</f>
        <v>13422463</v>
      </c>
      <c r="P14" s="214"/>
    </row>
    <row r="15" spans="1:16" ht="25.5" customHeight="1" x14ac:dyDescent="0.2">
      <c r="A15" s="189" t="s">
        <v>18</v>
      </c>
      <c r="B15" s="190" t="s">
        <v>51</v>
      </c>
      <c r="C15" s="191">
        <f>SUM(C16:C19)</f>
        <v>800000000</v>
      </c>
      <c r="D15" s="191">
        <f>SUM(D16:D19)</f>
        <v>0</v>
      </c>
      <c r="E15" s="191">
        <f>SUM(E16:E19)</f>
        <v>0</v>
      </c>
      <c r="F15" s="191">
        <f>SUM(F16:F19)</f>
        <v>800000000</v>
      </c>
      <c r="G15" s="191">
        <f>SUM(G16:G19)</f>
        <v>257521963</v>
      </c>
      <c r="H15" s="192">
        <f>+G15/F15</f>
        <v>0.32190245374999998</v>
      </c>
      <c r="I15" s="191">
        <f>SUM(I16:I19)</f>
        <v>542478037</v>
      </c>
      <c r="J15" s="191">
        <f>SUM(J16:J19)</f>
        <v>0</v>
      </c>
      <c r="K15" s="191">
        <f>SUM(K16:K19)</f>
        <v>257521963</v>
      </c>
      <c r="L15" s="192">
        <f>+K15/F15</f>
        <v>0.32190245374999998</v>
      </c>
      <c r="M15" s="191">
        <f>SUM(M16:M19)</f>
        <v>0</v>
      </c>
    </row>
    <row r="16" spans="1:16" ht="25.5" customHeight="1" x14ac:dyDescent="0.2">
      <c r="A16" s="183" t="s">
        <v>17</v>
      </c>
      <c r="B16" s="193" t="s">
        <v>81</v>
      </c>
      <c r="C16" s="185">
        <f>+ENERGIA!A38</f>
        <v>437393000</v>
      </c>
      <c r="D16" s="185">
        <f>+ENERGIA!B38</f>
        <v>0</v>
      </c>
      <c r="E16" s="185">
        <f>+ENERGIA!C38</f>
        <v>0</v>
      </c>
      <c r="F16" s="185">
        <f>+ENERGIA!D38</f>
        <v>437393000</v>
      </c>
      <c r="G16" s="185">
        <f>+ENERGIA!E38</f>
        <v>141742087</v>
      </c>
      <c r="H16" s="186">
        <f>+ENERGIA!F38</f>
        <v>0.32406116924596418</v>
      </c>
      <c r="I16" s="185">
        <f>+ENERGIA!G38</f>
        <v>295650913</v>
      </c>
      <c r="J16" s="185">
        <f>+ENERGIA!H38</f>
        <v>0</v>
      </c>
      <c r="K16" s="185">
        <f>+ENERGIA!I38</f>
        <v>141742087</v>
      </c>
      <c r="L16" s="186">
        <f>+ENERGIA!J38</f>
        <v>0.32406116924596418</v>
      </c>
      <c r="M16" s="185">
        <f>+ENERGIA!K38</f>
        <v>0</v>
      </c>
    </row>
    <row r="17" spans="1:13" ht="25.5" customHeight="1" x14ac:dyDescent="0.2">
      <c r="A17" s="183" t="s">
        <v>19</v>
      </c>
      <c r="B17" s="193" t="s">
        <v>82</v>
      </c>
      <c r="C17" s="185">
        <f>+ACUEDUCTO!A28</f>
        <v>133412000</v>
      </c>
      <c r="D17" s="185">
        <f>+ACUEDUCTO!B28</f>
        <v>0</v>
      </c>
      <c r="E17" s="185">
        <f>+ACUEDUCTO!C28</f>
        <v>0</v>
      </c>
      <c r="F17" s="185">
        <f>+ACUEDUCTO!D28</f>
        <v>133412000</v>
      </c>
      <c r="G17" s="185">
        <f>+ACUEDUCTO!E28</f>
        <v>24821617</v>
      </c>
      <c r="H17" s="186">
        <f>+ACUEDUCTO!F28</f>
        <v>0.18605235660960034</v>
      </c>
      <c r="I17" s="185">
        <f>+ACUEDUCTO!G28</f>
        <v>108590383</v>
      </c>
      <c r="J17" s="185">
        <f>+ACUEDUCTO!H28</f>
        <v>0</v>
      </c>
      <c r="K17" s="185">
        <f>+ACUEDUCTO!I28</f>
        <v>24821617</v>
      </c>
      <c r="L17" s="186">
        <f>+ACUEDUCTO!J28</f>
        <v>0.18605235660960034</v>
      </c>
      <c r="M17" s="185">
        <f>+ACUEDUCTO!K28</f>
        <v>0</v>
      </c>
    </row>
    <row r="18" spans="1:13" ht="25.5" customHeight="1" x14ac:dyDescent="0.2">
      <c r="A18" s="183" t="s">
        <v>20</v>
      </c>
      <c r="B18" s="193" t="s">
        <v>83</v>
      </c>
      <c r="C18" s="185">
        <f>+ASEO!A25</f>
        <v>17000000</v>
      </c>
      <c r="D18" s="185">
        <f>+ASEO!B25</f>
        <v>0</v>
      </c>
      <c r="E18" s="185">
        <f>+ASEO!C25</f>
        <v>0</v>
      </c>
      <c r="F18" s="185">
        <f>+ASEO!D25</f>
        <v>17000000</v>
      </c>
      <c r="G18" s="185">
        <f>+ASEO!E25</f>
        <v>14512689</v>
      </c>
      <c r="H18" s="186">
        <f>+ASEO!F25</f>
        <v>0.85368758823529411</v>
      </c>
      <c r="I18" s="185">
        <f>+ASEO!G25</f>
        <v>2487311</v>
      </c>
      <c r="J18" s="185">
        <f>+ASEO!H25</f>
        <v>0</v>
      </c>
      <c r="K18" s="185">
        <f>+ASEO!I25</f>
        <v>14512689</v>
      </c>
      <c r="L18" s="186">
        <f>+ASEO!J25</f>
        <v>0.85368758823529411</v>
      </c>
      <c r="M18" s="185">
        <f>+ASEO!K25</f>
        <v>0</v>
      </c>
    </row>
    <row r="19" spans="1:13" ht="25.5" customHeight="1" x14ac:dyDescent="0.2">
      <c r="A19" s="183" t="s">
        <v>21</v>
      </c>
      <c r="B19" s="193" t="s">
        <v>84</v>
      </c>
      <c r="C19" s="185">
        <f>+TELEFONO!A25</f>
        <v>212195000</v>
      </c>
      <c r="D19" s="185">
        <f>+TELEFONO!B25</f>
        <v>0</v>
      </c>
      <c r="E19" s="185">
        <f>+TELEFONO!C25</f>
        <v>0</v>
      </c>
      <c r="F19" s="185">
        <f>+TELEFONO!D25</f>
        <v>212195000</v>
      </c>
      <c r="G19" s="185">
        <f>+TELEFONO!E25</f>
        <v>76445570</v>
      </c>
      <c r="H19" s="186">
        <f>+TELEFONO!F25</f>
        <v>0.36026093923042485</v>
      </c>
      <c r="I19" s="185">
        <f>+TELEFONO!G25</f>
        <v>135749430</v>
      </c>
      <c r="J19" s="185">
        <f>+TELEFONO!H25</f>
        <v>0</v>
      </c>
      <c r="K19" s="185">
        <f>+TELEFONO!I25</f>
        <v>76445570</v>
      </c>
      <c r="L19" s="186">
        <f>+TELEFONO!J25</f>
        <v>0.36026093923042485</v>
      </c>
      <c r="M19" s="185">
        <f>+TELEFONO!K25</f>
        <v>0</v>
      </c>
    </row>
    <row r="20" spans="1:13" ht="25.5" customHeight="1" x14ac:dyDescent="0.2">
      <c r="A20" s="183" t="s">
        <v>129</v>
      </c>
      <c r="B20" s="193" t="s">
        <v>128</v>
      </c>
      <c r="C20" s="185">
        <f>+CAPACITACIÓN!A21</f>
        <v>354083000</v>
      </c>
      <c r="D20" s="185">
        <f>+CAPACITACIÓN!B21</f>
        <v>0</v>
      </c>
      <c r="E20" s="185">
        <f>+CAPACITACIÓN!C21</f>
        <v>0</v>
      </c>
      <c r="F20" s="185">
        <f>+CAPACITACIÓN!D21</f>
        <v>354083000</v>
      </c>
      <c r="G20" s="185">
        <f>+CAPACITACIÓN!E21</f>
        <v>0</v>
      </c>
      <c r="H20" s="186">
        <f>+CAPACITACIÓN!F21</f>
        <v>0</v>
      </c>
      <c r="I20" s="185">
        <f>+CAPACITACIÓN!G21</f>
        <v>0</v>
      </c>
      <c r="J20" s="185">
        <f>+CAPACITACIÓN!H21</f>
        <v>354083000</v>
      </c>
      <c r="K20" s="185">
        <f>+CAPACITACIÓN!I21</f>
        <v>0</v>
      </c>
      <c r="L20" s="186">
        <f>+CAPACITACIÓN!J21</f>
        <v>0</v>
      </c>
      <c r="M20" s="185">
        <f>+CAPACITACIÓN!K21</f>
        <v>0</v>
      </c>
    </row>
    <row r="21" spans="1:13" ht="25.5" customHeight="1" x14ac:dyDescent="0.2">
      <c r="A21" s="183" t="s">
        <v>22</v>
      </c>
      <c r="B21" s="193" t="s">
        <v>86</v>
      </c>
      <c r="C21" s="185">
        <f>+BIENESTAR!A36</f>
        <v>652711000</v>
      </c>
      <c r="D21" s="185">
        <f>+BIENESTAR!B36</f>
        <v>0</v>
      </c>
      <c r="E21" s="185">
        <f>+BIENESTAR!C36</f>
        <v>0</v>
      </c>
      <c r="F21" s="185">
        <f>+BIENESTAR!D36</f>
        <v>652711000</v>
      </c>
      <c r="G21" s="185">
        <f>+BIENESTAR!E36</f>
        <v>29856632</v>
      </c>
      <c r="H21" s="186">
        <f>+BIENESTAR!F36</f>
        <v>4.5742498594324291E-2</v>
      </c>
      <c r="I21" s="185">
        <f>+BIENESTAR!G36</f>
        <v>506912956</v>
      </c>
      <c r="J21" s="185">
        <f>+BIENESTAR!H36</f>
        <v>115941412</v>
      </c>
      <c r="K21" s="185">
        <f>+BIENESTAR!I36</f>
        <v>29856632</v>
      </c>
      <c r="L21" s="186">
        <f>+BIENESTAR!J36</f>
        <v>4.5742498594324291E-2</v>
      </c>
      <c r="M21" s="185">
        <f>+BIENESTAR!K36</f>
        <v>0</v>
      </c>
    </row>
    <row r="22" spans="1:13" ht="25.5" customHeight="1" x14ac:dyDescent="0.2">
      <c r="A22" s="183" t="s">
        <v>23</v>
      </c>
      <c r="B22" s="193" t="s">
        <v>87</v>
      </c>
      <c r="C22" s="185">
        <f>+PROMOCIÓN!A24</f>
        <v>200000000</v>
      </c>
      <c r="D22" s="185">
        <f>+PROMOCIÓN!B24</f>
        <v>0</v>
      </c>
      <c r="E22" s="185">
        <f>+PROMOCIÓN!C24</f>
        <v>0</v>
      </c>
      <c r="F22" s="185">
        <f>+PROMOCIÓN!D24</f>
        <v>200000000</v>
      </c>
      <c r="G22" s="185">
        <f>+PROMOCIÓN!E24</f>
        <v>0</v>
      </c>
      <c r="H22" s="186">
        <f>+PROMOCIÓN!F24</f>
        <v>0</v>
      </c>
      <c r="I22" s="185">
        <f>+PROMOCIÓN!G24</f>
        <v>0</v>
      </c>
      <c r="J22" s="185">
        <f>+PROMOCIÓN!H24</f>
        <v>200000000</v>
      </c>
      <c r="K22" s="185">
        <f>+PROMOCIÓN!I24</f>
        <v>0</v>
      </c>
      <c r="L22" s="186">
        <f>+PROMOCIÓN!J24</f>
        <v>0</v>
      </c>
      <c r="M22" s="185">
        <f>+PROMOCIÓN!K24</f>
        <v>0</v>
      </c>
    </row>
    <row r="23" spans="1:13" ht="25.5" customHeight="1" x14ac:dyDescent="0.2">
      <c r="A23" s="183" t="s">
        <v>24</v>
      </c>
      <c r="B23" s="193" t="s">
        <v>88</v>
      </c>
      <c r="C23" s="185">
        <f>+'SALUD OCU.'!A28</f>
        <v>300000000</v>
      </c>
      <c r="D23" s="185">
        <f>+'SALUD OCU.'!B28</f>
        <v>0</v>
      </c>
      <c r="E23" s="185">
        <f>+'SALUD OCU.'!C28</f>
        <v>0</v>
      </c>
      <c r="F23" s="185">
        <f>+'SALUD OCU.'!D28</f>
        <v>300000000</v>
      </c>
      <c r="G23" s="185">
        <f>+'SALUD OCU.'!E28</f>
        <v>90000000</v>
      </c>
      <c r="H23" s="186">
        <f>+'SALUD OCU.'!F28</f>
        <v>0.3</v>
      </c>
      <c r="I23" s="185">
        <f>+'SALUD OCU.'!G28</f>
        <v>27400000</v>
      </c>
      <c r="J23" s="185">
        <f>+'SALUD OCU.'!H28</f>
        <v>182600000</v>
      </c>
      <c r="K23" s="185">
        <f>+'SALUD OCU.'!I28</f>
        <v>0</v>
      </c>
      <c r="L23" s="186">
        <f>+'SALUD OCU.'!J28</f>
        <v>0</v>
      </c>
      <c r="M23" s="185">
        <f>+'SALUD OCU.'!K28</f>
        <v>90000000</v>
      </c>
    </row>
    <row r="24" spans="1:13" ht="25.5" customHeight="1" x14ac:dyDescent="0.2">
      <c r="A24" s="189" t="s">
        <v>139</v>
      </c>
      <c r="B24" s="190" t="s">
        <v>138</v>
      </c>
      <c r="C24" s="191">
        <f>SUM(C25:C26)</f>
        <v>208120000</v>
      </c>
      <c r="D24" s="191">
        <f>SUM(D25:D26)</f>
        <v>0</v>
      </c>
      <c r="E24" s="191">
        <f>SUM(E25:E26)</f>
        <v>0</v>
      </c>
      <c r="F24" s="191">
        <f>SUM(F25:F26)</f>
        <v>208120000</v>
      </c>
      <c r="G24" s="191">
        <f>SUM(G25:G26)</f>
        <v>43777104</v>
      </c>
      <c r="H24" s="192">
        <f>+G24/F24</f>
        <v>0.21034549298481645</v>
      </c>
      <c r="I24" s="191">
        <f>SUM(I25:I26)</f>
        <v>4930150</v>
      </c>
      <c r="J24" s="191">
        <f>SUM(J25:J26)</f>
        <v>159412746</v>
      </c>
      <c r="K24" s="191">
        <f>SUM(K25:K26)</f>
        <v>43777104</v>
      </c>
      <c r="L24" s="192">
        <f>+K24/F24</f>
        <v>0.21034549298481645</v>
      </c>
      <c r="M24" s="191">
        <f>SUM(M25:M26)</f>
        <v>0</v>
      </c>
    </row>
    <row r="25" spans="1:13" ht="25.5" customHeight="1" x14ac:dyDescent="0.2">
      <c r="A25" s="183" t="s">
        <v>90</v>
      </c>
      <c r="B25" s="193" t="s">
        <v>91</v>
      </c>
      <c r="C25" s="185">
        <f>+SENTENCIAS!A24</f>
        <v>206000000</v>
      </c>
      <c r="D25" s="185">
        <f>+SENTENCIAS!B24</f>
        <v>0</v>
      </c>
      <c r="E25" s="185">
        <f>+SENTENCIAS!C24</f>
        <v>0</v>
      </c>
      <c r="F25" s="185">
        <f>+SENTENCIAS!D24</f>
        <v>206000000</v>
      </c>
      <c r="G25" s="185">
        <f>+SENTENCIAS!E24</f>
        <v>43012004</v>
      </c>
      <c r="H25" s="186">
        <f>+SENTENCIAS!F24</f>
        <v>0.2087961359223301</v>
      </c>
      <c r="I25" s="185">
        <f>+SENTENCIAS!G24</f>
        <v>4000000</v>
      </c>
      <c r="J25" s="188">
        <f>+SENTENCIAS!H24</f>
        <v>158987996</v>
      </c>
      <c r="K25" s="185">
        <f>+SENTENCIAS!I24</f>
        <v>43012004</v>
      </c>
      <c r="L25" s="186">
        <f>+SENTENCIAS!J24</f>
        <v>0.2087961359223301</v>
      </c>
      <c r="M25" s="185">
        <f>+SENTENCIAS!K24</f>
        <v>0</v>
      </c>
    </row>
    <row r="26" spans="1:13" ht="25.5" customHeight="1" x14ac:dyDescent="0.2">
      <c r="A26" s="183" t="s">
        <v>25</v>
      </c>
      <c r="B26" s="193" t="s">
        <v>89</v>
      </c>
      <c r="C26" s="185">
        <f>+'IMPUESTOS, TASAS'!A21</f>
        <v>2120000</v>
      </c>
      <c r="D26" s="185">
        <f>+'IMPUESTOS, TASAS'!B21</f>
        <v>0</v>
      </c>
      <c r="E26" s="185">
        <f>+'IMPUESTOS, TASAS'!C21</f>
        <v>0</v>
      </c>
      <c r="F26" s="185">
        <f>+'IMPUESTOS, TASAS'!D21</f>
        <v>2120000</v>
      </c>
      <c r="G26" s="185">
        <f>+'IMPUESTOS, TASAS'!E21</f>
        <v>765100</v>
      </c>
      <c r="H26" s="186">
        <f>+'IMPUESTOS, TASAS'!F21</f>
        <v>0.36089622641509433</v>
      </c>
      <c r="I26" s="185">
        <f>+'IMPUESTOS, TASAS'!G21</f>
        <v>930150</v>
      </c>
      <c r="J26" s="188">
        <f>+'IMPUESTOS, TASAS'!H21</f>
        <v>424750</v>
      </c>
      <c r="K26" s="185">
        <f>+'IMPUESTOS, TASAS'!I21</f>
        <v>765100</v>
      </c>
      <c r="L26" s="186">
        <f>+'IMPUESTOS, TASAS'!J21</f>
        <v>0.36089622641509433</v>
      </c>
      <c r="M26" s="185">
        <f>+'IMPUESTOS, TASAS'!K21</f>
        <v>0</v>
      </c>
    </row>
    <row r="27" spans="1:13" ht="25.5" customHeight="1" x14ac:dyDescent="0.2">
      <c r="A27" s="194" t="s">
        <v>120</v>
      </c>
      <c r="B27" s="195" t="s">
        <v>65</v>
      </c>
      <c r="C27" s="196">
        <f>+C3+C8+C24</f>
        <v>12328530000</v>
      </c>
      <c r="D27" s="196">
        <f>+D3+D8+D24</f>
        <v>0</v>
      </c>
      <c r="E27" s="196">
        <f>+E3+E8+E24</f>
        <v>0</v>
      </c>
      <c r="F27" s="196">
        <f>+F3+F8+F24</f>
        <v>12328530000</v>
      </c>
      <c r="G27" s="196">
        <f>+G3+G8+G24</f>
        <v>6569855789</v>
      </c>
      <c r="H27" s="197">
        <f>+G27/F27</f>
        <v>0.53289855230104477</v>
      </c>
      <c r="I27" s="196">
        <f>+I3+I8+I24</f>
        <v>2548897415</v>
      </c>
      <c r="J27" s="196">
        <f>+J3+J8+J24</f>
        <v>3209776796</v>
      </c>
      <c r="K27" s="196">
        <f>+K3+K8+K24</f>
        <v>1149575996</v>
      </c>
      <c r="L27" s="197">
        <f>+K27/F27</f>
        <v>9.3245179757846228E-2</v>
      </c>
      <c r="M27" s="198">
        <f>+M3+M8+M24</f>
        <v>5420279793</v>
      </c>
    </row>
    <row r="28" spans="1:13" ht="25.5" customHeight="1" x14ac:dyDescent="0.2">
      <c r="A28" s="199" t="s">
        <v>121</v>
      </c>
      <c r="B28" s="200" t="s">
        <v>63</v>
      </c>
      <c r="C28" s="201">
        <f>SUM(C29:C33)</f>
        <v>85080455000</v>
      </c>
      <c r="D28" s="201">
        <f>SUM(D29:D33)</f>
        <v>0</v>
      </c>
      <c r="E28" s="201">
        <f>SUM(E29:E33)</f>
        <v>0</v>
      </c>
      <c r="F28" s="201">
        <f>SUM(F29:F33)</f>
        <v>85080455000</v>
      </c>
      <c r="G28" s="201">
        <f>SUM(G29:G33)</f>
        <v>25279805912</v>
      </c>
      <c r="H28" s="202">
        <f>+G28/F28</f>
        <v>0.29712824069875976</v>
      </c>
      <c r="I28" s="201">
        <f>SUM(I29:I33)</f>
        <v>5558449</v>
      </c>
      <c r="J28" s="201">
        <f>SUM(J29:J33)</f>
        <v>59795090639</v>
      </c>
      <c r="K28" s="201">
        <f>SUM(K29:K33)</f>
        <v>25231160579</v>
      </c>
      <c r="L28" s="202">
        <f>+K28/F28</f>
        <v>0.29655648384814115</v>
      </c>
      <c r="M28" s="201">
        <f>SUM(M29:M33)</f>
        <v>48645333</v>
      </c>
    </row>
    <row r="29" spans="1:13" ht="25.5" customHeight="1" x14ac:dyDescent="0.2">
      <c r="A29" s="199" t="s">
        <v>122</v>
      </c>
      <c r="B29" s="184" t="s">
        <v>94</v>
      </c>
      <c r="C29" s="203">
        <f>+NOMINA!A28</f>
        <v>62534631000</v>
      </c>
      <c r="D29" s="203">
        <f>+NOMINA!B28</f>
        <v>0</v>
      </c>
      <c r="E29" s="203">
        <f>+NOMINA!C28</f>
        <v>0</v>
      </c>
      <c r="F29" s="203">
        <f>+NOMINA!D28</f>
        <v>62534631000</v>
      </c>
      <c r="G29" s="203">
        <f>+NOMINA!E28</f>
        <v>19857624325</v>
      </c>
      <c r="H29" s="204">
        <f>+NOMINA!F28</f>
        <v>0.31754603821041177</v>
      </c>
      <c r="I29" s="203">
        <f>+NOMINA!G28</f>
        <v>2792097</v>
      </c>
      <c r="J29" s="203">
        <f>+NOMINA!H28</f>
        <v>42674214578</v>
      </c>
      <c r="K29" s="203">
        <f>+NOMINA!I28</f>
        <v>19857624325</v>
      </c>
      <c r="L29" s="204">
        <f>+NOMINA!J28</f>
        <v>0.31754603821041177</v>
      </c>
      <c r="M29" s="203">
        <f>+NOMINA!K28</f>
        <v>0</v>
      </c>
    </row>
    <row r="30" spans="1:13" ht="25.5" customHeight="1" x14ac:dyDescent="0.2">
      <c r="A30" s="199" t="s">
        <v>124</v>
      </c>
      <c r="B30" s="184" t="s">
        <v>95</v>
      </c>
      <c r="C30" s="203">
        <f>+HONORARIOS!A28</f>
        <v>562489000</v>
      </c>
      <c r="D30" s="203">
        <f>+HONORARIOS!B28</f>
        <v>0</v>
      </c>
      <c r="E30" s="203">
        <f>+HONORARIOS!C28</f>
        <v>0</v>
      </c>
      <c r="F30" s="203">
        <f>+HONORARIOS!D28</f>
        <v>562489000</v>
      </c>
      <c r="G30" s="203">
        <f>+HONORARIOS!E28</f>
        <v>180307000</v>
      </c>
      <c r="H30" s="204">
        <f>+HONORARIOS!F28</f>
        <v>0.32055204635112866</v>
      </c>
      <c r="I30" s="203">
        <f>+HONORARIOS!G28</f>
        <v>146000</v>
      </c>
      <c r="J30" s="203">
        <f>+HONORARIOS!H28</f>
        <v>382036000</v>
      </c>
      <c r="K30" s="203">
        <f>+HONORARIOS!I28</f>
        <v>143995000</v>
      </c>
      <c r="L30" s="204">
        <f>+HONORARIOS!J28</f>
        <v>0.25599611725740412</v>
      </c>
      <c r="M30" s="203">
        <f>+HONORARIOS!K28</f>
        <v>36312000</v>
      </c>
    </row>
    <row r="31" spans="1:13" ht="25.5" customHeight="1" x14ac:dyDescent="0.2">
      <c r="A31" s="199" t="s">
        <v>150</v>
      </c>
      <c r="B31" s="184" t="s">
        <v>151</v>
      </c>
      <c r="C31" s="203">
        <f>+R.S.T.!A19</f>
        <v>27192000</v>
      </c>
      <c r="D31" s="203">
        <f>+R.S.T.!B19</f>
        <v>0</v>
      </c>
      <c r="E31" s="203">
        <f>+R.S.T.!C19</f>
        <v>0</v>
      </c>
      <c r="F31" s="203">
        <f>+R.S.T.!D19</f>
        <v>27192000</v>
      </c>
      <c r="G31" s="203">
        <f>+R.S.T.!E19</f>
        <v>20000000</v>
      </c>
      <c r="H31" s="204">
        <f>+R.S.T.!F19</f>
        <v>0.73551044424830836</v>
      </c>
      <c r="I31" s="203">
        <f>+R.S.T.!G19</f>
        <v>0</v>
      </c>
      <c r="J31" s="203">
        <f>+R.S.T.!H19</f>
        <v>7192000</v>
      </c>
      <c r="K31" s="203">
        <f>+R.S.T.!I19</f>
        <v>7666667</v>
      </c>
      <c r="L31" s="204">
        <f>+R.S.T.!J19</f>
        <v>0.28194568255369229</v>
      </c>
      <c r="M31" s="203">
        <f>+R.S.T.!K19</f>
        <v>12333333</v>
      </c>
    </row>
    <row r="32" spans="1:13" ht="25.5" customHeight="1" x14ac:dyDescent="0.2">
      <c r="A32" s="199" t="s">
        <v>158</v>
      </c>
      <c r="B32" s="184" t="s">
        <v>160</v>
      </c>
      <c r="C32" s="203">
        <f>+'OTROS GASTOS PERSONAL'!A19</f>
        <v>249391000</v>
      </c>
      <c r="D32" s="203">
        <f>+'OTROS GASTOS PERSONAL'!B19</f>
        <v>0</v>
      </c>
      <c r="E32" s="203">
        <f>+'OTROS GASTOS PERSONAL'!C19</f>
        <v>0</v>
      </c>
      <c r="F32" s="203">
        <f>+'OTROS GASTOS PERSONAL'!D19</f>
        <v>249391000</v>
      </c>
      <c r="G32" s="203">
        <f>+'OTROS GASTOS PERSONAL'!E19</f>
        <v>0</v>
      </c>
      <c r="H32" s="204">
        <f>+'OTROS GASTOS PERSONAL'!F19</f>
        <v>0</v>
      </c>
      <c r="I32" s="203">
        <f>+'OTROS GASTOS PERSONAL'!G19</f>
        <v>0</v>
      </c>
      <c r="J32" s="203">
        <f>+'OTROS GASTOS PERSONAL'!H19</f>
        <v>249391000</v>
      </c>
      <c r="K32" s="203">
        <f>+'OTROS GASTOS PERSONAL'!I19</f>
        <v>0</v>
      </c>
      <c r="L32" s="203">
        <f>+'OTROS GASTOS PERSONAL'!J19</f>
        <v>0</v>
      </c>
      <c r="M32" s="203">
        <f>+'OTROS GASTOS PERSONAL'!K19</f>
        <v>0</v>
      </c>
    </row>
    <row r="33" spans="1:14" ht="25.5" customHeight="1" x14ac:dyDescent="0.2">
      <c r="A33" s="199" t="s">
        <v>123</v>
      </c>
      <c r="B33" s="184" t="s">
        <v>64</v>
      </c>
      <c r="C33" s="203">
        <f>+APORTES!A34</f>
        <v>21706752000</v>
      </c>
      <c r="D33" s="203">
        <f>+APORTES!B34</f>
        <v>0</v>
      </c>
      <c r="E33" s="203">
        <f>+APORTES!C34</f>
        <v>0</v>
      </c>
      <c r="F33" s="203">
        <f>+APORTES!D34</f>
        <v>21706752000</v>
      </c>
      <c r="G33" s="203">
        <f>+APORTES!E34</f>
        <v>5221874587</v>
      </c>
      <c r="H33" s="204">
        <f>+APORTES!F34</f>
        <v>0.24056452973710668</v>
      </c>
      <c r="I33" s="203">
        <f>+APORTES!G34</f>
        <v>2620352</v>
      </c>
      <c r="J33" s="203">
        <f>+APORTES!H34</f>
        <v>16482257061</v>
      </c>
      <c r="K33" s="203">
        <f>+APORTES!I34</f>
        <v>5221874587</v>
      </c>
      <c r="L33" s="204">
        <f>+APORTES!J34</f>
        <v>0.24056452973710668</v>
      </c>
      <c r="M33" s="203">
        <f>+APORTES!K34</f>
        <v>0</v>
      </c>
    </row>
    <row r="34" spans="1:14" ht="25.5" customHeight="1" x14ac:dyDescent="0.2">
      <c r="A34" s="199" t="s">
        <v>152</v>
      </c>
      <c r="B34" s="184" t="s">
        <v>153</v>
      </c>
      <c r="C34" s="203">
        <f>+PASIVOS!A19</f>
        <v>0</v>
      </c>
      <c r="D34" s="203">
        <f>+PASIVOS!B19</f>
        <v>0</v>
      </c>
      <c r="E34" s="203">
        <f>+PASIVOS!C19</f>
        <v>0</v>
      </c>
      <c r="F34" s="203">
        <f>+PASIVOS!D19</f>
        <v>0</v>
      </c>
      <c r="G34" s="203">
        <f>+PASIVOS!E19</f>
        <v>0</v>
      </c>
      <c r="H34" s="186">
        <f>+PASIVOS!F19</f>
        <v>0</v>
      </c>
      <c r="I34" s="203">
        <f>+PASIVOS!G19</f>
        <v>0</v>
      </c>
      <c r="J34" s="203">
        <f>+PASIVOS!H19</f>
        <v>0</v>
      </c>
      <c r="K34" s="203">
        <f>+PASIVOS!I19</f>
        <v>0</v>
      </c>
      <c r="L34" s="186">
        <f>+PASIVOS!J19</f>
        <v>0</v>
      </c>
      <c r="M34" s="203">
        <f>+PASIVOS!K19</f>
        <v>0</v>
      </c>
    </row>
    <row r="35" spans="1:14" ht="25.5" customHeight="1" x14ac:dyDescent="0.2">
      <c r="A35" s="205" t="s">
        <v>125</v>
      </c>
      <c r="B35" s="206" t="s">
        <v>66</v>
      </c>
      <c r="C35" s="207">
        <f>+C27+C28+C34</f>
        <v>97408985000</v>
      </c>
      <c r="D35" s="207">
        <f>+D27+D28+D34</f>
        <v>0</v>
      </c>
      <c r="E35" s="207">
        <f>+E27+E28+E34</f>
        <v>0</v>
      </c>
      <c r="F35" s="207">
        <f>+F27+F28+F34</f>
        <v>97408985000</v>
      </c>
      <c r="G35" s="208">
        <f>+G27+G28+G34</f>
        <v>31849661701</v>
      </c>
      <c r="H35" s="209">
        <f>+G35/F35</f>
        <v>0.32696841775940894</v>
      </c>
      <c r="I35" s="210">
        <f>+I27+I28+I34</f>
        <v>2554455864</v>
      </c>
      <c r="J35" s="207">
        <f>+J27+J28+J34</f>
        <v>63004867435</v>
      </c>
      <c r="K35" s="211">
        <f>+K27+K28+K34</f>
        <v>26380736575</v>
      </c>
      <c r="L35" s="209">
        <f>+K35/F35</f>
        <v>0.27082446834858204</v>
      </c>
      <c r="M35" s="207">
        <f>+M27+M28+M34</f>
        <v>5468925126</v>
      </c>
    </row>
    <row r="37" spans="1:14" x14ac:dyDescent="0.2">
      <c r="C37" s="214"/>
      <c r="D37" s="214"/>
      <c r="E37" s="214"/>
      <c r="F37" s="214"/>
      <c r="G37" s="214"/>
      <c r="H37" s="214"/>
      <c r="I37" s="214"/>
      <c r="J37" s="214"/>
      <c r="K37" s="214"/>
      <c r="L37" s="214"/>
      <c r="M37" s="214"/>
      <c r="N37" s="214"/>
    </row>
    <row r="38" spans="1:14" x14ac:dyDescent="0.2">
      <c r="C38" s="214"/>
      <c r="D38" s="214"/>
      <c r="E38" s="214"/>
      <c r="F38" s="214"/>
      <c r="G38" s="214"/>
      <c r="H38" s="214"/>
      <c r="I38" s="214"/>
      <c r="J38" s="214"/>
      <c r="K38" s="214"/>
      <c r="L38" s="214"/>
      <c r="M38" s="214"/>
      <c r="N38" s="214"/>
    </row>
    <row r="39" spans="1:14" x14ac:dyDescent="0.2">
      <c r="C39" s="214"/>
      <c r="D39" s="214"/>
      <c r="E39" s="214"/>
      <c r="F39" s="214"/>
      <c r="G39" s="214"/>
      <c r="H39" s="214"/>
      <c r="I39" s="214"/>
      <c r="J39" s="214"/>
      <c r="K39" s="214"/>
      <c r="L39" s="214"/>
      <c r="M39" s="214"/>
      <c r="N39" s="214"/>
    </row>
    <row r="41" spans="1:14" x14ac:dyDescent="0.2"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</row>
    <row r="44" spans="1:14" x14ac:dyDescent="0.2">
      <c r="M44" s="214"/>
    </row>
    <row r="47" spans="1:14" x14ac:dyDescent="0.2">
      <c r="J47" s="174" t="s">
        <v>130</v>
      </c>
    </row>
  </sheetData>
  <phoneticPr fontId="0" type="noConversion"/>
  <printOptions horizontalCentered="1" verticalCentered="1"/>
  <pageMargins left="0.19685039370078741" right="0.19685039370078741" top="0.19685039370078741" bottom="0.19685039370078741" header="0" footer="0"/>
  <pageSetup scale="60" orientation="landscape" horizontalDpi="4294967293" r:id="rId1"/>
  <headerFooter alignWithMargins="0">
    <oddHeader>&amp;R&amp;D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6"/>
  <sheetViews>
    <sheetView workbookViewId="0"/>
  </sheetViews>
  <sheetFormatPr baseColWidth="10" defaultRowHeight="15" x14ac:dyDescent="0.25"/>
  <cols>
    <col min="1" max="1" width="12.7109375" style="3" customWidth="1"/>
    <col min="2" max="2" width="44.42578125" style="3" customWidth="1"/>
    <col min="3" max="8" width="16.7109375" style="3" customWidth="1"/>
    <col min="9" max="16384" width="11.42578125" style="3"/>
  </cols>
  <sheetData>
    <row r="1" spans="1:8" x14ac:dyDescent="0.25">
      <c r="A1" s="1"/>
      <c r="B1" s="2" t="s">
        <v>96</v>
      </c>
      <c r="C1" s="1"/>
      <c r="D1" s="1"/>
      <c r="E1" s="1"/>
      <c r="F1" s="1"/>
      <c r="G1" s="1"/>
      <c r="H1" s="1"/>
    </row>
    <row r="2" spans="1:8" x14ac:dyDescent="0.25">
      <c r="A2" s="1"/>
      <c r="B2" s="2" t="s">
        <v>43</v>
      </c>
      <c r="C2" s="1"/>
      <c r="D2" s="1"/>
      <c r="E2" s="1"/>
      <c r="F2" s="1"/>
      <c r="G2" s="1"/>
      <c r="H2" s="1"/>
    </row>
    <row r="3" spans="1:8" x14ac:dyDescent="0.25">
      <c r="A3" s="1"/>
      <c r="B3" s="2" t="s">
        <v>44</v>
      </c>
      <c r="C3" s="1"/>
      <c r="D3" s="1"/>
      <c r="E3" s="1"/>
      <c r="F3" s="1"/>
      <c r="G3" s="1"/>
      <c r="H3" s="1"/>
    </row>
    <row r="4" spans="1:8" ht="20.100000000000001" customHeight="1" x14ac:dyDescent="0.25">
      <c r="A4" s="1"/>
      <c r="B4" s="1"/>
      <c r="C4" s="166" t="s">
        <v>145</v>
      </c>
      <c r="H4" s="1"/>
    </row>
    <row r="5" spans="1:8" ht="30" customHeight="1" x14ac:dyDescent="0.25">
      <c r="A5" s="5" t="s">
        <v>55</v>
      </c>
      <c r="B5" s="5" t="s">
        <v>67</v>
      </c>
      <c r="C5" s="6" t="s">
        <v>140</v>
      </c>
      <c r="D5" s="6" t="s">
        <v>141</v>
      </c>
      <c r="E5" s="6" t="s">
        <v>142</v>
      </c>
      <c r="F5" s="6" t="s">
        <v>144</v>
      </c>
      <c r="G5" s="6" t="s">
        <v>143</v>
      </c>
      <c r="H5" s="6" t="s">
        <v>144</v>
      </c>
    </row>
    <row r="6" spans="1:8" ht="24.95" customHeight="1" x14ac:dyDescent="0.25">
      <c r="A6" s="7" t="s">
        <v>8</v>
      </c>
      <c r="B6" s="8" t="s">
        <v>5</v>
      </c>
      <c r="C6" s="23">
        <f t="shared" ref="C6:H6" si="0">SUM(C7:C10)</f>
        <v>4184996000</v>
      </c>
      <c r="D6" s="23">
        <f t="shared" si="0"/>
        <v>1017020184.09</v>
      </c>
      <c r="E6" s="23">
        <f t="shared" si="0"/>
        <v>836999200</v>
      </c>
      <c r="F6" s="23">
        <f t="shared" si="0"/>
        <v>3347996800</v>
      </c>
      <c r="G6" s="23">
        <f t="shared" si="0"/>
        <v>1046249000</v>
      </c>
      <c r="H6" s="23">
        <f t="shared" si="0"/>
        <v>3138747000</v>
      </c>
    </row>
    <row r="7" spans="1:8" ht="24.95" customHeight="1" x14ac:dyDescent="0.25">
      <c r="A7" s="9" t="s">
        <v>7</v>
      </c>
      <c r="B7" s="10" t="s">
        <v>73</v>
      </c>
      <c r="C7" s="24">
        <f>+DOTACION!A24</f>
        <v>50000000</v>
      </c>
      <c r="D7" s="24">
        <v>266514177</v>
      </c>
      <c r="E7" s="24">
        <f t="shared" ref="E7:E21" si="1">+C7*20%</f>
        <v>10000000</v>
      </c>
      <c r="F7" s="24">
        <f>+C7-E7</f>
        <v>40000000</v>
      </c>
      <c r="G7" s="24">
        <f>+C7*25%</f>
        <v>12500000</v>
      </c>
      <c r="H7" s="24">
        <f>+C7-G7</f>
        <v>37500000</v>
      </c>
    </row>
    <row r="8" spans="1:8" ht="24.95" customHeight="1" x14ac:dyDescent="0.25">
      <c r="A8" s="9" t="s">
        <v>9</v>
      </c>
      <c r="B8" s="10" t="s">
        <v>74</v>
      </c>
      <c r="C8" s="24">
        <f>+'GASTOS DE COMPUTADOR'!A30</f>
        <v>3594000000</v>
      </c>
      <c r="D8" s="24">
        <v>541863215.74000001</v>
      </c>
      <c r="E8" s="168">
        <f t="shared" si="1"/>
        <v>718800000</v>
      </c>
      <c r="F8" s="24">
        <f t="shared" ref="F8:F34" si="2">+C8-E8</f>
        <v>2875200000</v>
      </c>
      <c r="G8" s="24">
        <f t="shared" ref="G8:G22" si="3">+C8*25%</f>
        <v>898500000</v>
      </c>
      <c r="H8" s="24">
        <f>+C8-G8</f>
        <v>2695500000</v>
      </c>
    </row>
    <row r="9" spans="1:8" ht="24.95" customHeight="1" x14ac:dyDescent="0.25">
      <c r="A9" s="9" t="s">
        <v>10</v>
      </c>
      <c r="B9" s="10" t="s">
        <v>75</v>
      </c>
      <c r="C9" s="24">
        <f>+'COM, LUBRICAN, Y LLANTAS'!A24</f>
        <v>84996000</v>
      </c>
      <c r="D9" s="24">
        <v>57133301</v>
      </c>
      <c r="E9" s="24">
        <f t="shared" si="1"/>
        <v>16999200</v>
      </c>
      <c r="F9" s="24">
        <f t="shared" si="2"/>
        <v>67996800</v>
      </c>
      <c r="G9" s="24">
        <f t="shared" si="3"/>
        <v>21249000</v>
      </c>
      <c r="H9" s="24">
        <f>+C9-G9</f>
        <v>63747000</v>
      </c>
    </row>
    <row r="10" spans="1:8" ht="24.95" customHeight="1" x14ac:dyDescent="0.25">
      <c r="A10" s="9" t="s">
        <v>11</v>
      </c>
      <c r="B10" s="10" t="s">
        <v>76</v>
      </c>
      <c r="C10" s="24">
        <f>+'MATERIALES Y SUMINISTROS'!A24</f>
        <v>456000000</v>
      </c>
      <c r="D10" s="24">
        <v>151509490.34999999</v>
      </c>
      <c r="E10" s="24">
        <f t="shared" si="1"/>
        <v>91200000</v>
      </c>
      <c r="F10" s="24">
        <f t="shared" si="2"/>
        <v>364800000</v>
      </c>
      <c r="G10" s="24">
        <f t="shared" si="3"/>
        <v>114000000</v>
      </c>
      <c r="H10" s="24">
        <f>+C10-G10</f>
        <v>342000000</v>
      </c>
    </row>
    <row r="11" spans="1:8" ht="24.95" customHeight="1" x14ac:dyDescent="0.25">
      <c r="A11" s="12" t="s">
        <v>12</v>
      </c>
      <c r="B11" s="13" t="s">
        <v>6</v>
      </c>
      <c r="C11" s="25" t="e">
        <f t="shared" ref="C11:H11" si="4">SUM(C12:C16)+C17+C23+C24+C25+C26</f>
        <v>#REF!</v>
      </c>
      <c r="D11" s="14">
        <f t="shared" si="4"/>
        <v>2003074199.3400002</v>
      </c>
      <c r="E11" s="25" t="e">
        <f t="shared" si="4"/>
        <v>#REF!</v>
      </c>
      <c r="F11" s="25" t="e">
        <f t="shared" si="4"/>
        <v>#REF!</v>
      </c>
      <c r="G11" s="25" t="e">
        <f t="shared" si="4"/>
        <v>#REF!</v>
      </c>
      <c r="H11" s="25" t="e">
        <f t="shared" si="4"/>
        <v>#REF!</v>
      </c>
    </row>
    <row r="12" spans="1:8" ht="24.95" customHeight="1" x14ac:dyDescent="0.25">
      <c r="A12" s="9" t="s">
        <v>136</v>
      </c>
      <c r="B12" s="10" t="s">
        <v>137</v>
      </c>
      <c r="C12" s="24">
        <f>+ARRENDAMIENTOS!A23</f>
        <v>358000000</v>
      </c>
      <c r="D12" s="24">
        <v>27363048</v>
      </c>
      <c r="E12" s="24">
        <f t="shared" si="1"/>
        <v>71600000</v>
      </c>
      <c r="F12" s="24">
        <f t="shared" si="2"/>
        <v>286400000</v>
      </c>
      <c r="G12" s="24">
        <f t="shared" si="3"/>
        <v>89500000</v>
      </c>
      <c r="H12" s="24">
        <f>+C12-G12</f>
        <v>268500000</v>
      </c>
    </row>
    <row r="13" spans="1:8" ht="24.95" customHeight="1" x14ac:dyDescent="0.25">
      <c r="A13" s="9" t="s">
        <v>13</v>
      </c>
      <c r="B13" s="10" t="s">
        <v>77</v>
      </c>
      <c r="C13" s="24">
        <f>+'GASTOS DE TRANS, Y COMUNICA'!A37</f>
        <v>1626204000</v>
      </c>
      <c r="D13" s="11">
        <v>593143381.74000001</v>
      </c>
      <c r="E13" s="24">
        <f t="shared" si="1"/>
        <v>325240800</v>
      </c>
      <c r="F13" s="24">
        <f t="shared" si="2"/>
        <v>1300963200</v>
      </c>
      <c r="G13" s="24">
        <f t="shared" si="3"/>
        <v>406551000</v>
      </c>
      <c r="H13" s="24">
        <f>+C13-G13</f>
        <v>1219653000</v>
      </c>
    </row>
    <row r="14" spans="1:8" ht="24.95" customHeight="1" x14ac:dyDescent="0.25">
      <c r="A14" s="9" t="s">
        <v>14</v>
      </c>
      <c r="B14" s="10" t="s">
        <v>78</v>
      </c>
      <c r="C14" s="24">
        <f>+'IMPRESOS Y PUBLICACIÓN'!A24</f>
        <v>84000000</v>
      </c>
      <c r="D14" s="24">
        <v>107003600</v>
      </c>
      <c r="E14" s="24">
        <f t="shared" si="1"/>
        <v>16800000</v>
      </c>
      <c r="F14" s="24">
        <f t="shared" si="2"/>
        <v>67200000</v>
      </c>
      <c r="G14" s="24">
        <f t="shared" si="3"/>
        <v>21000000</v>
      </c>
      <c r="H14" s="24">
        <f>+C14-G14</f>
        <v>63000000</v>
      </c>
    </row>
    <row r="15" spans="1:8" ht="24.95" customHeight="1" x14ac:dyDescent="0.25">
      <c r="A15" s="9" t="s">
        <v>15</v>
      </c>
      <c r="B15" s="10" t="s">
        <v>79</v>
      </c>
      <c r="C15" s="24">
        <f>+'MANTENIMIENTO ENTIDAD'!A34</f>
        <v>2707000000</v>
      </c>
      <c r="D15" s="11">
        <v>704880523.60000002</v>
      </c>
      <c r="E15" s="24">
        <f t="shared" si="1"/>
        <v>541400000</v>
      </c>
      <c r="F15" s="24">
        <f t="shared" si="2"/>
        <v>2165600000</v>
      </c>
      <c r="G15" s="24">
        <f t="shared" si="3"/>
        <v>676750000</v>
      </c>
      <c r="H15" s="24">
        <f>+C15-G15</f>
        <v>2030250000</v>
      </c>
    </row>
    <row r="16" spans="1:8" ht="24.95" customHeight="1" x14ac:dyDescent="0.25">
      <c r="A16" s="9" t="s">
        <v>16</v>
      </c>
      <c r="B16" s="10" t="s">
        <v>80</v>
      </c>
      <c r="C16" s="24">
        <f>+'SEGUROS ENTIDAD'!A21</f>
        <v>843416000</v>
      </c>
      <c r="D16" s="24">
        <v>6160723</v>
      </c>
      <c r="E16" s="24">
        <f t="shared" si="1"/>
        <v>168683200</v>
      </c>
      <c r="F16" s="24">
        <f t="shared" si="2"/>
        <v>674732800</v>
      </c>
      <c r="G16" s="24">
        <f t="shared" si="3"/>
        <v>210854000</v>
      </c>
      <c r="H16" s="24">
        <f>+C16-G16</f>
        <v>632562000</v>
      </c>
    </row>
    <row r="17" spans="1:8" ht="24.95" customHeight="1" x14ac:dyDescent="0.25">
      <c r="A17" s="12" t="s">
        <v>18</v>
      </c>
      <c r="B17" s="13" t="s">
        <v>51</v>
      </c>
      <c r="C17" s="25" t="e">
        <f t="shared" ref="C17:H17" si="5">SUM(C18:C22)</f>
        <v>#REF!</v>
      </c>
      <c r="D17" s="25">
        <f t="shared" si="5"/>
        <v>0</v>
      </c>
      <c r="E17" s="25" t="e">
        <f t="shared" si="5"/>
        <v>#REF!</v>
      </c>
      <c r="F17" s="25" t="e">
        <f t="shared" si="5"/>
        <v>#REF!</v>
      </c>
      <c r="G17" s="25" t="e">
        <f t="shared" si="5"/>
        <v>#REF!</v>
      </c>
      <c r="H17" s="25" t="e">
        <f t="shared" si="5"/>
        <v>#REF!</v>
      </c>
    </row>
    <row r="18" spans="1:8" ht="24.95" customHeight="1" x14ac:dyDescent="0.25">
      <c r="A18" s="9" t="s">
        <v>17</v>
      </c>
      <c r="B18" s="15" t="s">
        <v>81</v>
      </c>
      <c r="C18" s="24">
        <f>+ENERGIA!A38</f>
        <v>437393000</v>
      </c>
      <c r="D18" s="24">
        <v>0</v>
      </c>
      <c r="E18" s="24">
        <f t="shared" si="1"/>
        <v>87478600</v>
      </c>
      <c r="F18" s="24">
        <f t="shared" si="2"/>
        <v>349914400</v>
      </c>
      <c r="G18" s="24">
        <f t="shared" si="3"/>
        <v>109348250</v>
      </c>
      <c r="H18" s="24">
        <f t="shared" ref="H18:H26" si="6">+C18-G18</f>
        <v>328044750</v>
      </c>
    </row>
    <row r="19" spans="1:8" ht="24.95" customHeight="1" x14ac:dyDescent="0.25">
      <c r="A19" s="9" t="s">
        <v>19</v>
      </c>
      <c r="B19" s="15" t="s">
        <v>82</v>
      </c>
      <c r="C19" s="24">
        <f>+ACUEDUCTO!A28</f>
        <v>133412000</v>
      </c>
      <c r="D19" s="24">
        <v>0</v>
      </c>
      <c r="E19" s="24">
        <f t="shared" si="1"/>
        <v>26682400</v>
      </c>
      <c r="F19" s="24">
        <f t="shared" si="2"/>
        <v>106729600</v>
      </c>
      <c r="G19" s="24">
        <f t="shared" si="3"/>
        <v>33353000</v>
      </c>
      <c r="H19" s="24">
        <f t="shared" si="6"/>
        <v>100059000</v>
      </c>
    </row>
    <row r="20" spans="1:8" ht="24.95" customHeight="1" x14ac:dyDescent="0.25">
      <c r="A20" s="9" t="s">
        <v>20</v>
      </c>
      <c r="B20" s="15" t="s">
        <v>83</v>
      </c>
      <c r="C20" s="24">
        <f>+ASEO!A25</f>
        <v>17000000</v>
      </c>
      <c r="D20" s="24">
        <v>0</v>
      </c>
      <c r="E20" s="24">
        <f t="shared" si="1"/>
        <v>3400000</v>
      </c>
      <c r="F20" s="24">
        <f t="shared" si="2"/>
        <v>13600000</v>
      </c>
      <c r="G20" s="24">
        <f t="shared" si="3"/>
        <v>4250000</v>
      </c>
      <c r="H20" s="24">
        <f t="shared" si="6"/>
        <v>12750000</v>
      </c>
    </row>
    <row r="21" spans="1:8" ht="24.95" customHeight="1" x14ac:dyDescent="0.25">
      <c r="A21" s="9" t="s">
        <v>21</v>
      </c>
      <c r="B21" s="15" t="s">
        <v>84</v>
      </c>
      <c r="C21" s="24">
        <f>+TELEFONO!A25</f>
        <v>212195000</v>
      </c>
      <c r="D21" s="24">
        <v>0</v>
      </c>
      <c r="E21" s="24">
        <f t="shared" si="1"/>
        <v>42439000</v>
      </c>
      <c r="F21" s="24">
        <f t="shared" si="2"/>
        <v>169756000</v>
      </c>
      <c r="G21" s="24">
        <f t="shared" si="3"/>
        <v>53048750</v>
      </c>
      <c r="H21" s="24">
        <f t="shared" si="6"/>
        <v>159146250</v>
      </c>
    </row>
    <row r="22" spans="1:8" ht="24.95" customHeight="1" x14ac:dyDescent="0.25">
      <c r="A22" s="9" t="s">
        <v>26</v>
      </c>
      <c r="B22" s="15" t="s">
        <v>85</v>
      </c>
      <c r="C22" s="24" t="e">
        <f>+#REF!</f>
        <v>#REF!</v>
      </c>
      <c r="D22" s="24">
        <v>0</v>
      </c>
      <c r="E22" s="24" t="e">
        <f>+C22*20%</f>
        <v>#REF!</v>
      </c>
      <c r="F22" s="24" t="e">
        <f t="shared" si="2"/>
        <v>#REF!</v>
      </c>
      <c r="G22" s="24" t="e">
        <f t="shared" si="3"/>
        <v>#REF!</v>
      </c>
      <c r="H22" s="24" t="e">
        <f t="shared" si="6"/>
        <v>#REF!</v>
      </c>
    </row>
    <row r="23" spans="1:8" ht="24.95" customHeight="1" x14ac:dyDescent="0.25">
      <c r="A23" s="9" t="s">
        <v>129</v>
      </c>
      <c r="B23" s="15" t="s">
        <v>128</v>
      </c>
      <c r="C23" s="24">
        <f>+CAPACITACIÓN!A21</f>
        <v>354083000</v>
      </c>
      <c r="D23" s="24">
        <v>0</v>
      </c>
      <c r="E23" s="24">
        <f>+C23*20%</f>
        <v>70816600</v>
      </c>
      <c r="F23" s="24">
        <f t="shared" si="2"/>
        <v>283266400</v>
      </c>
      <c r="G23" s="24">
        <f>+C23*25%</f>
        <v>88520750</v>
      </c>
      <c r="H23" s="24">
        <f t="shared" si="6"/>
        <v>265562250</v>
      </c>
    </row>
    <row r="24" spans="1:8" ht="24.95" customHeight="1" x14ac:dyDescent="0.25">
      <c r="A24" s="9" t="s">
        <v>22</v>
      </c>
      <c r="B24" s="15" t="s">
        <v>86</v>
      </c>
      <c r="C24" s="24">
        <f>+BIENESTAR!A36</f>
        <v>652711000</v>
      </c>
      <c r="D24" s="24">
        <v>411570406</v>
      </c>
      <c r="E24" s="24">
        <f>+C24*20%</f>
        <v>130542200</v>
      </c>
      <c r="F24" s="24">
        <f t="shared" si="2"/>
        <v>522168800</v>
      </c>
      <c r="G24" s="24">
        <f>+C24*25%</f>
        <v>163177750</v>
      </c>
      <c r="H24" s="24">
        <f t="shared" si="6"/>
        <v>489533250</v>
      </c>
    </row>
    <row r="25" spans="1:8" ht="24.95" customHeight="1" x14ac:dyDescent="0.25">
      <c r="A25" s="9" t="s">
        <v>23</v>
      </c>
      <c r="B25" s="15" t="s">
        <v>87</v>
      </c>
      <c r="C25" s="24">
        <f>+PROMOCIÓN!A24</f>
        <v>200000000</v>
      </c>
      <c r="D25" s="24">
        <v>10638608</v>
      </c>
      <c r="E25" s="168">
        <f>+C25*20%</f>
        <v>40000000</v>
      </c>
      <c r="F25" s="24">
        <f t="shared" si="2"/>
        <v>160000000</v>
      </c>
      <c r="G25" s="24">
        <f>+C25*25%</f>
        <v>50000000</v>
      </c>
      <c r="H25" s="24">
        <f t="shared" si="6"/>
        <v>150000000</v>
      </c>
    </row>
    <row r="26" spans="1:8" ht="24.95" customHeight="1" x14ac:dyDescent="0.25">
      <c r="A26" s="9" t="s">
        <v>24</v>
      </c>
      <c r="B26" s="15" t="s">
        <v>88</v>
      </c>
      <c r="C26" s="24">
        <f>+'SALUD OCU.'!A28</f>
        <v>300000000</v>
      </c>
      <c r="D26" s="24">
        <v>142313909</v>
      </c>
      <c r="E26" s="24">
        <f>+C26*20%</f>
        <v>60000000</v>
      </c>
      <c r="F26" s="24">
        <f t="shared" si="2"/>
        <v>240000000</v>
      </c>
      <c r="G26" s="24">
        <f>+C26*25%</f>
        <v>75000000</v>
      </c>
      <c r="H26" s="24">
        <f t="shared" si="6"/>
        <v>225000000</v>
      </c>
    </row>
    <row r="27" spans="1:8" ht="24.95" customHeight="1" x14ac:dyDescent="0.25">
      <c r="A27" s="12" t="s">
        <v>139</v>
      </c>
      <c r="B27" s="13" t="s">
        <v>138</v>
      </c>
      <c r="C27" s="25">
        <f t="shared" ref="C27:H27" si="7">SUM(C28:C29)</f>
        <v>208120000</v>
      </c>
      <c r="D27" s="25">
        <f t="shared" si="7"/>
        <v>0</v>
      </c>
      <c r="E27" s="25">
        <f t="shared" si="7"/>
        <v>424000</v>
      </c>
      <c r="F27" s="25">
        <f t="shared" si="7"/>
        <v>207696000</v>
      </c>
      <c r="G27" s="25">
        <f t="shared" si="7"/>
        <v>530000</v>
      </c>
      <c r="H27" s="25">
        <f t="shared" si="7"/>
        <v>207590000</v>
      </c>
    </row>
    <row r="28" spans="1:8" ht="24.95" customHeight="1" x14ac:dyDescent="0.25">
      <c r="A28" s="9" t="s">
        <v>90</v>
      </c>
      <c r="B28" s="15" t="s">
        <v>91</v>
      </c>
      <c r="C28" s="24">
        <f>+SENTENCIAS!A24</f>
        <v>206000000</v>
      </c>
      <c r="D28" s="24">
        <v>0</v>
      </c>
      <c r="E28" s="24">
        <v>0</v>
      </c>
      <c r="F28" s="24">
        <f t="shared" si="2"/>
        <v>206000000</v>
      </c>
      <c r="G28" s="24">
        <v>0</v>
      </c>
      <c r="H28" s="24">
        <f>+C28-G28</f>
        <v>206000000</v>
      </c>
    </row>
    <row r="29" spans="1:8" ht="24.95" customHeight="1" x14ac:dyDescent="0.25">
      <c r="A29" s="9" t="s">
        <v>25</v>
      </c>
      <c r="B29" s="15" t="s">
        <v>89</v>
      </c>
      <c r="C29" s="24">
        <f>+'IMPUESTOS, TASAS'!A21</f>
        <v>2120000</v>
      </c>
      <c r="D29" s="24">
        <v>0</v>
      </c>
      <c r="E29" s="24">
        <f>+C29*20%</f>
        <v>424000</v>
      </c>
      <c r="F29" s="24">
        <f t="shared" si="2"/>
        <v>1696000</v>
      </c>
      <c r="G29" s="24">
        <f>+C29*25%</f>
        <v>530000</v>
      </c>
      <c r="H29" s="24">
        <f>+C29-G29</f>
        <v>1590000</v>
      </c>
    </row>
    <row r="30" spans="1:8" ht="24.95" customHeight="1" x14ac:dyDescent="0.25">
      <c r="A30" s="16" t="s">
        <v>120</v>
      </c>
      <c r="B30" s="17" t="s">
        <v>65</v>
      </c>
      <c r="C30" s="26" t="e">
        <f t="shared" ref="C30:H30" si="8">+C6+C11+C27</f>
        <v>#REF!</v>
      </c>
      <c r="D30" s="162">
        <f t="shared" si="8"/>
        <v>3020094383.4300003</v>
      </c>
      <c r="E30" s="26" t="e">
        <f t="shared" si="8"/>
        <v>#REF!</v>
      </c>
      <c r="F30" s="26" t="e">
        <f t="shared" si="8"/>
        <v>#REF!</v>
      </c>
      <c r="G30" s="162" t="e">
        <f t="shared" si="8"/>
        <v>#REF!</v>
      </c>
      <c r="H30" s="26" t="e">
        <f t="shared" si="8"/>
        <v>#REF!</v>
      </c>
    </row>
    <row r="31" spans="1:8" ht="24.95" customHeight="1" x14ac:dyDescent="0.25">
      <c r="A31" s="18" t="s">
        <v>121</v>
      </c>
      <c r="B31" s="19" t="s">
        <v>63</v>
      </c>
      <c r="C31" s="27">
        <f t="shared" ref="C31:H31" si="9">SUM(C32:C34)</f>
        <v>84803872000</v>
      </c>
      <c r="D31" s="27">
        <f t="shared" si="9"/>
        <v>71050067</v>
      </c>
      <c r="E31" s="27">
        <f t="shared" si="9"/>
        <v>3482153120</v>
      </c>
      <c r="F31" s="27">
        <f t="shared" si="9"/>
        <v>81321718880</v>
      </c>
      <c r="G31" s="27">
        <f t="shared" si="9"/>
        <v>3510277570</v>
      </c>
      <c r="H31" s="27">
        <f t="shared" si="9"/>
        <v>81293594430</v>
      </c>
    </row>
    <row r="32" spans="1:8" ht="24.95" customHeight="1" x14ac:dyDescent="0.25">
      <c r="A32" s="18" t="s">
        <v>122</v>
      </c>
      <c r="B32" s="10" t="s">
        <v>146</v>
      </c>
      <c r="C32" s="28">
        <f>+NOMINA!A28</f>
        <v>62534631000</v>
      </c>
      <c r="D32" s="28">
        <v>0</v>
      </c>
      <c r="E32" s="28">
        <f>+C32*4%</f>
        <v>2501385240</v>
      </c>
      <c r="F32" s="28">
        <f t="shared" si="2"/>
        <v>60033245760</v>
      </c>
      <c r="G32" s="28">
        <f>+C32*4%</f>
        <v>2501385240</v>
      </c>
      <c r="H32" s="28">
        <f>+C32-G32</f>
        <v>60033245760</v>
      </c>
    </row>
    <row r="33" spans="1:8" ht="24.95" customHeight="1" x14ac:dyDescent="0.25">
      <c r="A33" s="18" t="s">
        <v>124</v>
      </c>
      <c r="B33" s="10" t="s">
        <v>95</v>
      </c>
      <c r="C33" s="28">
        <f>+HONORARIOS!A28</f>
        <v>562489000</v>
      </c>
      <c r="D33" s="28">
        <v>30786667</v>
      </c>
      <c r="E33" s="28">
        <f>+C33*20%</f>
        <v>112497800</v>
      </c>
      <c r="F33" s="28">
        <f t="shared" si="2"/>
        <v>449991200</v>
      </c>
      <c r="G33" s="28">
        <f>+C33*25%</f>
        <v>140622250</v>
      </c>
      <c r="H33" s="28">
        <f>+C33-G33</f>
        <v>421866750</v>
      </c>
    </row>
    <row r="34" spans="1:8" ht="24.95" customHeight="1" x14ac:dyDescent="0.25">
      <c r="A34" s="18" t="s">
        <v>123</v>
      </c>
      <c r="B34" s="10" t="s">
        <v>147</v>
      </c>
      <c r="C34" s="28">
        <f>+APORTES!A34</f>
        <v>21706752000</v>
      </c>
      <c r="D34" s="28">
        <v>40263400</v>
      </c>
      <c r="E34" s="28">
        <f>+C34*4%</f>
        <v>868270080</v>
      </c>
      <c r="F34" s="28">
        <f t="shared" si="2"/>
        <v>20838481920</v>
      </c>
      <c r="G34" s="28">
        <f>+C34*4%</f>
        <v>868270080</v>
      </c>
      <c r="H34" s="28">
        <f>+C34-G34</f>
        <v>20838481920</v>
      </c>
    </row>
    <row r="35" spans="1:8" ht="24.95" customHeight="1" x14ac:dyDescent="0.25">
      <c r="A35" s="20" t="s">
        <v>125</v>
      </c>
      <c r="B35" s="21" t="s">
        <v>66</v>
      </c>
      <c r="C35" s="29" t="e">
        <f t="shared" ref="C35:H35" si="10">+C30+C31</f>
        <v>#REF!</v>
      </c>
      <c r="D35" s="165">
        <f t="shared" si="10"/>
        <v>3091144450.4300003</v>
      </c>
      <c r="E35" s="29" t="e">
        <f t="shared" si="10"/>
        <v>#REF!</v>
      </c>
      <c r="F35" s="29" t="e">
        <f t="shared" si="10"/>
        <v>#REF!</v>
      </c>
      <c r="G35" s="165" t="e">
        <f t="shared" si="10"/>
        <v>#REF!</v>
      </c>
      <c r="H35" s="29" t="e">
        <f t="shared" si="10"/>
        <v>#REF!</v>
      </c>
    </row>
    <row r="36" spans="1:8" x14ac:dyDescent="0.25">
      <c r="B36" s="2" t="s">
        <v>148</v>
      </c>
      <c r="H36" s="150"/>
    </row>
  </sheetData>
  <printOptions horizontalCentered="1" verticalCentered="1"/>
  <pageMargins left="0.39370078740157483" right="0.39370078740157483" top="0.19685039370078741" bottom="0.19685039370078741" header="0" footer="0"/>
  <pageSetup scale="65" orientation="landscape" horizontalDpi="4294967293" verticalDpi="0" r:id="rId1"/>
  <drawing r:id="rId2"/>
  <legacyDrawing r:id="rId3"/>
  <oleObjects>
    <mc:AlternateContent xmlns:mc="http://schemas.openxmlformats.org/markup-compatibility/2006">
      <mc:Choice Requires="x14">
        <oleObject progId="PBrush" shapeId="137217" r:id="rId4">
          <objectPr defaultSize="0" autoPict="0" r:id="rId5">
            <anchor moveWithCells="1" sizeWithCells="1">
              <from>
                <xdr:col>0</xdr:col>
                <xdr:colOff>133350</xdr:colOff>
                <xdr:row>0</xdr:row>
                <xdr:rowOff>38100</xdr:rowOff>
              </from>
              <to>
                <xdr:col>0</xdr:col>
                <xdr:colOff>733425</xdr:colOff>
                <xdr:row>3</xdr:row>
                <xdr:rowOff>95250</xdr:rowOff>
              </to>
            </anchor>
          </objectPr>
        </oleObject>
      </mc:Choice>
      <mc:Fallback>
        <oleObject progId="PBrush" shapeId="137217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L18" sqref="L18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6" t="s">
        <v>104</v>
      </c>
      <c r="B3" s="290" t="s">
        <v>72</v>
      </c>
      <c r="C3" s="286"/>
      <c r="D3" s="286"/>
      <c r="E3" s="287"/>
      <c r="F3" s="287"/>
      <c r="G3" s="287"/>
      <c r="H3" s="287"/>
      <c r="I3" s="287"/>
      <c r="J3" s="288"/>
      <c r="K3" s="289" t="s">
        <v>449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41" t="s">
        <v>28</v>
      </c>
      <c r="B5" s="343" t="s">
        <v>131</v>
      </c>
      <c r="C5" s="34"/>
      <c r="D5" s="341" t="s">
        <v>71</v>
      </c>
      <c r="E5" s="345" t="s">
        <v>37</v>
      </c>
      <c r="F5" s="346"/>
      <c r="G5" s="346"/>
      <c r="H5" s="347"/>
      <c r="I5" s="341" t="s">
        <v>31</v>
      </c>
      <c r="J5" s="348" t="s">
        <v>41</v>
      </c>
      <c r="K5" s="349"/>
    </row>
    <row r="6" spans="1:11" x14ac:dyDescent="0.25">
      <c r="A6" s="342"/>
      <c r="B6" s="352"/>
      <c r="C6" s="35"/>
      <c r="D6" s="342"/>
      <c r="E6" s="345" t="s">
        <v>33</v>
      </c>
      <c r="F6" s="346"/>
      <c r="G6" s="346"/>
      <c r="H6" s="347"/>
      <c r="I6" s="342"/>
      <c r="J6" s="350"/>
      <c r="K6" s="351"/>
    </row>
    <row r="7" spans="1:11" ht="12.75" customHeight="1" x14ac:dyDescent="0.25">
      <c r="A7" s="36"/>
      <c r="B7" s="37"/>
      <c r="C7" s="38"/>
      <c r="D7" s="39"/>
      <c r="E7" s="37"/>
      <c r="F7" s="40"/>
      <c r="G7" s="41"/>
      <c r="H7" s="42"/>
      <c r="I7" s="38"/>
      <c r="J7" s="37"/>
      <c r="K7" s="38"/>
    </row>
    <row r="8" spans="1:11" ht="12.75" customHeight="1" x14ac:dyDescent="0.25">
      <c r="A8" s="135">
        <v>43172</v>
      </c>
      <c r="B8" s="39" t="s">
        <v>173</v>
      </c>
      <c r="C8" s="44"/>
      <c r="D8" s="45">
        <v>741</v>
      </c>
      <c r="E8" s="39" t="s">
        <v>347</v>
      </c>
      <c r="F8" s="32"/>
      <c r="G8" s="46"/>
      <c r="H8" s="47"/>
      <c r="I8" s="327">
        <v>1800000</v>
      </c>
      <c r="J8" s="39"/>
      <c r="K8" s="44"/>
    </row>
    <row r="9" spans="1:11" ht="12.75" customHeight="1" x14ac:dyDescent="0.25">
      <c r="A9" s="135"/>
      <c r="B9" s="39"/>
      <c r="C9" s="44"/>
      <c r="D9" s="45"/>
      <c r="E9" s="39"/>
      <c r="F9" s="32"/>
      <c r="G9" s="46"/>
      <c r="H9" s="47"/>
      <c r="I9" s="327"/>
      <c r="J9" s="39"/>
      <c r="K9" s="44"/>
    </row>
    <row r="10" spans="1:11" ht="12.75" customHeight="1" x14ac:dyDescent="0.25">
      <c r="A10" s="43"/>
      <c r="B10" s="48"/>
      <c r="C10" s="49"/>
      <c r="D10" s="39"/>
      <c r="E10" s="39"/>
      <c r="F10" s="32"/>
      <c r="G10" s="46"/>
      <c r="H10" s="47"/>
      <c r="I10" s="68"/>
      <c r="J10" s="39"/>
      <c r="K10" s="44"/>
    </row>
    <row r="11" spans="1:11" x14ac:dyDescent="0.25">
      <c r="A11" s="50"/>
      <c r="B11" s="51"/>
      <c r="C11" s="51"/>
      <c r="D11" s="51"/>
      <c r="E11" s="51"/>
      <c r="F11" s="51"/>
      <c r="G11" s="339" t="s">
        <v>132</v>
      </c>
      <c r="H11" s="340"/>
      <c r="I11" s="69">
        <f>SUM(I8:I10)</f>
        <v>1800000</v>
      </c>
      <c r="J11" s="52"/>
      <c r="K11" s="53"/>
    </row>
    <row r="12" spans="1:11" ht="12.75" customHeight="1" x14ac:dyDescent="0.25">
      <c r="A12" s="3"/>
      <c r="B12" s="3"/>
      <c r="C12" s="3"/>
      <c r="D12" s="3"/>
      <c r="E12" s="3"/>
      <c r="F12" s="3"/>
      <c r="G12" s="3"/>
      <c r="H12" s="3"/>
      <c r="I12" s="86"/>
      <c r="J12" s="32"/>
      <c r="K12" s="44"/>
    </row>
    <row r="13" spans="1:11" x14ac:dyDescent="0.25">
      <c r="A13" s="341" t="s">
        <v>28</v>
      </c>
      <c r="B13" s="30" t="s">
        <v>38</v>
      </c>
      <c r="C13" s="55" t="s">
        <v>34</v>
      </c>
      <c r="D13" s="54" t="s">
        <v>34</v>
      </c>
      <c r="E13" s="345" t="s">
        <v>40</v>
      </c>
      <c r="F13" s="346"/>
      <c r="G13" s="346"/>
      <c r="H13" s="347"/>
      <c r="I13" s="341" t="s">
        <v>31</v>
      </c>
      <c r="J13" s="341" t="s">
        <v>29</v>
      </c>
      <c r="K13" s="55" t="s">
        <v>56</v>
      </c>
    </row>
    <row r="14" spans="1:11" x14ac:dyDescent="0.25">
      <c r="A14" s="342"/>
      <c r="B14" s="56" t="s">
        <v>39</v>
      </c>
      <c r="C14" s="56" t="s">
        <v>36</v>
      </c>
      <c r="D14" s="56" t="s">
        <v>35</v>
      </c>
      <c r="E14" s="345" t="s">
        <v>33</v>
      </c>
      <c r="F14" s="347"/>
      <c r="G14" s="345" t="s">
        <v>32</v>
      </c>
      <c r="H14" s="347"/>
      <c r="I14" s="342"/>
      <c r="J14" s="342"/>
      <c r="K14" s="56" t="s">
        <v>57</v>
      </c>
    </row>
    <row r="15" spans="1:11" ht="12.75" customHeight="1" x14ac:dyDescent="0.25">
      <c r="A15" s="36"/>
      <c r="B15" s="36"/>
      <c r="C15" s="36"/>
      <c r="D15" s="36"/>
      <c r="E15" s="39"/>
      <c r="F15" s="44"/>
      <c r="G15" s="39"/>
      <c r="H15" s="44"/>
      <c r="I15" s="57"/>
      <c r="J15" s="57"/>
      <c r="K15" s="57"/>
    </row>
    <row r="16" spans="1:11" x14ac:dyDescent="0.25">
      <c r="A16" s="78">
        <v>43186</v>
      </c>
      <c r="B16" s="79" t="s">
        <v>382</v>
      </c>
      <c r="C16" s="80">
        <v>750</v>
      </c>
      <c r="D16" s="80">
        <v>672</v>
      </c>
      <c r="E16" s="81" t="s">
        <v>368</v>
      </c>
      <c r="F16" s="76"/>
      <c r="G16" s="77" t="s">
        <v>383</v>
      </c>
      <c r="H16" s="76"/>
      <c r="I16" s="88">
        <v>60000000</v>
      </c>
      <c r="J16" s="88">
        <v>8080119</v>
      </c>
      <c r="K16" s="70">
        <f>+I16-J16</f>
        <v>51919881</v>
      </c>
    </row>
    <row r="17" spans="1:11" x14ac:dyDescent="0.25">
      <c r="A17" s="78">
        <v>43217</v>
      </c>
      <c r="B17" s="79" t="s">
        <v>446</v>
      </c>
      <c r="C17" s="80">
        <v>731</v>
      </c>
      <c r="D17" s="80">
        <v>809</v>
      </c>
      <c r="E17" s="87" t="s">
        <v>327</v>
      </c>
      <c r="F17" s="76"/>
      <c r="G17" s="77" t="s">
        <v>447</v>
      </c>
      <c r="H17" s="76"/>
      <c r="I17" s="88">
        <v>20000000</v>
      </c>
      <c r="J17" s="70">
        <v>0</v>
      </c>
      <c r="K17" s="70">
        <f>+I17-J17</f>
        <v>20000000</v>
      </c>
    </row>
    <row r="18" spans="1:11" x14ac:dyDescent="0.25">
      <c r="A18" s="78"/>
      <c r="B18" s="79"/>
      <c r="C18" s="80"/>
      <c r="D18" s="80"/>
      <c r="E18"/>
      <c r="F18" s="76"/>
      <c r="G18"/>
      <c r="H18" s="76"/>
      <c r="I18" s="71"/>
      <c r="J18" s="67"/>
      <c r="K18" s="70">
        <f>+I18-J18</f>
        <v>0</v>
      </c>
    </row>
    <row r="19" spans="1:11" x14ac:dyDescent="0.25">
      <c r="A19" s="78"/>
      <c r="B19" s="79"/>
      <c r="C19" s="80"/>
      <c r="D19" s="80"/>
      <c r="E19" s="39"/>
      <c r="F19" s="76"/>
      <c r="G19" s="77"/>
      <c r="H19" s="76"/>
      <c r="I19" s="71"/>
      <c r="J19" s="67"/>
      <c r="K19" s="70"/>
    </row>
    <row r="20" spans="1:11" ht="12.75" customHeight="1" x14ac:dyDescent="0.25">
      <c r="A20" s="43"/>
      <c r="B20" s="58"/>
      <c r="C20" s="36"/>
      <c r="D20" s="36"/>
      <c r="E20" s="39"/>
      <c r="F20" s="44"/>
      <c r="G20" s="39"/>
      <c r="H20" s="44"/>
      <c r="I20" s="83"/>
      <c r="J20" s="83"/>
      <c r="K20" s="83"/>
    </row>
    <row r="21" spans="1:11" x14ac:dyDescent="0.25">
      <c r="A21" s="50"/>
      <c r="B21" s="51"/>
      <c r="C21" s="51"/>
      <c r="D21" s="51"/>
      <c r="E21" s="51"/>
      <c r="F21" s="51"/>
      <c r="G21" s="339" t="s">
        <v>132</v>
      </c>
      <c r="H21" s="340"/>
      <c r="I21" s="73">
        <f>SUM(I16:I20)</f>
        <v>80000000</v>
      </c>
      <c r="J21" s="73">
        <f>SUM(J16:J20)</f>
        <v>8080119</v>
      </c>
      <c r="K21" s="73">
        <f>SUM(K16:K20)</f>
        <v>71919881</v>
      </c>
    </row>
    <row r="22" spans="1:11" ht="12.75" customHeight="1" x14ac:dyDescent="0.25">
      <c r="A22" s="3"/>
      <c r="B22" s="3"/>
      <c r="C22" s="3"/>
      <c r="D22" s="3"/>
      <c r="E22" s="3"/>
      <c r="F22" s="3"/>
      <c r="G22" s="3"/>
      <c r="H22" s="3"/>
      <c r="I22" s="22"/>
      <c r="J22" s="82"/>
      <c r="K22" s="51"/>
    </row>
    <row r="23" spans="1:11" ht="24.95" customHeight="1" x14ac:dyDescent="0.25">
      <c r="A23" s="296" t="s">
        <v>58</v>
      </c>
      <c r="B23" s="296" t="s">
        <v>133</v>
      </c>
      <c r="C23" s="296" t="s">
        <v>30</v>
      </c>
      <c r="D23" s="297" t="s">
        <v>59</v>
      </c>
      <c r="E23" s="296" t="s">
        <v>40</v>
      </c>
      <c r="F23" s="296" t="s">
        <v>62</v>
      </c>
      <c r="G23" s="296" t="s">
        <v>37</v>
      </c>
      <c r="H23" s="296" t="s">
        <v>60</v>
      </c>
      <c r="I23" s="296" t="s">
        <v>61</v>
      </c>
      <c r="J23" s="296" t="s">
        <v>99</v>
      </c>
      <c r="K23" s="296" t="s">
        <v>68</v>
      </c>
    </row>
    <row r="24" spans="1:11" ht="24.95" customHeight="1" x14ac:dyDescent="0.25">
      <c r="A24" s="303">
        <v>84996000</v>
      </c>
      <c r="B24" s="303"/>
      <c r="C24" s="303">
        <v>0</v>
      </c>
      <c r="D24" s="299">
        <f>+A24+B24-C24</f>
        <v>84996000</v>
      </c>
      <c r="E24" s="299">
        <f>+I21</f>
        <v>80000000</v>
      </c>
      <c r="F24" s="300">
        <f>+E24/D24</f>
        <v>0.94122076333003901</v>
      </c>
      <c r="G24" s="299">
        <f>+I11</f>
        <v>1800000</v>
      </c>
      <c r="H24" s="299">
        <f>+D24-E24-G24</f>
        <v>3196000</v>
      </c>
      <c r="I24" s="299">
        <f>+J21</f>
        <v>8080119</v>
      </c>
      <c r="J24" s="305">
        <f>+I24/D24</f>
        <v>9.5064697162219394E-2</v>
      </c>
      <c r="K24" s="299">
        <f>+K21</f>
        <v>71919881</v>
      </c>
    </row>
    <row r="25" spans="1:11" x14ac:dyDescent="0.25">
      <c r="A25" s="302">
        <v>1</v>
      </c>
      <c r="B25" s="302">
        <v>2</v>
      </c>
      <c r="C25" s="302">
        <v>3</v>
      </c>
      <c r="D25" s="302" t="s">
        <v>42</v>
      </c>
      <c r="E25" s="302">
        <v>5</v>
      </c>
      <c r="F25" s="302" t="s">
        <v>69</v>
      </c>
      <c r="G25" s="302">
        <v>7</v>
      </c>
      <c r="H25" s="302" t="s">
        <v>70</v>
      </c>
      <c r="I25" s="302">
        <v>9</v>
      </c>
      <c r="J25" s="302" t="s">
        <v>100</v>
      </c>
      <c r="K25" s="302" t="s">
        <v>101</v>
      </c>
    </row>
  </sheetData>
  <mergeCells count="15">
    <mergeCell ref="G21:H21"/>
    <mergeCell ref="E13:H13"/>
    <mergeCell ref="E14:F14"/>
    <mergeCell ref="G14:H14"/>
    <mergeCell ref="E5:H5"/>
    <mergeCell ref="E6:H6"/>
    <mergeCell ref="G11:H11"/>
    <mergeCell ref="J13:J14"/>
    <mergeCell ref="I13:I14"/>
    <mergeCell ref="A13:A14"/>
    <mergeCell ref="B5:B6"/>
    <mergeCell ref="D5:D6"/>
    <mergeCell ref="I5:I6"/>
    <mergeCell ref="J5:K6"/>
    <mergeCell ref="A5:A6"/>
  </mergeCells>
  <phoneticPr fontId="0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zoomScaleNormal="100" workbookViewId="0">
      <selection activeCell="J20" sqref="J20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6" t="s">
        <v>106</v>
      </c>
      <c r="B3" s="290" t="s">
        <v>126</v>
      </c>
      <c r="C3" s="286"/>
      <c r="D3" s="286"/>
      <c r="E3" s="287"/>
      <c r="F3" s="287"/>
      <c r="G3" s="287"/>
      <c r="H3" s="287"/>
      <c r="I3" s="287"/>
      <c r="J3" s="288"/>
      <c r="K3" s="289" t="s">
        <v>449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41" t="s">
        <v>28</v>
      </c>
      <c r="B5" s="343" t="s">
        <v>131</v>
      </c>
      <c r="C5" s="34"/>
      <c r="D5" s="341" t="s">
        <v>71</v>
      </c>
      <c r="E5" s="345" t="s">
        <v>37</v>
      </c>
      <c r="F5" s="346"/>
      <c r="G5" s="346"/>
      <c r="H5" s="347"/>
      <c r="I5" s="341" t="s">
        <v>31</v>
      </c>
      <c r="J5" s="348" t="s">
        <v>41</v>
      </c>
      <c r="K5" s="349"/>
    </row>
    <row r="6" spans="1:11" x14ac:dyDescent="0.25">
      <c r="A6" s="342"/>
      <c r="B6" s="352"/>
      <c r="C6" s="35"/>
      <c r="D6" s="342"/>
      <c r="E6" s="345" t="s">
        <v>33</v>
      </c>
      <c r="F6" s="346"/>
      <c r="G6" s="346"/>
      <c r="H6" s="347"/>
      <c r="I6" s="342"/>
      <c r="J6" s="350"/>
      <c r="K6" s="351"/>
    </row>
    <row r="7" spans="1:11" ht="12.75" customHeight="1" x14ac:dyDescent="0.25">
      <c r="A7" s="36"/>
      <c r="B7" s="37"/>
      <c r="C7" s="38"/>
      <c r="D7" s="39"/>
      <c r="E7" s="37"/>
      <c r="F7" s="40"/>
      <c r="G7" s="41"/>
      <c r="H7" s="42"/>
      <c r="I7" s="38"/>
      <c r="J7" s="37"/>
      <c r="K7" s="38"/>
    </row>
    <row r="8" spans="1:11" ht="12.75" customHeight="1" x14ac:dyDescent="0.25">
      <c r="A8" s="135">
        <v>43172</v>
      </c>
      <c r="B8" s="39" t="s">
        <v>173</v>
      </c>
      <c r="C8" s="44"/>
      <c r="D8" s="45">
        <v>740</v>
      </c>
      <c r="E8" s="39" t="s">
        <v>348</v>
      </c>
      <c r="F8" s="32"/>
      <c r="G8" s="46"/>
      <c r="H8" s="47"/>
      <c r="I8" s="327">
        <f>263000000-188269467</f>
        <v>74730533</v>
      </c>
      <c r="J8" s="39" t="s">
        <v>180</v>
      </c>
      <c r="K8" s="44"/>
    </row>
    <row r="9" spans="1:11" ht="12.75" customHeight="1" x14ac:dyDescent="0.25">
      <c r="A9" s="135">
        <v>43172</v>
      </c>
      <c r="B9" s="39" t="s">
        <v>173</v>
      </c>
      <c r="C9" s="44"/>
      <c r="D9" s="45">
        <v>741</v>
      </c>
      <c r="E9" s="39" t="s">
        <v>347</v>
      </c>
      <c r="F9" s="32"/>
      <c r="G9" s="46"/>
      <c r="H9" s="47"/>
      <c r="I9" s="327">
        <f>5000000-320000</f>
        <v>4680000</v>
      </c>
      <c r="J9" s="39"/>
      <c r="K9" s="44"/>
    </row>
    <row r="10" spans="1:11" ht="12.75" customHeight="1" x14ac:dyDescent="0.25">
      <c r="A10" s="135">
        <v>43202</v>
      </c>
      <c r="B10" s="39" t="s">
        <v>387</v>
      </c>
      <c r="C10" s="44"/>
      <c r="D10" s="45">
        <v>764</v>
      </c>
      <c r="E10" s="39" t="s">
        <v>388</v>
      </c>
      <c r="F10" s="32"/>
      <c r="G10" s="46"/>
      <c r="H10" s="47"/>
      <c r="I10" s="327">
        <f>6181368-2898387</f>
        <v>3282981</v>
      </c>
      <c r="J10" s="39"/>
      <c r="K10" s="44"/>
    </row>
    <row r="11" spans="1:11" ht="12.75" customHeight="1" x14ac:dyDescent="0.25">
      <c r="A11" s="43"/>
      <c r="B11" s="39"/>
      <c r="C11" s="44"/>
      <c r="D11" s="45"/>
      <c r="E11" s="39"/>
      <c r="F11" s="32"/>
      <c r="G11" s="46"/>
      <c r="H11" s="47"/>
      <c r="I11" s="67"/>
      <c r="J11" s="39"/>
      <c r="K11" s="44"/>
    </row>
    <row r="12" spans="1:11" x14ac:dyDescent="0.25">
      <c r="A12" s="50"/>
      <c r="B12" s="51"/>
      <c r="C12" s="51"/>
      <c r="D12" s="51"/>
      <c r="E12" s="51"/>
      <c r="F12" s="51"/>
      <c r="G12" s="339" t="s">
        <v>132</v>
      </c>
      <c r="H12" s="340"/>
      <c r="I12" s="69">
        <f>SUM(I8:I11)</f>
        <v>82693514</v>
      </c>
      <c r="J12" s="52"/>
      <c r="K12" s="53"/>
    </row>
    <row r="13" spans="1:11" ht="12.75" customHeight="1" x14ac:dyDescent="0.25">
      <c r="A13" s="3"/>
      <c r="B13" s="3"/>
      <c r="C13" s="3"/>
      <c r="D13" s="3"/>
      <c r="E13" s="3"/>
      <c r="F13" s="3"/>
      <c r="G13" s="3"/>
      <c r="H13" s="3"/>
      <c r="I13" s="22"/>
      <c r="J13" s="32"/>
      <c r="K13" s="44"/>
    </row>
    <row r="14" spans="1:11" x14ac:dyDescent="0.25">
      <c r="A14" s="341" t="s">
        <v>28</v>
      </c>
      <c r="B14" s="30" t="s">
        <v>38</v>
      </c>
      <c r="C14" s="55" t="s">
        <v>34</v>
      </c>
      <c r="D14" s="54" t="s">
        <v>34</v>
      </c>
      <c r="E14" s="345" t="s">
        <v>40</v>
      </c>
      <c r="F14" s="346"/>
      <c r="G14" s="346"/>
      <c r="H14" s="347"/>
      <c r="I14" s="341" t="s">
        <v>31</v>
      </c>
      <c r="J14" s="341" t="s">
        <v>29</v>
      </c>
      <c r="K14" s="55" t="s">
        <v>56</v>
      </c>
    </row>
    <row r="15" spans="1:11" x14ac:dyDescent="0.25">
      <c r="A15" s="342"/>
      <c r="B15" s="56" t="s">
        <v>39</v>
      </c>
      <c r="C15" s="56" t="s">
        <v>36</v>
      </c>
      <c r="D15" s="56" t="s">
        <v>35</v>
      </c>
      <c r="E15" s="345" t="s">
        <v>33</v>
      </c>
      <c r="F15" s="347"/>
      <c r="G15" s="345" t="s">
        <v>32</v>
      </c>
      <c r="H15" s="347"/>
      <c r="I15" s="342"/>
      <c r="J15" s="342"/>
      <c r="K15" s="56" t="s">
        <v>57</v>
      </c>
    </row>
    <row r="16" spans="1:11" ht="12.75" customHeight="1" x14ac:dyDescent="0.25">
      <c r="A16" s="36"/>
      <c r="B16" s="36"/>
      <c r="C16" s="36"/>
      <c r="D16" s="36"/>
      <c r="E16" s="39"/>
      <c r="F16" s="85"/>
      <c r="G16" s="39"/>
      <c r="H16" s="44"/>
      <c r="I16" s="57"/>
      <c r="J16" s="57"/>
      <c r="K16" s="57"/>
    </row>
    <row r="17" spans="1:11" x14ac:dyDescent="0.25">
      <c r="A17" s="78">
        <v>43186</v>
      </c>
      <c r="B17" s="245" t="s">
        <v>379</v>
      </c>
      <c r="C17" s="246">
        <v>740</v>
      </c>
      <c r="D17" s="247">
        <v>672</v>
      </c>
      <c r="E17" s="39" t="s">
        <v>380</v>
      </c>
      <c r="F17" s="76"/>
      <c r="G17" s="77" t="s">
        <v>381</v>
      </c>
      <c r="H17" s="76"/>
      <c r="I17" s="67">
        <v>188269467</v>
      </c>
      <c r="J17" s="71"/>
      <c r="K17" s="70">
        <f t="shared" ref="K17:K18" si="0">+I17-J17</f>
        <v>188269467</v>
      </c>
    </row>
    <row r="18" spans="1:11" x14ac:dyDescent="0.25">
      <c r="A18" s="78">
        <v>43241</v>
      </c>
      <c r="B18" s="245" t="s">
        <v>468</v>
      </c>
      <c r="C18" s="80">
        <v>764</v>
      </c>
      <c r="D18" s="80">
        <v>834</v>
      </c>
      <c r="E18" s="77" t="s">
        <v>388</v>
      </c>
      <c r="F18" s="76"/>
      <c r="G18" s="77" t="s">
        <v>469</v>
      </c>
      <c r="H18" s="76"/>
      <c r="I18" s="71">
        <v>2898387</v>
      </c>
      <c r="J18" s="71"/>
      <c r="K18" s="70">
        <f t="shared" si="0"/>
        <v>2898387</v>
      </c>
    </row>
    <row r="19" spans="1:11" x14ac:dyDescent="0.25">
      <c r="A19" s="78">
        <v>43241</v>
      </c>
      <c r="B19" s="245" t="s">
        <v>475</v>
      </c>
      <c r="C19" s="80">
        <v>741</v>
      </c>
      <c r="D19" s="80">
        <v>836</v>
      </c>
      <c r="E19" t="s">
        <v>476</v>
      </c>
      <c r="F19" s="76"/>
      <c r="G19" s="77" t="s">
        <v>477</v>
      </c>
      <c r="H19" s="76"/>
      <c r="I19" s="71">
        <v>320000</v>
      </c>
      <c r="J19" s="71">
        <v>320000</v>
      </c>
      <c r="K19" s="70"/>
    </row>
    <row r="20" spans="1:11" x14ac:dyDescent="0.25">
      <c r="A20" s="78"/>
      <c r="B20" s="245"/>
      <c r="C20" s="80"/>
      <c r="D20" s="80"/>
      <c r="E20" s="77"/>
      <c r="F20" s="76"/>
      <c r="G20" s="77"/>
      <c r="H20" s="76"/>
      <c r="I20" s="71"/>
      <c r="J20" s="71"/>
      <c r="K20" s="70"/>
    </row>
    <row r="21" spans="1:11" x14ac:dyDescent="0.25">
      <c r="A21" s="50"/>
      <c r="B21" s="51"/>
      <c r="C21" s="51"/>
      <c r="D21" s="51"/>
      <c r="E21" s="51"/>
      <c r="F21" s="51"/>
      <c r="G21" s="339" t="s">
        <v>132</v>
      </c>
      <c r="H21" s="340"/>
      <c r="I21" s="73">
        <f>SUM(I17:I20)</f>
        <v>191487854</v>
      </c>
      <c r="J21" s="65">
        <f>SUM(J17:J20)</f>
        <v>320000</v>
      </c>
      <c r="K21" s="65">
        <f>SUM(K17:K20)</f>
        <v>191167854</v>
      </c>
    </row>
    <row r="22" spans="1:11" ht="12.75" customHeight="1" x14ac:dyDescent="0.25">
      <c r="A22" s="3"/>
      <c r="B22" s="3"/>
      <c r="C22" s="3"/>
      <c r="D22" s="3"/>
      <c r="E22" s="3"/>
      <c r="F22" s="3"/>
      <c r="G22" s="3"/>
      <c r="H22" s="3"/>
      <c r="I22" s="22"/>
      <c r="J22" s="82"/>
      <c r="K22" s="158"/>
    </row>
    <row r="23" spans="1:11" ht="24.95" customHeight="1" x14ac:dyDescent="0.25">
      <c r="A23" s="296" t="s">
        <v>58</v>
      </c>
      <c r="B23" s="296" t="s">
        <v>133</v>
      </c>
      <c r="C23" s="296" t="s">
        <v>30</v>
      </c>
      <c r="D23" s="297" t="s">
        <v>59</v>
      </c>
      <c r="E23" s="296" t="s">
        <v>40</v>
      </c>
      <c r="F23" s="296" t="s">
        <v>62</v>
      </c>
      <c r="G23" s="296" t="s">
        <v>37</v>
      </c>
      <c r="H23" s="296" t="s">
        <v>60</v>
      </c>
      <c r="I23" s="296" t="s">
        <v>61</v>
      </c>
      <c r="J23" s="296" t="s">
        <v>99</v>
      </c>
      <c r="K23" s="296" t="s">
        <v>68</v>
      </c>
    </row>
    <row r="24" spans="1:11" ht="24.95" customHeight="1" x14ac:dyDescent="0.25">
      <c r="A24" s="298">
        <v>456000000</v>
      </c>
      <c r="B24" s="298">
        <v>-8826178</v>
      </c>
      <c r="C24" s="298">
        <v>0</v>
      </c>
      <c r="D24" s="299">
        <f>+A24+B24-C24</f>
        <v>447173822</v>
      </c>
      <c r="E24" s="299">
        <f>+I21</f>
        <v>191487854</v>
      </c>
      <c r="F24" s="300">
        <f>+E24/D24</f>
        <v>0.42821794250737694</v>
      </c>
      <c r="G24" s="299">
        <f>+I12</f>
        <v>82693514</v>
      </c>
      <c r="H24" s="299">
        <f>+D24-E24-G24</f>
        <v>172992454</v>
      </c>
      <c r="I24" s="304">
        <f>+J21</f>
        <v>320000</v>
      </c>
      <c r="J24" s="305">
        <f>+I24/D24</f>
        <v>7.1560539606005825E-4</v>
      </c>
      <c r="K24" s="304">
        <f>+K21</f>
        <v>191167854</v>
      </c>
    </row>
    <row r="25" spans="1:11" x14ac:dyDescent="0.25">
      <c r="A25" s="302">
        <v>1</v>
      </c>
      <c r="B25" s="302">
        <v>2</v>
      </c>
      <c r="C25" s="302">
        <v>3</v>
      </c>
      <c r="D25" s="302" t="s">
        <v>42</v>
      </c>
      <c r="E25" s="302">
        <v>5</v>
      </c>
      <c r="F25" s="302" t="s">
        <v>69</v>
      </c>
      <c r="G25" s="302">
        <v>7</v>
      </c>
      <c r="H25" s="302" t="s">
        <v>70</v>
      </c>
      <c r="I25" s="302">
        <v>9</v>
      </c>
      <c r="J25" s="302" t="s">
        <v>100</v>
      </c>
      <c r="K25" s="302" t="s">
        <v>101</v>
      </c>
    </row>
  </sheetData>
  <mergeCells count="15">
    <mergeCell ref="J14:J15"/>
    <mergeCell ref="I14:I15"/>
    <mergeCell ref="A14:A15"/>
    <mergeCell ref="B5:B6"/>
    <mergeCell ref="D5:D6"/>
    <mergeCell ref="I5:I6"/>
    <mergeCell ref="J5:K6"/>
    <mergeCell ref="A5:A6"/>
    <mergeCell ref="G21:H21"/>
    <mergeCell ref="E14:H14"/>
    <mergeCell ref="E15:F15"/>
    <mergeCell ref="G15:H15"/>
    <mergeCell ref="E5:H5"/>
    <mergeCell ref="E6:H6"/>
    <mergeCell ref="G12:H12"/>
  </mergeCells>
  <phoneticPr fontId="0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K3" sqref="K3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6" t="s">
        <v>134</v>
      </c>
      <c r="B3" s="290" t="s">
        <v>135</v>
      </c>
      <c r="C3" s="286"/>
      <c r="D3" s="286"/>
      <c r="E3" s="287"/>
      <c r="F3" s="287"/>
      <c r="G3" s="287"/>
      <c r="H3" s="287"/>
      <c r="I3" s="287"/>
      <c r="J3" s="288"/>
      <c r="K3" s="289" t="s">
        <v>449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41" t="s">
        <v>28</v>
      </c>
      <c r="B5" s="343" t="s">
        <v>131</v>
      </c>
      <c r="C5" s="34"/>
      <c r="D5" s="341" t="s">
        <v>71</v>
      </c>
      <c r="E5" s="345" t="s">
        <v>37</v>
      </c>
      <c r="F5" s="346"/>
      <c r="G5" s="346"/>
      <c r="H5" s="347"/>
      <c r="I5" s="341" t="s">
        <v>31</v>
      </c>
      <c r="J5" s="348" t="s">
        <v>41</v>
      </c>
      <c r="K5" s="349"/>
    </row>
    <row r="6" spans="1:11" ht="15.75" customHeight="1" x14ac:dyDescent="0.25">
      <c r="A6" s="342"/>
      <c r="B6" s="352"/>
      <c r="C6" s="35"/>
      <c r="D6" s="342"/>
      <c r="E6" s="345" t="s">
        <v>33</v>
      </c>
      <c r="F6" s="346"/>
      <c r="G6" s="346"/>
      <c r="H6" s="347"/>
      <c r="I6" s="342"/>
      <c r="J6" s="350"/>
      <c r="K6" s="351"/>
    </row>
    <row r="7" spans="1:11" x14ac:dyDescent="0.25">
      <c r="A7" s="43"/>
      <c r="B7" s="89"/>
      <c r="C7" s="90"/>
      <c r="D7" s="45"/>
      <c r="E7" s="91"/>
      <c r="F7" s="92"/>
      <c r="G7" s="92"/>
      <c r="H7" s="93"/>
      <c r="I7" s="67"/>
      <c r="J7" s="94"/>
      <c r="K7" s="44"/>
    </row>
    <row r="8" spans="1:11" x14ac:dyDescent="0.25">
      <c r="A8" s="43">
        <v>43159</v>
      </c>
      <c r="B8" s="89" t="s">
        <v>173</v>
      </c>
      <c r="C8" s="90"/>
      <c r="D8" s="45">
        <v>728</v>
      </c>
      <c r="E8" s="91" t="s">
        <v>325</v>
      </c>
      <c r="F8" s="92"/>
      <c r="G8" s="92"/>
      <c r="H8" s="93"/>
      <c r="I8" s="67">
        <v>150000000</v>
      </c>
      <c r="J8" s="94"/>
      <c r="K8" s="44"/>
    </row>
    <row r="9" spans="1:11" ht="12.75" customHeight="1" x14ac:dyDescent="0.25">
      <c r="A9" s="43"/>
      <c r="B9" s="48"/>
      <c r="C9" s="49"/>
      <c r="D9" s="39"/>
      <c r="E9" s="39"/>
      <c r="F9" s="32"/>
      <c r="G9" s="46"/>
      <c r="H9" s="47"/>
      <c r="I9" s="68"/>
      <c r="J9" s="39"/>
      <c r="K9" s="44"/>
    </row>
    <row r="10" spans="1:11" x14ac:dyDescent="0.25">
      <c r="A10" s="50"/>
      <c r="B10" s="51"/>
      <c r="C10" s="51"/>
      <c r="D10" s="51"/>
      <c r="E10" s="51"/>
      <c r="F10" s="51"/>
      <c r="G10" s="339" t="s">
        <v>132</v>
      </c>
      <c r="H10" s="340"/>
      <c r="I10" s="69">
        <f>SUM(I7:I9)</f>
        <v>150000000</v>
      </c>
      <c r="J10" s="52"/>
      <c r="K10" s="53"/>
    </row>
    <row r="11" spans="1:11" ht="12.75" customHeight="1" x14ac:dyDescent="0.25">
      <c r="A11" s="3"/>
      <c r="B11" s="3"/>
      <c r="C11" s="3"/>
      <c r="D11" s="3"/>
      <c r="E11" s="3"/>
      <c r="F11" s="3"/>
      <c r="G11" s="3"/>
      <c r="H11" s="3"/>
      <c r="I11" s="22"/>
      <c r="J11" s="32"/>
      <c r="K11" s="44"/>
    </row>
    <row r="12" spans="1:11" x14ac:dyDescent="0.25">
      <c r="A12" s="341" t="s">
        <v>28</v>
      </c>
      <c r="B12" s="30" t="s">
        <v>38</v>
      </c>
      <c r="C12" s="55" t="s">
        <v>34</v>
      </c>
      <c r="D12" s="54" t="s">
        <v>34</v>
      </c>
      <c r="E12" s="345" t="s">
        <v>40</v>
      </c>
      <c r="F12" s="346"/>
      <c r="G12" s="346"/>
      <c r="H12" s="347"/>
      <c r="I12" s="341" t="s">
        <v>31</v>
      </c>
      <c r="J12" s="341" t="s">
        <v>29</v>
      </c>
      <c r="K12" s="55" t="s">
        <v>56</v>
      </c>
    </row>
    <row r="13" spans="1:11" x14ac:dyDescent="0.25">
      <c r="A13" s="342"/>
      <c r="B13" s="56" t="s">
        <v>39</v>
      </c>
      <c r="C13" s="56" t="s">
        <v>36</v>
      </c>
      <c r="D13" s="56" t="s">
        <v>35</v>
      </c>
      <c r="E13" s="345" t="s">
        <v>33</v>
      </c>
      <c r="F13" s="347"/>
      <c r="G13" s="345" t="s">
        <v>32</v>
      </c>
      <c r="H13" s="347"/>
      <c r="I13" s="342"/>
      <c r="J13" s="342"/>
      <c r="K13" s="56" t="s">
        <v>57</v>
      </c>
    </row>
    <row r="14" spans="1:11" ht="12.75" customHeight="1" x14ac:dyDescent="0.25">
      <c r="A14" s="43"/>
      <c r="B14" s="36"/>
      <c r="C14" s="59"/>
      <c r="D14" s="45"/>
      <c r="E14" s="39"/>
      <c r="F14" s="44"/>
      <c r="G14" s="39"/>
      <c r="H14" s="44"/>
      <c r="I14" s="62"/>
      <c r="J14" s="62"/>
      <c r="K14" s="62">
        <f>+I14-J14</f>
        <v>0</v>
      </c>
    </row>
    <row r="15" spans="1:11" x14ac:dyDescent="0.25">
      <c r="A15" s="43">
        <v>43122</v>
      </c>
      <c r="B15" s="58" t="s">
        <v>181</v>
      </c>
      <c r="C15" s="59">
        <v>424</v>
      </c>
      <c r="D15" s="45">
        <v>405</v>
      </c>
      <c r="E15" s="39" t="s">
        <v>182</v>
      </c>
      <c r="F15" s="61"/>
      <c r="G15" s="60" t="s">
        <v>210</v>
      </c>
      <c r="H15" s="61"/>
      <c r="I15" s="62">
        <v>3561611</v>
      </c>
      <c r="J15" s="62">
        <v>3561611</v>
      </c>
      <c r="K15" s="62">
        <f>+I15-J15</f>
        <v>0</v>
      </c>
    </row>
    <row r="16" spans="1:11" x14ac:dyDescent="0.25">
      <c r="A16" s="43">
        <v>43152</v>
      </c>
      <c r="B16" s="58" t="s">
        <v>300</v>
      </c>
      <c r="C16" s="59">
        <v>726</v>
      </c>
      <c r="D16" s="45">
        <v>730</v>
      </c>
      <c r="E16" s="39" t="s">
        <v>301</v>
      </c>
      <c r="F16" s="61"/>
      <c r="G16" s="60" t="s">
        <v>210</v>
      </c>
      <c r="H16" s="61"/>
      <c r="I16" s="62">
        <v>1780805</v>
      </c>
      <c r="J16" s="62">
        <v>1780805</v>
      </c>
      <c r="K16" s="62">
        <f>+I16-J16</f>
        <v>0</v>
      </c>
    </row>
    <row r="17" spans="1:11" x14ac:dyDescent="0.25">
      <c r="A17" s="43"/>
      <c r="B17" s="58"/>
      <c r="C17" s="59"/>
      <c r="D17" s="45"/>
      <c r="E17" s="39"/>
      <c r="F17" s="61"/>
      <c r="G17" s="60"/>
      <c r="H17" s="61"/>
      <c r="I17" s="62"/>
      <c r="J17" s="62">
        <v>0</v>
      </c>
      <c r="K17" s="62">
        <f>+I17-J17</f>
        <v>0</v>
      </c>
    </row>
    <row r="18" spans="1:11" x14ac:dyDescent="0.25">
      <c r="A18" s="43"/>
      <c r="B18" s="58"/>
      <c r="C18" s="59"/>
      <c r="D18" s="45"/>
      <c r="E18" s="39"/>
      <c r="F18" s="61"/>
      <c r="G18" s="60"/>
      <c r="H18" s="61"/>
      <c r="I18" s="62"/>
      <c r="J18" s="62">
        <v>0</v>
      </c>
      <c r="K18" s="62">
        <f>+I18-J18</f>
        <v>0</v>
      </c>
    </row>
    <row r="19" spans="1:11" ht="12.75" customHeight="1" x14ac:dyDescent="0.25">
      <c r="A19" s="43"/>
      <c r="B19" s="58"/>
      <c r="C19" s="59"/>
      <c r="D19" s="45"/>
      <c r="E19" s="39"/>
      <c r="F19" s="44"/>
      <c r="G19" s="39"/>
      <c r="H19" s="44"/>
      <c r="I19" s="64"/>
      <c r="J19" s="64"/>
      <c r="K19" s="64"/>
    </row>
    <row r="20" spans="1:11" x14ac:dyDescent="0.25">
      <c r="A20" s="50"/>
      <c r="B20" s="51"/>
      <c r="C20" s="51"/>
      <c r="D20" s="51"/>
      <c r="E20" s="51"/>
      <c r="F20" s="51"/>
      <c r="G20" s="339" t="s">
        <v>132</v>
      </c>
      <c r="H20" s="340"/>
      <c r="I20" s="65">
        <f>SUM(I14:I19)</f>
        <v>5342416</v>
      </c>
      <c r="J20" s="65">
        <f>SUM(J14:J19)</f>
        <v>5342416</v>
      </c>
      <c r="K20" s="65">
        <f>SUM(K14:K19)</f>
        <v>0</v>
      </c>
    </row>
    <row r="21" spans="1:11" ht="12.75" customHeight="1" x14ac:dyDescent="0.25">
      <c r="A21" s="3"/>
      <c r="B21" s="3"/>
      <c r="C21" s="3"/>
      <c r="D21" s="3"/>
      <c r="E21" s="3"/>
      <c r="F21" s="3"/>
      <c r="G21" s="3"/>
      <c r="H21" s="3"/>
      <c r="I21" s="86"/>
      <c r="J21" s="86"/>
      <c r="K21" s="51"/>
    </row>
    <row r="22" spans="1:11" ht="24.95" customHeight="1" x14ac:dyDescent="0.25">
      <c r="A22" s="296" t="s">
        <v>58</v>
      </c>
      <c r="B22" s="296" t="s">
        <v>133</v>
      </c>
      <c r="C22" s="296" t="s">
        <v>30</v>
      </c>
      <c r="D22" s="297" t="s">
        <v>59</v>
      </c>
      <c r="E22" s="296" t="s">
        <v>40</v>
      </c>
      <c r="F22" s="296" t="s">
        <v>62</v>
      </c>
      <c r="G22" s="296" t="s">
        <v>37</v>
      </c>
      <c r="H22" s="296" t="s">
        <v>60</v>
      </c>
      <c r="I22" s="296" t="s">
        <v>61</v>
      </c>
      <c r="J22" s="296" t="s">
        <v>99</v>
      </c>
      <c r="K22" s="296" t="s">
        <v>68</v>
      </c>
    </row>
    <row r="23" spans="1:11" ht="24.95" customHeight="1" x14ac:dyDescent="0.25">
      <c r="A23" s="303">
        <v>358000000</v>
      </c>
      <c r="B23" s="303"/>
      <c r="C23" s="303">
        <v>0</v>
      </c>
      <c r="D23" s="299">
        <f>+A23+B23-C23</f>
        <v>358000000</v>
      </c>
      <c r="E23" s="299">
        <f>+I20</f>
        <v>5342416</v>
      </c>
      <c r="F23" s="300">
        <f>+E23/D23</f>
        <v>1.4922949720670391E-2</v>
      </c>
      <c r="G23" s="299">
        <f>+I10</f>
        <v>150000000</v>
      </c>
      <c r="H23" s="299">
        <f>+D23-E23-G23</f>
        <v>202657584</v>
      </c>
      <c r="I23" s="299">
        <f>+J20</f>
        <v>5342416</v>
      </c>
      <c r="J23" s="305">
        <f>+I23/D23</f>
        <v>1.4922949720670391E-2</v>
      </c>
      <c r="K23" s="299">
        <f>+K20</f>
        <v>0</v>
      </c>
    </row>
    <row r="24" spans="1:11" x14ac:dyDescent="0.25">
      <c r="A24" s="302">
        <v>1</v>
      </c>
      <c r="B24" s="302">
        <v>2</v>
      </c>
      <c r="C24" s="302">
        <v>3</v>
      </c>
      <c r="D24" s="302" t="s">
        <v>42</v>
      </c>
      <c r="E24" s="302">
        <v>5</v>
      </c>
      <c r="F24" s="302" t="s">
        <v>69</v>
      </c>
      <c r="G24" s="302">
        <v>7</v>
      </c>
      <c r="H24" s="302" t="s">
        <v>70</v>
      </c>
      <c r="I24" s="302">
        <v>9</v>
      </c>
      <c r="J24" s="302" t="s">
        <v>100</v>
      </c>
      <c r="K24" s="302" t="s">
        <v>101</v>
      </c>
    </row>
  </sheetData>
  <mergeCells count="15">
    <mergeCell ref="J5:K6"/>
    <mergeCell ref="E6:H6"/>
    <mergeCell ref="G20:H20"/>
    <mergeCell ref="G10:H10"/>
    <mergeCell ref="A12:A13"/>
    <mergeCell ref="E12:H12"/>
    <mergeCell ref="I12:I13"/>
    <mergeCell ref="J12:J13"/>
    <mergeCell ref="E13:F13"/>
    <mergeCell ref="G13:H13"/>
    <mergeCell ref="A5:A6"/>
    <mergeCell ref="B5:B6"/>
    <mergeCell ref="D5:D6"/>
    <mergeCell ref="E5:H5"/>
    <mergeCell ref="I5:I6"/>
  </mergeCells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>
    <oddHeader>&amp;R&amp;D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J14" sqref="J14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9" width="15.7109375" style="31" customWidth="1"/>
    <col min="10" max="10" width="15.7109375" style="218" customWidth="1"/>
    <col min="11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150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150"/>
      <c r="K2" s="4"/>
    </row>
    <row r="3" spans="1:11" ht="15" customHeight="1" x14ac:dyDescent="0.25">
      <c r="A3" s="291" t="s">
        <v>154</v>
      </c>
      <c r="B3" s="292" t="s">
        <v>155</v>
      </c>
      <c r="C3" s="291"/>
      <c r="D3" s="291"/>
      <c r="E3" s="293"/>
      <c r="F3" s="293"/>
      <c r="G3" s="293"/>
      <c r="H3" s="293"/>
      <c r="I3" s="293"/>
      <c r="J3" s="294"/>
      <c r="K3" s="289" t="s">
        <v>449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160"/>
      <c r="K4" s="33"/>
    </row>
    <row r="5" spans="1:11" x14ac:dyDescent="0.25">
      <c r="A5" s="341" t="s">
        <v>28</v>
      </c>
      <c r="B5" s="343" t="s">
        <v>131</v>
      </c>
      <c r="C5" s="34"/>
      <c r="D5" s="341" t="s">
        <v>71</v>
      </c>
      <c r="E5" s="345" t="s">
        <v>37</v>
      </c>
      <c r="F5" s="346"/>
      <c r="G5" s="346"/>
      <c r="H5" s="347"/>
      <c r="I5" s="341" t="s">
        <v>31</v>
      </c>
      <c r="J5" s="348" t="s">
        <v>41</v>
      </c>
      <c r="K5" s="349"/>
    </row>
    <row r="6" spans="1:11" x14ac:dyDescent="0.25">
      <c r="A6" s="342"/>
      <c r="B6" s="352"/>
      <c r="C6" s="35"/>
      <c r="D6" s="342"/>
      <c r="E6" s="345" t="s">
        <v>33</v>
      </c>
      <c r="F6" s="346"/>
      <c r="G6" s="346"/>
      <c r="H6" s="347"/>
      <c r="I6" s="342"/>
      <c r="J6" s="350"/>
      <c r="K6" s="351"/>
    </row>
    <row r="7" spans="1:11" x14ac:dyDescent="0.25">
      <c r="A7" s="248"/>
      <c r="B7" s="137"/>
      <c r="C7" s="128"/>
      <c r="D7" s="115"/>
      <c r="E7" s="60"/>
      <c r="F7" s="101"/>
      <c r="G7" s="101"/>
      <c r="H7" s="102"/>
      <c r="I7" s="230"/>
      <c r="J7" s="81"/>
      <c r="K7" s="55"/>
    </row>
    <row r="8" spans="1:11" x14ac:dyDescent="0.25">
      <c r="A8" s="96"/>
      <c r="B8" s="39"/>
      <c r="C8" s="84"/>
      <c r="D8" s="97"/>
      <c r="E8" s="48"/>
      <c r="F8" s="32"/>
      <c r="G8" s="46"/>
      <c r="H8" s="47"/>
      <c r="I8" s="67"/>
      <c r="J8" s="217"/>
      <c r="K8" s="36"/>
    </row>
    <row r="9" spans="1:11" x14ac:dyDescent="0.25">
      <c r="A9" s="50"/>
      <c r="B9" s="50"/>
      <c r="C9" s="98"/>
      <c r="D9" s="99"/>
      <c r="E9" s="51"/>
      <c r="F9" s="51"/>
      <c r="G9" s="339" t="s">
        <v>132</v>
      </c>
      <c r="H9" s="340"/>
      <c r="I9" s="69">
        <f>SUM(I7:I8)</f>
        <v>0</v>
      </c>
      <c r="J9" s="220"/>
      <c r="K9" s="231"/>
    </row>
    <row r="10" spans="1:11" ht="12.75" customHeight="1" x14ac:dyDescent="0.25">
      <c r="A10" s="3"/>
      <c r="B10" s="3"/>
      <c r="C10" s="3"/>
      <c r="D10" s="3"/>
      <c r="E10" s="3"/>
      <c r="F10" s="3"/>
      <c r="G10" s="3"/>
      <c r="H10" s="3"/>
      <c r="I10" s="47"/>
      <c r="J10" s="160"/>
      <c r="K10" s="44"/>
    </row>
    <row r="11" spans="1:11" x14ac:dyDescent="0.25">
      <c r="A11" s="341" t="s">
        <v>28</v>
      </c>
      <c r="B11" s="30" t="s">
        <v>38</v>
      </c>
      <c r="C11" s="55" t="s">
        <v>34</v>
      </c>
      <c r="D11" s="54" t="s">
        <v>34</v>
      </c>
      <c r="E11" s="345" t="s">
        <v>40</v>
      </c>
      <c r="F11" s="346"/>
      <c r="G11" s="346"/>
      <c r="H11" s="347"/>
      <c r="I11" s="341" t="s">
        <v>31</v>
      </c>
      <c r="J11" s="353" t="s">
        <v>29</v>
      </c>
      <c r="K11" s="55" t="s">
        <v>56</v>
      </c>
    </row>
    <row r="12" spans="1:11" x14ac:dyDescent="0.25">
      <c r="A12" s="342"/>
      <c r="B12" s="56" t="s">
        <v>39</v>
      </c>
      <c r="C12" s="56" t="s">
        <v>36</v>
      </c>
      <c r="D12" s="56" t="s">
        <v>35</v>
      </c>
      <c r="E12" s="345" t="s">
        <v>33</v>
      </c>
      <c r="F12" s="347"/>
      <c r="G12" s="345" t="s">
        <v>32</v>
      </c>
      <c r="H12" s="347"/>
      <c r="I12" s="342"/>
      <c r="J12" s="354"/>
      <c r="K12" s="56" t="s">
        <v>57</v>
      </c>
    </row>
    <row r="13" spans="1:11" x14ac:dyDescent="0.25">
      <c r="A13" s="78"/>
      <c r="B13" s="81"/>
      <c r="C13" s="59"/>
      <c r="D13" s="59"/>
      <c r="E13" s="81"/>
      <c r="F13" s="85"/>
      <c r="G13" s="104"/>
      <c r="H13" s="76"/>
      <c r="I13" s="71"/>
      <c r="J13" s="71"/>
      <c r="K13" s="88">
        <f t="shared" ref="K13:K15" si="0">+I13-J13</f>
        <v>0</v>
      </c>
    </row>
    <row r="14" spans="1:11" x14ac:dyDescent="0.25">
      <c r="A14" s="78">
        <v>43195</v>
      </c>
      <c r="B14" s="260" t="s">
        <v>389</v>
      </c>
      <c r="C14" s="59">
        <v>761</v>
      </c>
      <c r="D14" s="59">
        <v>780</v>
      </c>
      <c r="E14" s="81" t="s">
        <v>390</v>
      </c>
      <c r="F14" s="85"/>
      <c r="G14" s="104" t="s">
        <v>391</v>
      </c>
      <c r="H14" s="76"/>
      <c r="I14" s="71">
        <v>18826178</v>
      </c>
      <c r="J14" s="71">
        <v>15500000</v>
      </c>
      <c r="K14" s="88">
        <f t="shared" si="0"/>
        <v>3326178</v>
      </c>
    </row>
    <row r="15" spans="1:11" x14ac:dyDescent="0.25">
      <c r="A15" s="78"/>
      <c r="B15" s="81"/>
      <c r="C15" s="59"/>
      <c r="D15" s="59"/>
      <c r="E15" s="81"/>
      <c r="F15" s="85"/>
      <c r="G15" s="104"/>
      <c r="H15" s="76"/>
      <c r="I15" s="71"/>
      <c r="J15" s="71"/>
      <c r="K15" s="88">
        <f t="shared" si="0"/>
        <v>0</v>
      </c>
    </row>
    <row r="16" spans="1:11" x14ac:dyDescent="0.25">
      <c r="A16" s="78"/>
      <c r="B16" s="81"/>
      <c r="C16" s="80"/>
      <c r="D16" s="80"/>
      <c r="E16" s="32"/>
      <c r="F16" s="85"/>
      <c r="G16" s="104"/>
      <c r="H16" s="76"/>
      <c r="I16" s="71"/>
      <c r="J16" s="71"/>
      <c r="K16" s="88">
        <f>+I16-J16</f>
        <v>0</v>
      </c>
    </row>
    <row r="17" spans="1:11" x14ac:dyDescent="0.25">
      <c r="A17" s="105"/>
      <c r="B17" s="106"/>
      <c r="C17" s="97"/>
      <c r="D17" s="97"/>
      <c r="E17" s="32"/>
      <c r="F17" s="49"/>
      <c r="G17" s="32"/>
      <c r="H17" s="49"/>
      <c r="I17" s="70"/>
      <c r="J17" s="83"/>
      <c r="K17" s="70"/>
    </row>
    <row r="18" spans="1:11" ht="12.75" customHeight="1" x14ac:dyDescent="0.25">
      <c r="A18" s="50"/>
      <c r="B18" s="51"/>
      <c r="C18" s="51"/>
      <c r="D18" s="51"/>
      <c r="E18" s="51"/>
      <c r="F18" s="51"/>
      <c r="G18" s="339" t="s">
        <v>132</v>
      </c>
      <c r="H18" s="340"/>
      <c r="I18" s="73">
        <f>SUM(I13:I17)</f>
        <v>18826178</v>
      </c>
      <c r="J18" s="73">
        <f>SUM(J13:J17)</f>
        <v>15500000</v>
      </c>
      <c r="K18" s="73">
        <f>SUM(K13:K17)</f>
        <v>3326178</v>
      </c>
    </row>
    <row r="19" spans="1:11" ht="24.95" customHeight="1" x14ac:dyDescent="0.25">
      <c r="A19" s="51"/>
      <c r="B19" s="51"/>
      <c r="C19" s="51"/>
      <c r="D19" s="51"/>
      <c r="E19" s="51"/>
      <c r="F19" s="51"/>
      <c r="G19" s="51"/>
      <c r="H19" s="51"/>
      <c r="I19" s="263"/>
      <c r="J19" s="161"/>
      <c r="K19" s="161"/>
    </row>
    <row r="20" spans="1:11" ht="24.95" customHeight="1" x14ac:dyDescent="0.25">
      <c r="A20" s="296" t="s">
        <v>58</v>
      </c>
      <c r="B20" s="296" t="s">
        <v>133</v>
      </c>
      <c r="C20" s="296" t="s">
        <v>30</v>
      </c>
      <c r="D20" s="297" t="s">
        <v>59</v>
      </c>
      <c r="E20" s="296" t="s">
        <v>40</v>
      </c>
      <c r="F20" s="296" t="s">
        <v>62</v>
      </c>
      <c r="G20" s="296" t="s">
        <v>37</v>
      </c>
      <c r="H20" s="296" t="s">
        <v>60</v>
      </c>
      <c r="I20" s="296" t="s">
        <v>61</v>
      </c>
      <c r="J20" s="306" t="s">
        <v>99</v>
      </c>
      <c r="K20" s="296" t="s">
        <v>68</v>
      </c>
    </row>
    <row r="21" spans="1:11" x14ac:dyDescent="0.25">
      <c r="A21" s="303">
        <v>10000000</v>
      </c>
      <c r="B21" s="303">
        <v>8826178</v>
      </c>
      <c r="C21" s="303">
        <v>0</v>
      </c>
      <c r="D21" s="299">
        <f>+A21+B21-C21</f>
        <v>18826178</v>
      </c>
      <c r="E21" s="299">
        <f>+I18</f>
        <v>18826178</v>
      </c>
      <c r="F21" s="300">
        <f>+E21/D21</f>
        <v>1</v>
      </c>
      <c r="G21" s="299">
        <f>+I9</f>
        <v>0</v>
      </c>
      <c r="H21" s="299">
        <f>+D21-E21-G21</f>
        <v>0</v>
      </c>
      <c r="I21" s="304">
        <f>+J18</f>
        <v>15500000</v>
      </c>
      <c r="J21" s="305">
        <f>+I21/D21</f>
        <v>0.82332165349759256</v>
      </c>
      <c r="K21" s="304">
        <f>+K18</f>
        <v>3326178</v>
      </c>
    </row>
    <row r="22" spans="1:11" x14ac:dyDescent="0.25">
      <c r="A22" s="302">
        <v>1</v>
      </c>
      <c r="B22" s="302">
        <v>2</v>
      </c>
      <c r="C22" s="302">
        <v>3</v>
      </c>
      <c r="D22" s="302" t="s">
        <v>42</v>
      </c>
      <c r="E22" s="302">
        <v>5</v>
      </c>
      <c r="F22" s="302" t="s">
        <v>69</v>
      </c>
      <c r="G22" s="302">
        <v>7</v>
      </c>
      <c r="H22" s="302" t="s">
        <v>70</v>
      </c>
      <c r="I22" s="302">
        <v>9</v>
      </c>
      <c r="J22" s="307" t="s">
        <v>100</v>
      </c>
      <c r="K22" s="302" t="s">
        <v>101</v>
      </c>
    </row>
    <row r="24" spans="1:11" x14ac:dyDescent="0.25">
      <c r="B24" s="218"/>
      <c r="E24" s="218"/>
      <c r="G24" s="218"/>
    </row>
  </sheetData>
  <mergeCells count="15">
    <mergeCell ref="A5:A6"/>
    <mergeCell ref="B5:B6"/>
    <mergeCell ref="D5:D6"/>
    <mergeCell ref="E5:H5"/>
    <mergeCell ref="I5:I6"/>
    <mergeCell ref="J5:K6"/>
    <mergeCell ref="E6:H6"/>
    <mergeCell ref="J11:J12"/>
    <mergeCell ref="E12:F12"/>
    <mergeCell ref="G12:H12"/>
    <mergeCell ref="G18:H18"/>
    <mergeCell ref="G9:H9"/>
    <mergeCell ref="A11:A12"/>
    <mergeCell ref="E11:H11"/>
    <mergeCell ref="I11:I12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scale="80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opLeftCell="A10" workbookViewId="0">
      <selection activeCell="I12" sqref="I12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9" width="15.7109375" style="31" customWidth="1"/>
    <col min="10" max="10" width="15.7109375" style="218" customWidth="1"/>
    <col min="11" max="11" width="15.7109375" style="31" customWidth="1"/>
    <col min="12" max="16384" width="11.42578125" style="31"/>
  </cols>
  <sheetData>
    <row r="1" spans="1:13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150"/>
      <c r="K1" s="3"/>
    </row>
    <row r="2" spans="1:13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150"/>
      <c r="K2" s="4"/>
    </row>
    <row r="3" spans="1:13" ht="15" customHeight="1" x14ac:dyDescent="0.25">
      <c r="A3" s="286" t="s">
        <v>105</v>
      </c>
      <c r="B3" s="290" t="s">
        <v>47</v>
      </c>
      <c r="C3" s="286"/>
      <c r="D3" s="286"/>
      <c r="E3" s="287"/>
      <c r="F3" s="287"/>
      <c r="G3" s="287"/>
      <c r="H3" s="287"/>
      <c r="I3" s="287"/>
      <c r="J3" s="295"/>
      <c r="K3" s="289" t="s">
        <v>449</v>
      </c>
    </row>
    <row r="4" spans="1:13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160"/>
      <c r="K4" s="33"/>
    </row>
    <row r="5" spans="1:13" x14ac:dyDescent="0.25">
      <c r="A5" s="341" t="s">
        <v>28</v>
      </c>
      <c r="B5" s="343" t="s">
        <v>131</v>
      </c>
      <c r="C5" s="34"/>
      <c r="D5" s="341" t="s">
        <v>71</v>
      </c>
      <c r="E5" s="345" t="s">
        <v>37</v>
      </c>
      <c r="F5" s="346"/>
      <c r="G5" s="346"/>
      <c r="H5" s="347"/>
      <c r="I5" s="341" t="s">
        <v>31</v>
      </c>
      <c r="J5" s="348" t="s">
        <v>41</v>
      </c>
      <c r="K5" s="349"/>
    </row>
    <row r="6" spans="1:13" x14ac:dyDescent="0.25">
      <c r="A6" s="342"/>
      <c r="B6" s="352"/>
      <c r="C6" s="35"/>
      <c r="D6" s="342"/>
      <c r="E6" s="345" t="s">
        <v>33</v>
      </c>
      <c r="F6" s="346"/>
      <c r="G6" s="346"/>
      <c r="H6" s="347"/>
      <c r="I6" s="342"/>
      <c r="J6" s="350"/>
      <c r="K6" s="351"/>
    </row>
    <row r="7" spans="1:13" ht="15" customHeight="1" x14ac:dyDescent="0.25">
      <c r="A7" s="96"/>
      <c r="B7" s="137"/>
      <c r="C7" s="84"/>
      <c r="D7" s="45"/>
      <c r="E7" s="265"/>
      <c r="F7" s="32"/>
      <c r="G7" s="46"/>
      <c r="H7" s="47"/>
      <c r="I7" s="230"/>
      <c r="J7" s="32"/>
      <c r="K7" s="44"/>
    </row>
    <row r="8" spans="1:13" ht="15" customHeight="1" x14ac:dyDescent="0.25">
      <c r="A8" s="96">
        <v>43104</v>
      </c>
      <c r="B8" s="137" t="s">
        <v>173</v>
      </c>
      <c r="C8" s="84"/>
      <c r="D8" s="45">
        <v>116</v>
      </c>
      <c r="E8" s="265" t="s">
        <v>211</v>
      </c>
      <c r="F8" s="32"/>
      <c r="G8" s="46"/>
      <c r="H8" s="47"/>
      <c r="I8" s="230">
        <f>64721000-3499269-2759570-3500000-3499269-3604318-3604318</f>
        <v>44254256</v>
      </c>
      <c r="J8" s="32" t="s">
        <v>180</v>
      </c>
      <c r="K8" s="44"/>
    </row>
    <row r="9" spans="1:13" ht="15" customHeight="1" x14ac:dyDescent="0.25">
      <c r="A9" s="96">
        <v>43104</v>
      </c>
      <c r="B9" s="137" t="s">
        <v>173</v>
      </c>
      <c r="C9" s="84"/>
      <c r="D9" s="45">
        <v>117</v>
      </c>
      <c r="E9" s="265" t="s">
        <v>212</v>
      </c>
      <c r="F9" s="32"/>
      <c r="G9" s="46"/>
      <c r="H9" s="47"/>
      <c r="I9" s="230">
        <f>1583400-112600-112600-112600-112600</f>
        <v>1133000</v>
      </c>
      <c r="J9" s="32" t="s">
        <v>180</v>
      </c>
      <c r="K9" s="44"/>
      <c r="M9" s="218"/>
    </row>
    <row r="10" spans="1:13" ht="15" customHeight="1" x14ac:dyDescent="0.25">
      <c r="A10" s="96">
        <v>43104</v>
      </c>
      <c r="B10" s="137" t="s">
        <v>173</v>
      </c>
      <c r="C10" s="84"/>
      <c r="D10" s="45">
        <v>118</v>
      </c>
      <c r="E10" s="265" t="s">
        <v>213</v>
      </c>
      <c r="F10" s="32"/>
      <c r="G10" s="46"/>
      <c r="H10" s="47"/>
      <c r="I10" s="230">
        <f>10165000-2296717-1531144</f>
        <v>6337139</v>
      </c>
      <c r="J10" s="32" t="s">
        <v>180</v>
      </c>
      <c r="K10" s="44"/>
    </row>
    <row r="11" spans="1:13" ht="15" customHeight="1" x14ac:dyDescent="0.25">
      <c r="A11" s="96">
        <v>43172</v>
      </c>
      <c r="B11" s="137" t="s">
        <v>173</v>
      </c>
      <c r="C11" s="84"/>
      <c r="D11" s="45">
        <v>741</v>
      </c>
      <c r="E11" s="265" t="s">
        <v>347</v>
      </c>
      <c r="F11" s="32"/>
      <c r="G11" s="46"/>
      <c r="H11" s="47"/>
      <c r="I11" s="230">
        <f>3800000-117600</f>
        <v>3682400</v>
      </c>
      <c r="J11" s="32"/>
      <c r="K11" s="44"/>
    </row>
    <row r="12" spans="1:13" ht="15" customHeight="1" x14ac:dyDescent="0.25">
      <c r="A12" s="96">
        <v>43250</v>
      </c>
      <c r="B12" s="137" t="s">
        <v>173</v>
      </c>
      <c r="C12" s="84"/>
      <c r="D12" s="45">
        <v>794</v>
      </c>
      <c r="E12" s="265" t="s">
        <v>487</v>
      </c>
      <c r="F12" s="32"/>
      <c r="G12" s="46"/>
      <c r="H12" s="47"/>
      <c r="I12" s="230">
        <v>132600006</v>
      </c>
      <c r="J12" s="32"/>
      <c r="K12" s="44"/>
      <c r="L12" s="31" t="str">
        <f>UPPER(MID(A1,1,1)) &amp; LOWER(MID(A1,2,LEN(A1)-1))</f>
        <v>Ejecucion detallada de un rubro presupuestal</v>
      </c>
    </row>
    <row r="13" spans="1:13" x14ac:dyDescent="0.25">
      <c r="A13" s="96"/>
      <c r="B13" s="39"/>
      <c r="C13" s="84"/>
      <c r="D13" s="97"/>
      <c r="E13" s="48"/>
      <c r="F13" s="32"/>
      <c r="G13" s="46"/>
      <c r="H13" s="47"/>
      <c r="I13" s="67"/>
      <c r="J13" s="48"/>
      <c r="K13" s="49"/>
    </row>
    <row r="14" spans="1:13" x14ac:dyDescent="0.25">
      <c r="A14" s="50"/>
      <c r="B14" s="50"/>
      <c r="C14" s="98"/>
      <c r="D14" s="99"/>
      <c r="E14" s="51"/>
      <c r="F14" s="51"/>
      <c r="G14" s="339" t="s">
        <v>132</v>
      </c>
      <c r="H14" s="340"/>
      <c r="I14" s="69">
        <f>SUM(I7:I13)</f>
        <v>188006801</v>
      </c>
      <c r="J14" s="32"/>
      <c r="K14" s="44"/>
    </row>
    <row r="15" spans="1:13" ht="12.75" customHeight="1" x14ac:dyDescent="0.25">
      <c r="A15" s="3"/>
      <c r="B15" s="3"/>
      <c r="C15" s="3"/>
      <c r="D15" s="3"/>
      <c r="E15" s="3"/>
      <c r="F15" s="3"/>
      <c r="G15" s="3"/>
      <c r="H15" s="3"/>
      <c r="I15" s="47"/>
      <c r="J15" s="160"/>
      <c r="K15" s="68"/>
    </row>
    <row r="16" spans="1:13" x14ac:dyDescent="0.25">
      <c r="A16" s="341" t="s">
        <v>28</v>
      </c>
      <c r="B16" s="30" t="s">
        <v>38</v>
      </c>
      <c r="C16" s="55" t="s">
        <v>34</v>
      </c>
      <c r="D16" s="54" t="s">
        <v>34</v>
      </c>
      <c r="E16" s="345" t="s">
        <v>40</v>
      </c>
      <c r="F16" s="346"/>
      <c r="G16" s="346"/>
      <c r="H16" s="347"/>
      <c r="I16" s="341" t="s">
        <v>31</v>
      </c>
      <c r="J16" s="353" t="s">
        <v>29</v>
      </c>
      <c r="K16" s="55" t="s">
        <v>56</v>
      </c>
    </row>
    <row r="17" spans="1:13" x14ac:dyDescent="0.25">
      <c r="A17" s="342"/>
      <c r="B17" s="56" t="s">
        <v>39</v>
      </c>
      <c r="C17" s="56" t="s">
        <v>36</v>
      </c>
      <c r="D17" s="56" t="s">
        <v>35</v>
      </c>
      <c r="E17" s="345" t="s">
        <v>33</v>
      </c>
      <c r="F17" s="347"/>
      <c r="G17" s="345" t="s">
        <v>32</v>
      </c>
      <c r="H17" s="347"/>
      <c r="I17" s="342"/>
      <c r="J17" s="354"/>
      <c r="K17" s="56" t="s">
        <v>57</v>
      </c>
    </row>
    <row r="18" spans="1:13" ht="15" customHeight="1" x14ac:dyDescent="0.25">
      <c r="A18" s="78">
        <v>43112</v>
      </c>
      <c r="B18" s="234" t="s">
        <v>161</v>
      </c>
      <c r="C18" s="80">
        <v>117</v>
      </c>
      <c r="D18" s="80">
        <v>136</v>
      </c>
      <c r="E18" s="81" t="s">
        <v>214</v>
      </c>
      <c r="F18" s="81"/>
      <c r="G18" s="77" t="s">
        <v>162</v>
      </c>
      <c r="H18" s="76"/>
      <c r="I18" s="71">
        <v>112600</v>
      </c>
      <c r="J18" s="71">
        <v>112600</v>
      </c>
      <c r="K18" s="88">
        <f t="shared" ref="K18:K32" si="0">+I18-J18</f>
        <v>0</v>
      </c>
      <c r="M18" s="218"/>
    </row>
    <row r="19" spans="1:13" x14ac:dyDescent="0.25">
      <c r="A19" s="78">
        <v>43119</v>
      </c>
      <c r="B19" s="234" t="s">
        <v>183</v>
      </c>
      <c r="C19" s="59">
        <v>116</v>
      </c>
      <c r="D19" s="59">
        <v>292</v>
      </c>
      <c r="E19" s="81" t="s">
        <v>215</v>
      </c>
      <c r="F19" s="85"/>
      <c r="G19" s="104" t="s">
        <v>216</v>
      </c>
      <c r="H19" s="76"/>
      <c r="I19" s="71">
        <v>3499269</v>
      </c>
      <c r="J19" s="71">
        <v>3499269</v>
      </c>
      <c r="K19" s="88">
        <f t="shared" si="0"/>
        <v>0</v>
      </c>
      <c r="M19" s="218"/>
    </row>
    <row r="20" spans="1:13" x14ac:dyDescent="0.25">
      <c r="A20" s="78">
        <v>43138</v>
      </c>
      <c r="B20" s="234" t="s">
        <v>245</v>
      </c>
      <c r="C20" s="80">
        <v>484</v>
      </c>
      <c r="D20" s="80">
        <v>686</v>
      </c>
      <c r="E20" s="81" t="s">
        <v>247</v>
      </c>
      <c r="F20" s="85"/>
      <c r="G20" s="104" t="s">
        <v>249</v>
      </c>
      <c r="H20" s="76"/>
      <c r="I20" s="71">
        <v>217326616</v>
      </c>
      <c r="J20" s="71">
        <v>61403674</v>
      </c>
      <c r="K20" s="88">
        <f t="shared" si="0"/>
        <v>155922942</v>
      </c>
      <c r="M20" s="218"/>
    </row>
    <row r="21" spans="1:13" x14ac:dyDescent="0.25">
      <c r="A21" s="78">
        <v>43144</v>
      </c>
      <c r="B21" s="234" t="s">
        <v>246</v>
      </c>
      <c r="C21" s="80">
        <v>117</v>
      </c>
      <c r="D21" s="80">
        <v>693</v>
      </c>
      <c r="E21" s="32" t="s">
        <v>248</v>
      </c>
      <c r="F21" s="85"/>
      <c r="G21" s="104" t="s">
        <v>162</v>
      </c>
      <c r="H21" s="76"/>
      <c r="I21" s="71">
        <v>112600</v>
      </c>
      <c r="J21" s="71">
        <v>112600</v>
      </c>
      <c r="K21" s="88">
        <f t="shared" si="0"/>
        <v>0</v>
      </c>
      <c r="M21" s="218"/>
    </row>
    <row r="22" spans="1:13" x14ac:dyDescent="0.25">
      <c r="A22" s="78">
        <v>43145</v>
      </c>
      <c r="B22" s="234" t="s">
        <v>302</v>
      </c>
      <c r="C22" s="80">
        <v>116</v>
      </c>
      <c r="D22" s="80">
        <v>694</v>
      </c>
      <c r="E22" s="32" t="s">
        <v>265</v>
      </c>
      <c r="F22" s="85"/>
      <c r="G22" s="104" t="s">
        <v>216</v>
      </c>
      <c r="H22" s="76"/>
      <c r="I22" s="71">
        <v>2759570</v>
      </c>
      <c r="J22" s="71">
        <v>2759570</v>
      </c>
      <c r="K22" s="88">
        <f t="shared" si="0"/>
        <v>0</v>
      </c>
      <c r="M22" s="218"/>
    </row>
    <row r="23" spans="1:13" x14ac:dyDescent="0.25">
      <c r="A23" s="78">
        <v>43151</v>
      </c>
      <c r="B23" s="234" t="s">
        <v>303</v>
      </c>
      <c r="C23" s="80">
        <v>116</v>
      </c>
      <c r="D23" s="80">
        <v>727</v>
      </c>
      <c r="E23" s="32" t="s">
        <v>305</v>
      </c>
      <c r="F23" s="85"/>
      <c r="G23" s="104" t="s">
        <v>216</v>
      </c>
      <c r="H23" s="76"/>
      <c r="I23" s="71">
        <v>3500000</v>
      </c>
      <c r="J23" s="71">
        <v>3500000</v>
      </c>
      <c r="K23" s="88">
        <f t="shared" si="0"/>
        <v>0</v>
      </c>
      <c r="M23" s="218"/>
    </row>
    <row r="24" spans="1:13" x14ac:dyDescent="0.25">
      <c r="A24" s="78">
        <v>43151</v>
      </c>
      <c r="B24" s="234" t="s">
        <v>304</v>
      </c>
      <c r="C24" s="80">
        <v>118</v>
      </c>
      <c r="D24" s="80">
        <v>728</v>
      </c>
      <c r="E24" s="32" t="s">
        <v>306</v>
      </c>
      <c r="F24" s="85"/>
      <c r="G24" s="104" t="s">
        <v>308</v>
      </c>
      <c r="H24" s="76"/>
      <c r="I24" s="71">
        <v>2296717</v>
      </c>
      <c r="J24" s="71">
        <v>2296717</v>
      </c>
      <c r="K24" s="88">
        <f t="shared" si="0"/>
        <v>0</v>
      </c>
      <c r="M24" s="218"/>
    </row>
    <row r="25" spans="1:13" x14ac:dyDescent="0.25">
      <c r="A25" s="78">
        <v>43153</v>
      </c>
      <c r="B25" s="234" t="s">
        <v>302</v>
      </c>
      <c r="C25" s="80">
        <v>116</v>
      </c>
      <c r="D25" s="80">
        <v>731</v>
      </c>
      <c r="E25" s="32" t="s">
        <v>307</v>
      </c>
      <c r="F25" s="85"/>
      <c r="G25" s="104" t="s">
        <v>216</v>
      </c>
      <c r="H25" s="76"/>
      <c r="I25" s="71">
        <v>3499269</v>
      </c>
      <c r="J25" s="71">
        <v>3499269</v>
      </c>
      <c r="K25" s="88">
        <f t="shared" si="0"/>
        <v>0</v>
      </c>
      <c r="M25" s="218"/>
    </row>
    <row r="26" spans="1:13" x14ac:dyDescent="0.25">
      <c r="A26" s="78">
        <v>43172</v>
      </c>
      <c r="B26" s="234" t="s">
        <v>349</v>
      </c>
      <c r="C26" s="80">
        <v>117</v>
      </c>
      <c r="D26" s="80">
        <v>752</v>
      </c>
      <c r="E26" s="32" t="s">
        <v>351</v>
      </c>
      <c r="F26" s="85"/>
      <c r="G26" s="104" t="s">
        <v>162</v>
      </c>
      <c r="H26" s="76"/>
      <c r="I26" s="71">
        <v>112600</v>
      </c>
      <c r="J26" s="71">
        <v>112600</v>
      </c>
      <c r="K26" s="88">
        <f t="shared" si="0"/>
        <v>0</v>
      </c>
      <c r="M26" s="218"/>
    </row>
    <row r="27" spans="1:13" x14ac:dyDescent="0.25">
      <c r="A27" s="78">
        <v>43172</v>
      </c>
      <c r="B27" s="234" t="s">
        <v>350</v>
      </c>
      <c r="C27" s="80">
        <v>116</v>
      </c>
      <c r="D27" s="80">
        <v>754</v>
      </c>
      <c r="E27" s="32" t="s">
        <v>352</v>
      </c>
      <c r="F27" s="85"/>
      <c r="G27" s="104" t="s">
        <v>216</v>
      </c>
      <c r="H27" s="76"/>
      <c r="I27" s="71">
        <v>3604318</v>
      </c>
      <c r="J27" s="71">
        <v>3604318</v>
      </c>
      <c r="K27" s="88">
        <f t="shared" si="0"/>
        <v>0</v>
      </c>
      <c r="M27" s="218"/>
    </row>
    <row r="28" spans="1:13" x14ac:dyDescent="0.25">
      <c r="A28" s="78">
        <v>43206</v>
      </c>
      <c r="B28" s="234" t="s">
        <v>404</v>
      </c>
      <c r="C28" s="80">
        <v>118</v>
      </c>
      <c r="D28" s="80">
        <v>792</v>
      </c>
      <c r="E28" s="32" t="s">
        <v>406</v>
      </c>
      <c r="F28" s="85"/>
      <c r="G28" s="104" t="s">
        <v>308</v>
      </c>
      <c r="H28" s="76"/>
      <c r="I28" s="71">
        <v>1531144</v>
      </c>
      <c r="J28" s="71">
        <v>1531144</v>
      </c>
      <c r="K28" s="88">
        <f t="shared" si="0"/>
        <v>0</v>
      </c>
      <c r="M28" s="218"/>
    </row>
    <row r="29" spans="1:13" x14ac:dyDescent="0.25">
      <c r="A29" s="78">
        <v>43208</v>
      </c>
      <c r="B29" s="234" t="s">
        <v>405</v>
      </c>
      <c r="C29" s="80">
        <v>117</v>
      </c>
      <c r="D29" s="80">
        <v>798</v>
      </c>
      <c r="E29" s="32" t="s">
        <v>407</v>
      </c>
      <c r="F29" s="85"/>
      <c r="G29" s="104" t="s">
        <v>162</v>
      </c>
      <c r="H29" s="76"/>
      <c r="I29" s="71">
        <v>112600</v>
      </c>
      <c r="J29" s="71">
        <v>112600</v>
      </c>
      <c r="K29" s="88">
        <f t="shared" si="0"/>
        <v>0</v>
      </c>
      <c r="M29" s="218"/>
    </row>
    <row r="30" spans="1:13" x14ac:dyDescent="0.25">
      <c r="A30" s="78">
        <v>43215</v>
      </c>
      <c r="B30" s="234" t="s">
        <v>427</v>
      </c>
      <c r="C30" s="80">
        <v>116</v>
      </c>
      <c r="D30" s="80">
        <v>807</v>
      </c>
      <c r="E30" s="32" t="s">
        <v>428</v>
      </c>
      <c r="F30" s="85"/>
      <c r="G30" s="104" t="s">
        <v>216</v>
      </c>
      <c r="H30" s="76"/>
      <c r="I30" s="71">
        <v>3604318</v>
      </c>
      <c r="J30" s="71">
        <v>3604318</v>
      </c>
      <c r="K30" s="88">
        <f t="shared" si="0"/>
        <v>0</v>
      </c>
      <c r="M30" s="218"/>
    </row>
    <row r="31" spans="1:13" x14ac:dyDescent="0.25">
      <c r="A31" s="78">
        <v>43229</v>
      </c>
      <c r="B31" s="234" t="s">
        <v>450</v>
      </c>
      <c r="C31" s="80">
        <v>117</v>
      </c>
      <c r="D31" s="80">
        <v>823</v>
      </c>
      <c r="E31" s="32" t="s">
        <v>451</v>
      </c>
      <c r="F31" s="85"/>
      <c r="G31" s="104" t="s">
        <v>162</v>
      </c>
      <c r="H31" s="76"/>
      <c r="I31" s="71">
        <v>112600</v>
      </c>
      <c r="J31" s="71">
        <v>112600</v>
      </c>
      <c r="K31" s="88">
        <f t="shared" si="0"/>
        <v>0</v>
      </c>
      <c r="M31" s="218"/>
    </row>
    <row r="32" spans="1:13" x14ac:dyDescent="0.25">
      <c r="A32" s="78">
        <v>43241</v>
      </c>
      <c r="B32" s="234" t="s">
        <v>475</v>
      </c>
      <c r="C32" s="80">
        <v>741</v>
      </c>
      <c r="D32" s="80">
        <v>836</v>
      </c>
      <c r="E32" s="32" t="s">
        <v>476</v>
      </c>
      <c r="F32" s="85"/>
      <c r="G32" s="104" t="s">
        <v>477</v>
      </c>
      <c r="H32" s="76"/>
      <c r="I32" s="71">
        <v>117600</v>
      </c>
      <c r="J32" s="71">
        <v>117600</v>
      </c>
      <c r="K32" s="88">
        <f t="shared" si="0"/>
        <v>0</v>
      </c>
      <c r="M32" s="218"/>
    </row>
    <row r="33" spans="1:11" x14ac:dyDescent="0.25">
      <c r="A33" s="105"/>
      <c r="B33" s="106"/>
      <c r="C33" s="97"/>
      <c r="D33" s="97"/>
      <c r="E33" s="32"/>
      <c r="F33" s="49"/>
      <c r="G33" s="32"/>
      <c r="H33" s="49"/>
      <c r="I33" s="70"/>
      <c r="J33" s="83"/>
      <c r="K33" s="70"/>
    </row>
    <row r="34" spans="1:11" ht="12.75" customHeight="1" x14ac:dyDescent="0.25">
      <c r="A34" s="50"/>
      <c r="B34" s="51"/>
      <c r="C34" s="51"/>
      <c r="D34" s="51"/>
      <c r="E34" s="51"/>
      <c r="F34" s="51"/>
      <c r="G34" s="339" t="s">
        <v>132</v>
      </c>
      <c r="H34" s="340"/>
      <c r="I34" s="73">
        <f>SUM(I18:I33)</f>
        <v>242301821</v>
      </c>
      <c r="J34" s="73">
        <f>SUM(J18:J33)</f>
        <v>86378879</v>
      </c>
      <c r="K34" s="73">
        <f>SUM(K18:K33)</f>
        <v>155922942</v>
      </c>
    </row>
    <row r="35" spans="1:11" ht="24.95" customHeight="1" x14ac:dyDescent="0.25">
      <c r="A35" s="51"/>
      <c r="B35" s="51"/>
      <c r="C35" s="51"/>
      <c r="D35" s="51"/>
      <c r="E35" s="51"/>
      <c r="F35" s="51"/>
      <c r="G35" s="51"/>
      <c r="H35" s="51"/>
      <c r="I35" s="159"/>
      <c r="J35" s="161"/>
      <c r="K35" s="161"/>
    </row>
    <row r="36" spans="1:11" ht="24.95" customHeight="1" x14ac:dyDescent="0.25">
      <c r="A36" s="296" t="s">
        <v>58</v>
      </c>
      <c r="B36" s="296" t="s">
        <v>133</v>
      </c>
      <c r="C36" s="296" t="s">
        <v>30</v>
      </c>
      <c r="D36" s="297" t="s">
        <v>59</v>
      </c>
      <c r="E36" s="296" t="s">
        <v>40</v>
      </c>
      <c r="F36" s="296" t="s">
        <v>62</v>
      </c>
      <c r="G36" s="296" t="s">
        <v>37</v>
      </c>
      <c r="H36" s="296" t="s">
        <v>60</v>
      </c>
      <c r="I36" s="296" t="s">
        <v>61</v>
      </c>
      <c r="J36" s="306" t="s">
        <v>99</v>
      </c>
      <c r="K36" s="296" t="s">
        <v>68</v>
      </c>
    </row>
    <row r="37" spans="1:11" x14ac:dyDescent="0.25">
      <c r="A37" s="303">
        <v>1626204000</v>
      </c>
      <c r="B37" s="303"/>
      <c r="C37" s="303">
        <v>0</v>
      </c>
      <c r="D37" s="299">
        <f>+A37+B37-C37</f>
        <v>1626204000</v>
      </c>
      <c r="E37" s="299">
        <f>+I34</f>
        <v>242301821</v>
      </c>
      <c r="F37" s="300">
        <f>+E37/D37</f>
        <v>0.14899841655782423</v>
      </c>
      <c r="G37" s="299">
        <f>+I14</f>
        <v>188006801</v>
      </c>
      <c r="H37" s="299">
        <f>+D37-E37-G37</f>
        <v>1195895378</v>
      </c>
      <c r="I37" s="304">
        <f>+J34</f>
        <v>86378879</v>
      </c>
      <c r="J37" s="301">
        <f>+I37/D37</f>
        <v>5.3116877710299569E-2</v>
      </c>
      <c r="K37" s="304">
        <f>+K34</f>
        <v>155922942</v>
      </c>
    </row>
    <row r="38" spans="1:11" x14ac:dyDescent="0.25">
      <c r="A38" s="302">
        <v>1</v>
      </c>
      <c r="B38" s="302">
        <v>2</v>
      </c>
      <c r="C38" s="302">
        <v>3</v>
      </c>
      <c r="D38" s="302" t="s">
        <v>42</v>
      </c>
      <c r="E38" s="302">
        <v>5</v>
      </c>
      <c r="F38" s="302" t="s">
        <v>69</v>
      </c>
      <c r="G38" s="302">
        <v>7</v>
      </c>
      <c r="H38" s="302" t="s">
        <v>70</v>
      </c>
      <c r="I38" s="302">
        <v>9</v>
      </c>
      <c r="J38" s="307" t="s">
        <v>100</v>
      </c>
      <c r="K38" s="302" t="s">
        <v>101</v>
      </c>
    </row>
    <row r="40" spans="1:11" x14ac:dyDescent="0.25">
      <c r="B40" s="218"/>
      <c r="E40" s="218"/>
      <c r="G40" s="218"/>
    </row>
  </sheetData>
  <mergeCells count="15">
    <mergeCell ref="G34:H34"/>
    <mergeCell ref="E16:H16"/>
    <mergeCell ref="E17:F17"/>
    <mergeCell ref="G17:H17"/>
    <mergeCell ref="E5:H5"/>
    <mergeCell ref="E6:H6"/>
    <mergeCell ref="G14:H14"/>
    <mergeCell ref="A5:A6"/>
    <mergeCell ref="J16:J17"/>
    <mergeCell ref="I16:I17"/>
    <mergeCell ref="A16:A17"/>
    <mergeCell ref="B5:B6"/>
    <mergeCell ref="D5:D6"/>
    <mergeCell ref="I5:I6"/>
    <mergeCell ref="J5:K6"/>
  </mergeCells>
  <phoneticPr fontId="0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horizontalDpi="4294967293" r:id="rId1"/>
  <headerFooter alignWithMargins="0">
    <oddHeader>&amp;R&amp;D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opLeftCell="B1" zoomScaleNormal="100" workbookViewId="0">
      <selection activeCell="K3" sqref="K3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6" t="s">
        <v>107</v>
      </c>
      <c r="B3" s="290" t="s">
        <v>48</v>
      </c>
      <c r="C3" s="286"/>
      <c r="D3" s="286"/>
      <c r="E3" s="287"/>
      <c r="F3" s="287"/>
      <c r="G3" s="287"/>
      <c r="H3" s="287"/>
      <c r="I3" s="287"/>
      <c r="J3" s="288"/>
      <c r="K3" s="289" t="s">
        <v>449</v>
      </c>
    </row>
    <row r="4" spans="1:11" ht="12.75" customHeight="1" x14ac:dyDescent="0.25">
      <c r="A4" s="3"/>
      <c r="B4" s="3"/>
      <c r="C4" s="3"/>
      <c r="D4" s="3"/>
      <c r="E4" s="3"/>
      <c r="F4" s="3"/>
      <c r="G4" s="22"/>
      <c r="H4" s="3"/>
      <c r="I4" s="3"/>
      <c r="J4" s="32"/>
      <c r="K4" s="33"/>
    </row>
    <row r="5" spans="1:11" x14ac:dyDescent="0.25">
      <c r="A5" s="341" t="s">
        <v>28</v>
      </c>
      <c r="B5" s="343" t="s">
        <v>131</v>
      </c>
      <c r="C5" s="34"/>
      <c r="D5" s="341" t="s">
        <v>71</v>
      </c>
      <c r="E5" s="345" t="s">
        <v>37</v>
      </c>
      <c r="F5" s="346"/>
      <c r="G5" s="346"/>
      <c r="H5" s="347"/>
      <c r="I5" s="341" t="s">
        <v>31</v>
      </c>
      <c r="J5" s="348" t="s">
        <v>41</v>
      </c>
      <c r="K5" s="349"/>
    </row>
    <row r="6" spans="1:11" x14ac:dyDescent="0.25">
      <c r="A6" s="342"/>
      <c r="B6" s="352"/>
      <c r="C6" s="35"/>
      <c r="D6" s="342"/>
      <c r="E6" s="345" t="s">
        <v>33</v>
      </c>
      <c r="F6" s="346"/>
      <c r="G6" s="346"/>
      <c r="H6" s="347"/>
      <c r="I6" s="342"/>
      <c r="J6" s="350"/>
      <c r="K6" s="351"/>
    </row>
    <row r="7" spans="1:11" x14ac:dyDescent="0.25">
      <c r="A7" s="78">
        <v>43126</v>
      </c>
      <c r="B7" s="137" t="s">
        <v>173</v>
      </c>
      <c r="C7" s="275"/>
      <c r="D7" s="115">
        <v>618</v>
      </c>
      <c r="E7" s="39" t="s">
        <v>184</v>
      </c>
      <c r="F7" s="84"/>
      <c r="G7" s="74"/>
      <c r="H7" s="61"/>
      <c r="I7" s="311">
        <v>1650000</v>
      </c>
      <c r="J7" s="77"/>
      <c r="K7" s="76"/>
    </row>
    <row r="8" spans="1:11" ht="15" customHeight="1" x14ac:dyDescent="0.25">
      <c r="A8" s="43">
        <v>43172</v>
      </c>
      <c r="B8" s="39" t="s">
        <v>173</v>
      </c>
      <c r="C8" s="84"/>
      <c r="D8" s="45">
        <v>741</v>
      </c>
      <c r="E8" s="39" t="s">
        <v>347</v>
      </c>
      <c r="F8" s="84"/>
      <c r="G8" s="46"/>
      <c r="H8" s="47"/>
      <c r="I8" s="67">
        <v>4000000</v>
      </c>
      <c r="J8" s="77"/>
      <c r="K8" s="76"/>
    </row>
    <row r="9" spans="1:11" ht="12.75" customHeight="1" x14ac:dyDescent="0.25">
      <c r="A9" s="43"/>
      <c r="B9" s="39"/>
      <c r="C9" s="84"/>
      <c r="D9" s="45"/>
      <c r="E9" s="39"/>
      <c r="F9" s="32"/>
      <c r="G9" s="46"/>
      <c r="H9" s="47"/>
      <c r="I9" s="67"/>
      <c r="J9" s="39"/>
      <c r="K9" s="44"/>
    </row>
    <row r="10" spans="1:11" x14ac:dyDescent="0.25">
      <c r="A10" s="50"/>
      <c r="B10" s="51"/>
      <c r="C10" s="51"/>
      <c r="D10" s="51"/>
      <c r="E10" s="51"/>
      <c r="F10" s="51"/>
      <c r="G10" s="339" t="s">
        <v>132</v>
      </c>
      <c r="H10" s="340"/>
      <c r="I10" s="69">
        <f>SUM(I7:I9)</f>
        <v>5650000</v>
      </c>
      <c r="J10" s="52"/>
      <c r="K10" s="53"/>
    </row>
    <row r="11" spans="1:11" ht="12.75" customHeight="1" x14ac:dyDescent="0.25">
      <c r="A11" s="3"/>
      <c r="B11" s="3"/>
      <c r="C11" s="3"/>
      <c r="D11" s="3"/>
      <c r="E11" s="3"/>
      <c r="F11" s="3"/>
      <c r="G11" s="3"/>
      <c r="H11" s="3"/>
      <c r="I11" s="107"/>
      <c r="J11" s="32"/>
      <c r="K11" s="44"/>
    </row>
    <row r="12" spans="1:11" x14ac:dyDescent="0.25">
      <c r="A12" s="341" t="s">
        <v>28</v>
      </c>
      <c r="B12" s="30" t="s">
        <v>38</v>
      </c>
      <c r="C12" s="55" t="s">
        <v>34</v>
      </c>
      <c r="D12" s="54" t="s">
        <v>34</v>
      </c>
      <c r="E12" s="345" t="s">
        <v>40</v>
      </c>
      <c r="F12" s="346"/>
      <c r="G12" s="346"/>
      <c r="H12" s="347"/>
      <c r="I12" s="341" t="s">
        <v>31</v>
      </c>
      <c r="J12" s="341" t="s">
        <v>29</v>
      </c>
      <c r="K12" s="55" t="s">
        <v>56</v>
      </c>
    </row>
    <row r="13" spans="1:11" x14ac:dyDescent="0.25">
      <c r="A13" s="342"/>
      <c r="B13" s="56" t="s">
        <v>39</v>
      </c>
      <c r="C13" s="56" t="s">
        <v>36</v>
      </c>
      <c r="D13" s="56" t="s">
        <v>35</v>
      </c>
      <c r="E13" s="345" t="s">
        <v>33</v>
      </c>
      <c r="F13" s="347"/>
      <c r="G13" s="345" t="s">
        <v>32</v>
      </c>
      <c r="H13" s="347"/>
      <c r="I13" s="342"/>
      <c r="J13" s="342"/>
      <c r="K13" s="56" t="s">
        <v>57</v>
      </c>
    </row>
    <row r="14" spans="1:11" ht="12.75" customHeight="1" x14ac:dyDescent="0.25">
      <c r="A14" s="36"/>
      <c r="B14" s="36"/>
      <c r="C14" s="36"/>
      <c r="D14" s="36"/>
      <c r="E14" s="39"/>
      <c r="F14" s="44"/>
      <c r="G14" s="39"/>
      <c r="H14" s="44"/>
      <c r="I14" s="57"/>
      <c r="J14" s="57"/>
      <c r="K14" s="57"/>
    </row>
    <row r="15" spans="1:11" ht="12.75" customHeight="1" x14ac:dyDescent="0.25">
      <c r="A15" s="78">
        <v>43126</v>
      </c>
      <c r="B15" s="36" t="s">
        <v>185</v>
      </c>
      <c r="C15" s="118">
        <v>611</v>
      </c>
      <c r="D15" s="118">
        <v>575</v>
      </c>
      <c r="E15" s="39" t="s">
        <v>189</v>
      </c>
      <c r="F15" s="32"/>
      <c r="G15" s="39" t="s">
        <v>217</v>
      </c>
      <c r="H15" s="44"/>
      <c r="I15" s="312">
        <v>2931998</v>
      </c>
      <c r="J15" s="327">
        <v>2931998</v>
      </c>
      <c r="K15" s="70">
        <f t="shared" ref="K15:K19" si="0">+I15-J15</f>
        <v>0</v>
      </c>
    </row>
    <row r="16" spans="1:11" ht="12.75" customHeight="1" x14ac:dyDescent="0.25">
      <c r="A16" s="78">
        <v>43126</v>
      </c>
      <c r="B16" s="36" t="s">
        <v>186</v>
      </c>
      <c r="C16" s="118">
        <v>553</v>
      </c>
      <c r="D16" s="118">
        <v>586</v>
      </c>
      <c r="E16" s="39" t="s">
        <v>190</v>
      </c>
      <c r="F16" s="32"/>
      <c r="G16" s="39" t="s">
        <v>218</v>
      </c>
      <c r="H16" s="44"/>
      <c r="I16" s="312">
        <v>2370000</v>
      </c>
      <c r="J16" s="327">
        <v>2370000</v>
      </c>
      <c r="K16" s="70">
        <f t="shared" si="0"/>
        <v>0</v>
      </c>
    </row>
    <row r="17" spans="1:11" x14ac:dyDescent="0.25">
      <c r="A17" s="78">
        <v>43126</v>
      </c>
      <c r="B17" s="79" t="s">
        <v>187</v>
      </c>
      <c r="C17" s="245">
        <v>610</v>
      </c>
      <c r="D17" s="245">
        <v>611</v>
      </c>
      <c r="E17" s="87" t="s">
        <v>191</v>
      </c>
      <c r="F17" s="81"/>
      <c r="G17" s="77" t="s">
        <v>219</v>
      </c>
      <c r="H17" s="76"/>
      <c r="I17" s="313">
        <v>1575000</v>
      </c>
      <c r="J17" s="330">
        <v>1575000</v>
      </c>
      <c r="K17" s="70">
        <f t="shared" si="0"/>
        <v>0</v>
      </c>
    </row>
    <row r="18" spans="1:11" x14ac:dyDescent="0.25">
      <c r="A18" s="78">
        <v>43126</v>
      </c>
      <c r="B18" s="79" t="s">
        <v>188</v>
      </c>
      <c r="C18" s="245">
        <v>608</v>
      </c>
      <c r="D18" s="245">
        <v>629</v>
      </c>
      <c r="E18" s="87" t="s">
        <v>192</v>
      </c>
      <c r="F18" s="81"/>
      <c r="G18" s="77" t="s">
        <v>220</v>
      </c>
      <c r="H18" s="76"/>
      <c r="I18" s="313">
        <v>850000</v>
      </c>
      <c r="J18" s="330">
        <v>850000</v>
      </c>
      <c r="K18" s="70">
        <f t="shared" si="0"/>
        <v>0</v>
      </c>
    </row>
    <row r="19" spans="1:11" x14ac:dyDescent="0.25">
      <c r="A19" s="78"/>
      <c r="B19" s="79"/>
      <c r="C19" s="80"/>
      <c r="D19" s="80"/>
      <c r="E19" s="87"/>
      <c r="F19" s="81"/>
      <c r="G19" s="77"/>
      <c r="H19" s="76"/>
      <c r="I19" s="67"/>
      <c r="J19" s="67"/>
      <c r="K19" s="70">
        <f t="shared" si="0"/>
        <v>0</v>
      </c>
    </row>
    <row r="20" spans="1:11" ht="12.75" customHeight="1" x14ac:dyDescent="0.25">
      <c r="A20" s="43"/>
      <c r="B20" s="58"/>
      <c r="C20" s="59"/>
      <c r="D20" s="59"/>
      <c r="E20" s="60"/>
      <c r="F20" s="61"/>
      <c r="G20" s="60"/>
      <c r="H20" s="61"/>
      <c r="I20" s="70"/>
      <c r="J20" s="70"/>
      <c r="K20" s="70"/>
    </row>
    <row r="21" spans="1:11" x14ac:dyDescent="0.25">
      <c r="A21" s="50"/>
      <c r="B21" s="51"/>
      <c r="C21" s="51"/>
      <c r="D21" s="51"/>
      <c r="E21" s="51"/>
      <c r="F21" s="51"/>
      <c r="G21" s="339" t="s">
        <v>132</v>
      </c>
      <c r="H21" s="340"/>
      <c r="I21" s="73">
        <f>SUM(I15:I20)</f>
        <v>7726998</v>
      </c>
      <c r="J21" s="73">
        <f t="shared" ref="J21:K21" si="1">SUM(J15:J20)</f>
        <v>7726998</v>
      </c>
      <c r="K21" s="73">
        <f t="shared" si="1"/>
        <v>0</v>
      </c>
    </row>
    <row r="22" spans="1:11" ht="12.75" customHeight="1" x14ac:dyDescent="0.25">
      <c r="A22" s="3"/>
      <c r="B22" s="3"/>
      <c r="C22" s="3"/>
      <c r="D22" s="3"/>
      <c r="E22" s="3"/>
      <c r="F22" s="3"/>
      <c r="G22" s="3"/>
      <c r="H22" s="3"/>
      <c r="I22" s="22"/>
      <c r="J22" s="82"/>
      <c r="K22" s="51"/>
    </row>
    <row r="23" spans="1:11" ht="24.95" customHeight="1" x14ac:dyDescent="0.25">
      <c r="A23" s="296" t="s">
        <v>58</v>
      </c>
      <c r="B23" s="296" t="s">
        <v>133</v>
      </c>
      <c r="C23" s="296" t="s">
        <v>30</v>
      </c>
      <c r="D23" s="297" t="s">
        <v>59</v>
      </c>
      <c r="E23" s="296" t="s">
        <v>40</v>
      </c>
      <c r="F23" s="296" t="s">
        <v>62</v>
      </c>
      <c r="G23" s="296" t="s">
        <v>37</v>
      </c>
      <c r="H23" s="296" t="s">
        <v>60</v>
      </c>
      <c r="I23" s="296" t="s">
        <v>61</v>
      </c>
      <c r="J23" s="296" t="s">
        <v>99</v>
      </c>
      <c r="K23" s="296" t="s">
        <v>68</v>
      </c>
    </row>
    <row r="24" spans="1:11" ht="24.95" customHeight="1" x14ac:dyDescent="0.25">
      <c r="A24" s="303">
        <v>84000000</v>
      </c>
      <c r="B24" s="303"/>
      <c r="C24" s="303">
        <v>0</v>
      </c>
      <c r="D24" s="299">
        <f>+A24+B24-C24</f>
        <v>84000000</v>
      </c>
      <c r="E24" s="299">
        <f>+I21</f>
        <v>7726998</v>
      </c>
      <c r="F24" s="300">
        <f>+E24/D24</f>
        <v>9.1988071428571433E-2</v>
      </c>
      <c r="G24" s="299">
        <f>+I10</f>
        <v>5650000</v>
      </c>
      <c r="H24" s="299">
        <f>+D24-E24-G24</f>
        <v>70623002</v>
      </c>
      <c r="I24" s="299">
        <f>+J21</f>
        <v>7726998</v>
      </c>
      <c r="J24" s="305">
        <f>+I24/D24</f>
        <v>9.1988071428571433E-2</v>
      </c>
      <c r="K24" s="299">
        <f>+K21</f>
        <v>0</v>
      </c>
    </row>
    <row r="25" spans="1:11" x14ac:dyDescent="0.25">
      <c r="A25" s="302">
        <v>1</v>
      </c>
      <c r="B25" s="302">
        <v>2</v>
      </c>
      <c r="C25" s="302">
        <v>3</v>
      </c>
      <c r="D25" s="302" t="s">
        <v>42</v>
      </c>
      <c r="E25" s="302">
        <v>5</v>
      </c>
      <c r="F25" s="302" t="s">
        <v>69</v>
      </c>
      <c r="G25" s="302">
        <v>7</v>
      </c>
      <c r="H25" s="302" t="s">
        <v>70</v>
      </c>
      <c r="I25" s="302">
        <v>9</v>
      </c>
      <c r="J25" s="302" t="s">
        <v>100</v>
      </c>
      <c r="K25" s="302" t="s">
        <v>101</v>
      </c>
    </row>
  </sheetData>
  <mergeCells count="15">
    <mergeCell ref="J12:J13"/>
    <mergeCell ref="I12:I13"/>
    <mergeCell ref="A12:A13"/>
    <mergeCell ref="B5:B6"/>
    <mergeCell ref="D5:D6"/>
    <mergeCell ref="I5:I6"/>
    <mergeCell ref="J5:K6"/>
    <mergeCell ref="A5:A6"/>
    <mergeCell ref="G21:H21"/>
    <mergeCell ref="E12:H12"/>
    <mergeCell ref="E13:F13"/>
    <mergeCell ref="G13:H13"/>
    <mergeCell ref="E5:H5"/>
    <mergeCell ref="E6:H6"/>
    <mergeCell ref="G10:H10"/>
  </mergeCells>
  <phoneticPr fontId="0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opLeftCell="A4" workbookViewId="0">
      <selection activeCell="D35" sqref="D35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6" t="s">
        <v>108</v>
      </c>
      <c r="B3" s="290" t="s">
        <v>49</v>
      </c>
      <c r="C3" s="286"/>
      <c r="D3" s="286"/>
      <c r="E3" s="287"/>
      <c r="F3" s="287"/>
      <c r="G3" s="287"/>
      <c r="H3" s="287"/>
      <c r="I3" s="287"/>
      <c r="J3" s="288"/>
      <c r="K3" s="289" t="s">
        <v>449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41" t="s">
        <v>28</v>
      </c>
      <c r="B5" s="343" t="s">
        <v>131</v>
      </c>
      <c r="C5" s="34"/>
      <c r="D5" s="341" t="s">
        <v>71</v>
      </c>
      <c r="E5" s="345" t="s">
        <v>37</v>
      </c>
      <c r="F5" s="346"/>
      <c r="G5" s="346"/>
      <c r="H5" s="347"/>
      <c r="I5" s="341" t="s">
        <v>31</v>
      </c>
      <c r="J5" s="348" t="s">
        <v>41</v>
      </c>
      <c r="K5" s="349"/>
    </row>
    <row r="6" spans="1:11" x14ac:dyDescent="0.25">
      <c r="A6" s="342"/>
      <c r="B6" s="352"/>
      <c r="C6" s="35"/>
      <c r="D6" s="342"/>
      <c r="E6" s="345" t="s">
        <v>33</v>
      </c>
      <c r="F6" s="346"/>
      <c r="G6" s="346"/>
      <c r="H6" s="347"/>
      <c r="I6" s="342"/>
      <c r="J6" s="350"/>
      <c r="K6" s="351"/>
    </row>
    <row r="7" spans="1:11" x14ac:dyDescent="0.25">
      <c r="A7" s="100"/>
      <c r="B7" s="238"/>
      <c r="C7" s="128"/>
      <c r="D7" s="125"/>
      <c r="E7" s="239"/>
      <c r="F7" s="101"/>
      <c r="G7" s="101"/>
      <c r="H7" s="102"/>
      <c r="I7" s="128"/>
      <c r="J7" s="125"/>
      <c r="K7" s="103"/>
    </row>
    <row r="8" spans="1:11" x14ac:dyDescent="0.25">
      <c r="A8" s="314">
        <v>43110</v>
      </c>
      <c r="B8" s="137" t="s">
        <v>173</v>
      </c>
      <c r="C8" s="128"/>
      <c r="D8" s="115">
        <v>151</v>
      </c>
      <c r="E8" s="60" t="s">
        <v>174</v>
      </c>
      <c r="F8" s="101"/>
      <c r="G8" s="101"/>
      <c r="H8" s="102"/>
      <c r="I8" s="276">
        <v>60000000</v>
      </c>
      <c r="J8" s="125"/>
      <c r="K8" s="103"/>
    </row>
    <row r="9" spans="1:11" x14ac:dyDescent="0.25">
      <c r="A9" s="314">
        <v>43143</v>
      </c>
      <c r="B9" s="137" t="s">
        <v>173</v>
      </c>
      <c r="C9" s="128"/>
      <c r="D9" s="115">
        <v>712</v>
      </c>
      <c r="E9" s="60" t="s">
        <v>250</v>
      </c>
      <c r="F9" s="101"/>
      <c r="G9" s="101"/>
      <c r="H9" s="102"/>
      <c r="I9" s="276">
        <f>95000000-94055108</f>
        <v>944892</v>
      </c>
      <c r="J9" s="125"/>
      <c r="K9" s="103"/>
    </row>
    <row r="10" spans="1:11" x14ac:dyDescent="0.25">
      <c r="A10" s="314">
        <v>43171</v>
      </c>
      <c r="B10" s="137" t="s">
        <v>173</v>
      </c>
      <c r="C10" s="128"/>
      <c r="D10" s="115">
        <v>740</v>
      </c>
      <c r="E10" s="39" t="s">
        <v>348</v>
      </c>
      <c r="F10" s="101"/>
      <c r="G10" s="101"/>
      <c r="H10" s="102"/>
      <c r="I10" s="276">
        <f>505000000-475366506</f>
        <v>29633494</v>
      </c>
      <c r="J10" s="137" t="s">
        <v>180</v>
      </c>
      <c r="K10" s="103"/>
    </row>
    <row r="11" spans="1:11" x14ac:dyDescent="0.25">
      <c r="A11" s="314">
        <v>43172</v>
      </c>
      <c r="B11" s="137" t="s">
        <v>173</v>
      </c>
      <c r="C11" s="128"/>
      <c r="D11" s="115">
        <v>741</v>
      </c>
      <c r="E11" s="39" t="s">
        <v>347</v>
      </c>
      <c r="F11" s="101"/>
      <c r="G11" s="101"/>
      <c r="H11" s="102"/>
      <c r="I11" s="276">
        <f>7000000-120000</f>
        <v>6880000</v>
      </c>
      <c r="J11" s="125"/>
      <c r="K11" s="103"/>
    </row>
    <row r="12" spans="1:11" x14ac:dyDescent="0.25">
      <c r="A12" s="314"/>
      <c r="B12" s="137"/>
      <c r="C12" s="128"/>
      <c r="D12" s="115"/>
      <c r="E12" s="39"/>
      <c r="F12" s="101"/>
      <c r="G12" s="101"/>
      <c r="H12" s="102"/>
      <c r="I12" s="276"/>
      <c r="J12" s="125"/>
      <c r="K12" s="103"/>
    </row>
    <row r="13" spans="1:11" x14ac:dyDescent="0.25">
      <c r="A13" s="314"/>
      <c r="B13" s="137"/>
      <c r="C13" s="128"/>
      <c r="D13" s="115"/>
      <c r="E13" s="39"/>
      <c r="F13" s="101"/>
      <c r="G13" s="101"/>
      <c r="H13" s="102"/>
      <c r="I13" s="276"/>
      <c r="J13" s="125"/>
      <c r="K13" s="103"/>
    </row>
    <row r="14" spans="1:11" ht="12.75" customHeight="1" x14ac:dyDescent="0.25">
      <c r="A14" s="78"/>
      <c r="B14" s="111"/>
      <c r="C14" s="112"/>
      <c r="D14" s="212"/>
      <c r="E14" s="213"/>
      <c r="F14" s="81"/>
      <c r="G14" s="110"/>
      <c r="H14" s="63"/>
      <c r="I14" s="114"/>
      <c r="J14" s="39"/>
      <c r="K14" s="44"/>
    </row>
    <row r="15" spans="1:11" x14ac:dyDescent="0.25">
      <c r="A15" s="50"/>
      <c r="B15" s="51"/>
      <c r="C15" s="51"/>
      <c r="D15" s="51"/>
      <c r="E15" s="51"/>
      <c r="F15" s="51"/>
      <c r="G15" s="339" t="s">
        <v>132</v>
      </c>
      <c r="H15" s="340"/>
      <c r="I15" s="69">
        <f>SUM(I8:I14)</f>
        <v>97458386</v>
      </c>
      <c r="J15" s="52"/>
      <c r="K15" s="53"/>
    </row>
    <row r="16" spans="1:11" ht="12.75" customHeight="1" x14ac:dyDescent="0.25">
      <c r="A16" s="3"/>
      <c r="B16" s="3"/>
      <c r="C16" s="3"/>
      <c r="D16" s="3"/>
      <c r="E16" s="3"/>
      <c r="F16" s="3"/>
      <c r="G16" s="3"/>
      <c r="H16" s="3"/>
      <c r="I16" s="86"/>
      <c r="J16" s="32"/>
      <c r="K16" s="44"/>
    </row>
    <row r="17" spans="1:11" x14ac:dyDescent="0.25">
      <c r="A17" s="55" t="s">
        <v>28</v>
      </c>
      <c r="B17" s="30" t="s">
        <v>38</v>
      </c>
      <c r="C17" s="55" t="s">
        <v>34</v>
      </c>
      <c r="D17" s="54" t="s">
        <v>34</v>
      </c>
      <c r="E17" s="345" t="s">
        <v>40</v>
      </c>
      <c r="F17" s="346"/>
      <c r="G17" s="346"/>
      <c r="H17" s="347"/>
      <c r="I17" s="341" t="s">
        <v>31</v>
      </c>
      <c r="J17" s="341" t="s">
        <v>29</v>
      </c>
      <c r="K17" s="55" t="s">
        <v>56</v>
      </c>
    </row>
    <row r="18" spans="1:11" x14ac:dyDescent="0.25">
      <c r="A18" s="56"/>
      <c r="B18" s="56" t="s">
        <v>39</v>
      </c>
      <c r="C18" s="56" t="s">
        <v>36</v>
      </c>
      <c r="D18" s="56" t="s">
        <v>35</v>
      </c>
      <c r="E18" s="345" t="s">
        <v>33</v>
      </c>
      <c r="F18" s="347"/>
      <c r="G18" s="345" t="s">
        <v>32</v>
      </c>
      <c r="H18" s="347"/>
      <c r="I18" s="342"/>
      <c r="J18" s="342"/>
      <c r="K18" s="56" t="s">
        <v>57</v>
      </c>
    </row>
    <row r="19" spans="1:11" ht="15" customHeight="1" x14ac:dyDescent="0.25">
      <c r="A19" s="78"/>
      <c r="B19" s="79"/>
      <c r="C19" s="80"/>
      <c r="D19" s="80"/>
      <c r="E19" s="39"/>
      <c r="F19" s="76"/>
      <c r="G19" s="77"/>
      <c r="H19" s="76"/>
      <c r="I19" s="67"/>
      <c r="J19" s="67"/>
      <c r="K19" s="70">
        <f t="shared" ref="K19:K29" si="0">+I19-J19</f>
        <v>0</v>
      </c>
    </row>
    <row r="20" spans="1:11" ht="15" customHeight="1" x14ac:dyDescent="0.25">
      <c r="A20" s="78">
        <v>43119</v>
      </c>
      <c r="B20" s="80" t="s">
        <v>193</v>
      </c>
      <c r="C20" s="80">
        <v>337</v>
      </c>
      <c r="D20" s="80">
        <v>337</v>
      </c>
      <c r="E20" s="39" t="s">
        <v>221</v>
      </c>
      <c r="F20" s="76"/>
      <c r="G20" s="77" t="s">
        <v>223</v>
      </c>
      <c r="H20" s="76"/>
      <c r="I20" s="67">
        <v>236778601</v>
      </c>
      <c r="J20" s="67">
        <v>232234321</v>
      </c>
      <c r="K20" s="70">
        <f t="shared" si="0"/>
        <v>4544280</v>
      </c>
    </row>
    <row r="21" spans="1:11" ht="15" customHeight="1" x14ac:dyDescent="0.25">
      <c r="A21" s="259">
        <v>43123</v>
      </c>
      <c r="B21" s="147" t="s">
        <v>194</v>
      </c>
      <c r="C21" s="147">
        <v>476</v>
      </c>
      <c r="D21" s="147">
        <v>458</v>
      </c>
      <c r="E21" s="39" t="s">
        <v>222</v>
      </c>
      <c r="F21" s="260"/>
      <c r="G21" s="77" t="s">
        <v>224</v>
      </c>
      <c r="H21" s="260"/>
      <c r="I21" s="222">
        <v>63000000</v>
      </c>
      <c r="J21" s="222">
        <v>49408305</v>
      </c>
      <c r="K21" s="70">
        <f t="shared" si="0"/>
        <v>13591695</v>
      </c>
    </row>
    <row r="22" spans="1:11" ht="15" customHeight="1" x14ac:dyDescent="0.25">
      <c r="A22" s="259">
        <v>43145</v>
      </c>
      <c r="B22" s="332" t="s">
        <v>266</v>
      </c>
      <c r="C22" s="147">
        <v>712</v>
      </c>
      <c r="D22" s="147">
        <v>695</v>
      </c>
      <c r="E22" s="39" t="s">
        <v>250</v>
      </c>
      <c r="F22" s="260"/>
      <c r="G22" s="77" t="s">
        <v>267</v>
      </c>
      <c r="H22" s="260"/>
      <c r="I22" s="222">
        <v>94055108</v>
      </c>
      <c r="J22" s="222">
        <v>33721286</v>
      </c>
      <c r="K22" s="70">
        <f t="shared" si="0"/>
        <v>60333822</v>
      </c>
    </row>
    <row r="23" spans="1:11" ht="15" customHeight="1" x14ac:dyDescent="0.25">
      <c r="A23" s="259">
        <v>43186</v>
      </c>
      <c r="B23" s="332" t="s">
        <v>379</v>
      </c>
      <c r="C23" s="147">
        <v>740</v>
      </c>
      <c r="D23" s="147">
        <v>672</v>
      </c>
      <c r="E23" s="39" t="s">
        <v>380</v>
      </c>
      <c r="F23" s="260"/>
      <c r="G23" s="77" t="s">
        <v>381</v>
      </c>
      <c r="H23" s="260"/>
      <c r="I23" s="222">
        <v>475366506</v>
      </c>
      <c r="J23" s="222">
        <v>0</v>
      </c>
      <c r="K23" s="70">
        <f t="shared" si="0"/>
        <v>475366506</v>
      </c>
    </row>
    <row r="24" spans="1:11" ht="15" customHeight="1" x14ac:dyDescent="0.25">
      <c r="A24" s="259">
        <v>43186</v>
      </c>
      <c r="B24" s="332" t="s">
        <v>384</v>
      </c>
      <c r="C24" s="147">
        <v>753</v>
      </c>
      <c r="D24" s="147">
        <v>774</v>
      </c>
      <c r="E24" s="39" t="s">
        <v>385</v>
      </c>
      <c r="F24" s="260"/>
      <c r="G24" s="77" t="s">
        <v>386</v>
      </c>
      <c r="H24" s="260"/>
      <c r="I24" s="222">
        <v>93212581</v>
      </c>
      <c r="J24" s="222">
        <v>0</v>
      </c>
      <c r="K24" s="70">
        <f t="shared" si="0"/>
        <v>93212581</v>
      </c>
    </row>
    <row r="25" spans="1:11" ht="15" customHeight="1" x14ac:dyDescent="0.25">
      <c r="A25" s="259">
        <v>43215</v>
      </c>
      <c r="B25" s="332" t="s">
        <v>429</v>
      </c>
      <c r="C25" s="147">
        <v>770</v>
      </c>
      <c r="D25" s="147">
        <v>805</v>
      </c>
      <c r="E25" s="39" t="s">
        <v>430</v>
      </c>
      <c r="F25" s="260"/>
      <c r="G25" s="77" t="s">
        <v>431</v>
      </c>
      <c r="H25" s="260"/>
      <c r="I25" s="222">
        <v>3473015</v>
      </c>
      <c r="J25" s="222">
        <v>0</v>
      </c>
      <c r="K25" s="70">
        <f t="shared" si="0"/>
        <v>3473015</v>
      </c>
    </row>
    <row r="26" spans="1:11" ht="15" customHeight="1" x14ac:dyDescent="0.25">
      <c r="A26" s="259">
        <v>43217</v>
      </c>
      <c r="B26" s="332" t="s">
        <v>448</v>
      </c>
      <c r="C26" s="147">
        <v>731</v>
      </c>
      <c r="D26" s="147">
        <v>809</v>
      </c>
      <c r="E26" s="39" t="s">
        <v>327</v>
      </c>
      <c r="F26" s="260"/>
      <c r="G26" s="77" t="s">
        <v>447</v>
      </c>
      <c r="H26" s="260"/>
      <c r="I26" s="222">
        <v>144000000</v>
      </c>
      <c r="J26" s="222">
        <v>0</v>
      </c>
      <c r="K26" s="70">
        <f t="shared" si="0"/>
        <v>144000000</v>
      </c>
    </row>
    <row r="27" spans="1:11" ht="15" customHeight="1" x14ac:dyDescent="0.25">
      <c r="A27" s="259">
        <v>43220</v>
      </c>
      <c r="B27" s="332" t="s">
        <v>441</v>
      </c>
      <c r="C27" s="147">
        <v>742</v>
      </c>
      <c r="D27" s="147">
        <v>810</v>
      </c>
      <c r="E27" s="39" t="s">
        <v>353</v>
      </c>
      <c r="F27" s="260"/>
      <c r="G27" s="77" t="s">
        <v>442</v>
      </c>
      <c r="H27" s="260"/>
      <c r="I27" s="222">
        <v>966440228</v>
      </c>
      <c r="J27" s="222">
        <v>0</v>
      </c>
      <c r="K27" s="70">
        <f t="shared" si="0"/>
        <v>966440228</v>
      </c>
    </row>
    <row r="28" spans="1:11" ht="15" customHeight="1" x14ac:dyDescent="0.25">
      <c r="A28" s="259">
        <v>43227</v>
      </c>
      <c r="B28" s="332" t="s">
        <v>452</v>
      </c>
      <c r="C28" s="147">
        <v>751</v>
      </c>
      <c r="D28" s="147">
        <v>817</v>
      </c>
      <c r="E28" s="39" t="s">
        <v>369</v>
      </c>
      <c r="F28" s="260"/>
      <c r="G28" s="77" t="s">
        <v>453</v>
      </c>
      <c r="H28" s="260"/>
      <c r="I28" s="222">
        <v>400000000</v>
      </c>
      <c r="J28" s="335">
        <v>0</v>
      </c>
      <c r="K28" s="70">
        <f t="shared" si="0"/>
        <v>400000000</v>
      </c>
    </row>
    <row r="29" spans="1:11" ht="15" customHeight="1" x14ac:dyDescent="0.25">
      <c r="A29" s="259">
        <v>43241</v>
      </c>
      <c r="B29" s="332" t="s">
        <v>475</v>
      </c>
      <c r="C29" s="147">
        <v>741</v>
      </c>
      <c r="D29" s="147">
        <v>836</v>
      </c>
      <c r="E29" s="39" t="s">
        <v>476</v>
      </c>
      <c r="F29" s="260"/>
      <c r="G29" s="77" t="s">
        <v>477</v>
      </c>
      <c r="H29" s="260"/>
      <c r="I29" s="222">
        <v>120000</v>
      </c>
      <c r="J29" s="222">
        <v>120000</v>
      </c>
      <c r="K29" s="70">
        <f t="shared" si="0"/>
        <v>0</v>
      </c>
    </row>
    <row r="30" spans="1:11" x14ac:dyDescent="0.25">
      <c r="B30" s="223"/>
      <c r="C30" s="223"/>
      <c r="D30" s="223"/>
      <c r="E30" s="147"/>
      <c r="G30" s="229"/>
      <c r="I30" s="223"/>
      <c r="J30" s="336"/>
      <c r="K30" s="70"/>
    </row>
    <row r="31" spans="1:11" x14ac:dyDescent="0.25">
      <c r="A31" s="50"/>
      <c r="B31" s="51"/>
      <c r="C31" s="51"/>
      <c r="D31" s="51"/>
      <c r="E31" s="51"/>
      <c r="F31" s="51"/>
      <c r="G31" s="339" t="s">
        <v>132</v>
      </c>
      <c r="H31" s="340"/>
      <c r="I31" s="73">
        <f>SUM(I19:I30)</f>
        <v>2476446039</v>
      </c>
      <c r="J31" s="73">
        <f>SUM(J19:J30)</f>
        <v>315483912</v>
      </c>
      <c r="K31" s="73">
        <f>SUM(K19:K30)</f>
        <v>2160962127</v>
      </c>
    </row>
    <row r="32" spans="1:11" ht="12.75" customHeight="1" x14ac:dyDescent="0.25">
      <c r="A32" s="3"/>
      <c r="B32" s="3"/>
      <c r="C32" s="3"/>
      <c r="D32" s="3"/>
      <c r="E32" s="3"/>
      <c r="F32" s="3"/>
      <c r="G32" s="3"/>
      <c r="H32" s="3"/>
      <c r="I32" s="22"/>
      <c r="J32" s="82"/>
      <c r="K32" s="161"/>
    </row>
    <row r="33" spans="1:11" ht="24.95" customHeight="1" x14ac:dyDescent="0.25">
      <c r="A33" s="296" t="s">
        <v>58</v>
      </c>
      <c r="B33" s="296" t="s">
        <v>133</v>
      </c>
      <c r="C33" s="296" t="s">
        <v>30</v>
      </c>
      <c r="D33" s="297" t="s">
        <v>59</v>
      </c>
      <c r="E33" s="296" t="s">
        <v>40</v>
      </c>
      <c r="F33" s="296" t="s">
        <v>62</v>
      </c>
      <c r="G33" s="296" t="s">
        <v>37</v>
      </c>
      <c r="H33" s="296" t="s">
        <v>60</v>
      </c>
      <c r="I33" s="296" t="s">
        <v>61</v>
      </c>
      <c r="J33" s="296" t="s">
        <v>99</v>
      </c>
      <c r="K33" s="296" t="s">
        <v>68</v>
      </c>
    </row>
    <row r="34" spans="1:11" ht="24.95" customHeight="1" x14ac:dyDescent="0.25">
      <c r="A34" s="303">
        <v>2707000000</v>
      </c>
      <c r="B34" s="303"/>
      <c r="C34" s="303">
        <v>0</v>
      </c>
      <c r="D34" s="299">
        <f>+A34+B34-C34</f>
        <v>2707000000</v>
      </c>
      <c r="E34" s="299">
        <f>+I31</f>
        <v>2476446039</v>
      </c>
      <c r="F34" s="300">
        <f>+E34/D34</f>
        <v>0.91483045400812713</v>
      </c>
      <c r="G34" s="299">
        <f>+I15</f>
        <v>97458386</v>
      </c>
      <c r="H34" s="299">
        <f>+D34-E34-G34</f>
        <v>133095575</v>
      </c>
      <c r="I34" s="304">
        <f>+J31</f>
        <v>315483912</v>
      </c>
      <c r="J34" s="305">
        <f>+I34/D34</f>
        <v>0.1165437428888068</v>
      </c>
      <c r="K34" s="304">
        <f>+K31</f>
        <v>2160962127</v>
      </c>
    </row>
    <row r="35" spans="1:11" x14ac:dyDescent="0.25">
      <c r="A35" s="302">
        <v>1</v>
      </c>
      <c r="B35" s="302">
        <v>2</v>
      </c>
      <c r="C35" s="302">
        <v>3</v>
      </c>
      <c r="D35" s="302" t="s">
        <v>42</v>
      </c>
      <c r="E35" s="302">
        <v>5</v>
      </c>
      <c r="F35" s="302" t="s">
        <v>69</v>
      </c>
      <c r="G35" s="302">
        <v>7</v>
      </c>
      <c r="H35" s="302" t="s">
        <v>70</v>
      </c>
      <c r="I35" s="302">
        <v>9</v>
      </c>
      <c r="J35" s="302" t="s">
        <v>100</v>
      </c>
      <c r="K35" s="302" t="s">
        <v>101</v>
      </c>
    </row>
    <row r="38" spans="1:11" x14ac:dyDescent="0.25">
      <c r="B38" s="218"/>
    </row>
  </sheetData>
  <mergeCells count="14">
    <mergeCell ref="G31:H31"/>
    <mergeCell ref="E17:H17"/>
    <mergeCell ref="E18:F18"/>
    <mergeCell ref="G18:H18"/>
    <mergeCell ref="E5:H5"/>
    <mergeCell ref="E6:H6"/>
    <mergeCell ref="G15:H15"/>
    <mergeCell ref="B5:B6"/>
    <mergeCell ref="A5:A6"/>
    <mergeCell ref="D5:D6"/>
    <mergeCell ref="J17:J18"/>
    <mergeCell ref="I17:I18"/>
    <mergeCell ref="I5:I6"/>
    <mergeCell ref="J5:K6"/>
  </mergeCells>
  <phoneticPr fontId="0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37</vt:i4>
      </vt:variant>
    </vt:vector>
  </HeadingPairs>
  <TitlesOfParts>
    <vt:vector size="65" baseType="lpstr">
      <vt:lpstr>DOTACION</vt:lpstr>
      <vt:lpstr>GASTOS DE COMPUTADOR</vt:lpstr>
      <vt:lpstr>COM, LUBRICAN, Y LLANTAS</vt:lpstr>
      <vt:lpstr>MATERIALES Y SUMINISTROS</vt:lpstr>
      <vt:lpstr>ARRENDAMIENTOS</vt:lpstr>
      <vt:lpstr>VIATICOS</vt:lpstr>
      <vt:lpstr>GASTOS DE TRANS, Y COMUNICA</vt:lpstr>
      <vt:lpstr>IMPRESOS Y PUBLICACIÓN</vt:lpstr>
      <vt:lpstr>MANTENIMIENTO ENTIDAD</vt:lpstr>
      <vt:lpstr>SEGUROS ENTIDAD</vt:lpstr>
      <vt:lpstr>ENERGIA</vt:lpstr>
      <vt:lpstr>ACUEDUCTO</vt:lpstr>
      <vt:lpstr>ASEO</vt:lpstr>
      <vt:lpstr>TELEFONO</vt:lpstr>
      <vt:lpstr>CAPACITACIÓN</vt:lpstr>
      <vt:lpstr>BIENESTAR</vt:lpstr>
      <vt:lpstr>PROMOCIÓN</vt:lpstr>
      <vt:lpstr>SALUD OCU.</vt:lpstr>
      <vt:lpstr>SENTENCIAS</vt:lpstr>
      <vt:lpstr>IMPUESTOS, TASAS</vt:lpstr>
      <vt:lpstr>NOMINA</vt:lpstr>
      <vt:lpstr>HONORARIOS</vt:lpstr>
      <vt:lpstr>R.S.T.</vt:lpstr>
      <vt:lpstr>OTROS GASTOS PERSONAL</vt:lpstr>
      <vt:lpstr>APORTES</vt:lpstr>
      <vt:lpstr>PASIVOS</vt:lpstr>
      <vt:lpstr>TOTAL</vt:lpstr>
      <vt:lpstr>SUSPENSION</vt:lpstr>
      <vt:lpstr>ACUEDUCTO!Área_de_impresión</vt:lpstr>
      <vt:lpstr>APORTES!Área_de_impresión</vt:lpstr>
      <vt:lpstr>ARRENDAMIENTOS!Área_de_impresión</vt:lpstr>
      <vt:lpstr>ASEO!Área_de_impresión</vt:lpstr>
      <vt:lpstr>BIENESTAR!Área_de_impresión</vt:lpstr>
      <vt:lpstr>CAPACITACIÓN!Área_de_impresión</vt:lpstr>
      <vt:lpstr>'COM, LUBRICAN, Y LLANTAS'!Área_de_impresión</vt:lpstr>
      <vt:lpstr>DOTACION!Área_de_impresión</vt:lpstr>
      <vt:lpstr>ENERGIA!Área_de_impresión</vt:lpstr>
      <vt:lpstr>'GASTOS DE COMPUTADOR'!Área_de_impresión</vt:lpstr>
      <vt:lpstr>'GASTOS DE TRANS, Y COMUNICA'!Área_de_impresión</vt:lpstr>
      <vt:lpstr>HONORARIOS!Área_de_impresión</vt:lpstr>
      <vt:lpstr>'IMPRESOS Y PUBLICACIÓN'!Área_de_impresión</vt:lpstr>
      <vt:lpstr>'IMPUESTOS, TASAS'!Área_de_impresión</vt:lpstr>
      <vt:lpstr>'MANTENIMIENTO ENTIDAD'!Área_de_impresión</vt:lpstr>
      <vt:lpstr>'MATERIALES Y SUMINISTROS'!Área_de_impresión</vt:lpstr>
      <vt:lpstr>NOMINA!Área_de_impresión</vt:lpstr>
      <vt:lpstr>PROMOCIÓN!Área_de_impresión</vt:lpstr>
      <vt:lpstr>R.S.T.!Área_de_impresión</vt:lpstr>
      <vt:lpstr>'SALUD OCU.'!Área_de_impresión</vt:lpstr>
      <vt:lpstr>'SEGUROS ENTIDAD'!Área_de_impresión</vt:lpstr>
      <vt:lpstr>SENTENCIAS!Área_de_impresión</vt:lpstr>
      <vt:lpstr>SUSPENSION!Área_de_impresión</vt:lpstr>
      <vt:lpstr>TELEFONO!Área_de_impresión</vt:lpstr>
      <vt:lpstr>TOTAL!Área_de_impresión</vt:lpstr>
      <vt:lpstr>ACUEDUCTO!Títulos_a_imprimir</vt:lpstr>
      <vt:lpstr>APORTES!Títulos_a_imprimir</vt:lpstr>
      <vt:lpstr>BIENESTAR!Títulos_a_imprimir</vt:lpstr>
      <vt:lpstr>ENERGIA!Títulos_a_imprimir</vt:lpstr>
      <vt:lpstr>'GASTOS DE TRANS, Y COMUNICA'!Títulos_a_imprimir</vt:lpstr>
      <vt:lpstr>HONORARIOS!Títulos_a_imprimir</vt:lpstr>
      <vt:lpstr>'IMPRESOS Y PUBLICACIÓN'!Títulos_a_imprimir</vt:lpstr>
      <vt:lpstr>'MANTENIMIENTO ENTIDAD'!Títulos_a_imprimir</vt:lpstr>
      <vt:lpstr>'MATERIALES Y SUMINISTROS'!Títulos_a_imprimir</vt:lpstr>
      <vt:lpstr>'SEGUROS ENTIDAD'!Títulos_a_imprimir</vt:lpstr>
      <vt:lpstr>SENTENCIAS!Títulos_a_imprimir</vt:lpstr>
      <vt:lpstr>TELEFONO!Títulos_a_imprimir</vt:lpstr>
    </vt:vector>
  </TitlesOfParts>
  <Company>secretaria de gobierno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Yaira Milena Quintero Caucali</cp:lastModifiedBy>
  <cp:lastPrinted>2017-11-03T20:20:42Z</cp:lastPrinted>
  <dcterms:created xsi:type="dcterms:W3CDTF">2002-01-22T18:31:49Z</dcterms:created>
  <dcterms:modified xsi:type="dcterms:W3CDTF">2018-06-01T14:02:29Z</dcterms:modified>
</cp:coreProperties>
</file>