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50" yWindow="2010" windowWidth="9180" windowHeight="451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COMUNICA'!$A$16:$K$19</definedName>
    <definedName name="_xlnm.Print_Area" localSheetId="11">ACUEDUCTO!$A$1:$K$24</definedName>
    <definedName name="_xlnm.Print_Area" localSheetId="24">APORTES!$A$1:$K$26</definedName>
    <definedName name="_xlnm.Print_Area" localSheetId="4">ARRENDAMIENTOS!$A$1:$K$23</definedName>
    <definedName name="_xlnm.Print_Area" localSheetId="12">ASEO!$A$1:$K$23</definedName>
    <definedName name="_xlnm.Print_Area" localSheetId="15">BIENESTAR!$A$1:$K$26</definedName>
    <definedName name="_xlnm.Print_Area" localSheetId="14">CAPACITACIÓN!$A$1:$K$22</definedName>
    <definedName name="_xlnm.Print_Area" localSheetId="2">'COM, LUBRICAN, Y LLANTAS'!$A$1:$K$23</definedName>
    <definedName name="_xlnm.Print_Area" localSheetId="0">DOTACION!$A$1:$K$23</definedName>
    <definedName name="_xlnm.Print_Area" localSheetId="10">ENERGIA!$A$1:$K$23</definedName>
    <definedName name="_xlnm.Print_Area" localSheetId="1">'GASTOS DE COMPUTADOR'!$A$1:$K$23</definedName>
    <definedName name="_xlnm.Print_Area" localSheetId="6">'GASTOS DE TRANS, Y COMUNICA'!$A$1:$K$27</definedName>
    <definedName name="_xlnm.Print_Area" localSheetId="21">HONORARIOS!$A$1:$K$29</definedName>
    <definedName name="_xlnm.Print_Area" localSheetId="7">'IMPRESOS Y PUBLICACIÓN'!$A$1:$K$25</definedName>
    <definedName name="_xlnm.Print_Area" localSheetId="19">'IMPUESTOS, TASAS'!$A$1:$K$21</definedName>
    <definedName name="_xlnm.Print_Area" localSheetId="8">'MANTENIMIENTO ENTIDAD'!$A$1:$K$28</definedName>
    <definedName name="_xlnm.Print_Area" localSheetId="3">'MATERIALES Y SUMINISTROS'!$A$1:$K$21</definedName>
    <definedName name="_xlnm.Print_Area" localSheetId="20">NOMINA!$A$1:$K$27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OCU.'!$A$1:$K$26</definedName>
    <definedName name="_xlnm.Print_Area" localSheetId="9">'SEGUROS ENTIDAD'!$A$1:$K$21</definedName>
    <definedName name="_xlnm.Print_Area" localSheetId="18">SENTENCIAS!$A$1:$K$23</definedName>
    <definedName name="_xlnm.Print_Area" localSheetId="27">SUSPENSION!$A$1:$H$36</definedName>
    <definedName name="_xlnm.Print_Area" localSheetId="13">TELEFONO!$A$1:$K$23</definedName>
    <definedName name="_xlnm.Print_Area" localSheetId="26">TOTAL!$A$1:$M$35</definedName>
    <definedName name="_xlnm.Print_Titles" localSheetId="11">ACUEDUCTO!$12:$13</definedName>
    <definedName name="_xlnm.Print_Titles" localSheetId="24">APORTES!$11:$12</definedName>
    <definedName name="_xlnm.Print_Titles" localSheetId="15">BIENESTAR!$12:$13</definedName>
    <definedName name="_xlnm.Print_Titles" localSheetId="10">ENERGIA!$12:$13</definedName>
    <definedName name="_xlnm.Print_Titles" localSheetId="6">'GASTOS DE TRANS, Y COMUNICA'!$15:$16</definedName>
    <definedName name="_xlnm.Print_Titles" localSheetId="21">HONORARIOS!$12:$13</definedName>
    <definedName name="_xlnm.Print_Titles" localSheetId="7">'IMPRESOS Y PUBLICACIÓN'!$12:$13</definedName>
    <definedName name="_xlnm.Print_Titles" localSheetId="8">'MANTENIMIENTO ENTIDAD'!$14:$15</definedName>
    <definedName name="_xlnm.Print_Titles" localSheetId="3">'MATERIALES Y SUMINISTROS'!$11:$12</definedName>
    <definedName name="_xlnm.Print_Titles" localSheetId="9">'SEGUROS ENTIDAD'!$11:$12</definedName>
    <definedName name="_xlnm.Print_Titles" localSheetId="18">SENTENCIAS!$11:$12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I8" i="31" l="1"/>
  <c r="I8" i="51"/>
  <c r="L16" i="54" l="1"/>
  <c r="L15" i="54"/>
  <c r="L15" i="53"/>
  <c r="L16" i="53"/>
  <c r="I11" i="21"/>
  <c r="K14" i="72" l="1"/>
  <c r="I8" i="32" l="1"/>
  <c r="I8" i="50"/>
  <c r="J21" i="48"/>
  <c r="K17" i="48"/>
  <c r="K16" i="48"/>
  <c r="K15" i="48"/>
  <c r="I21" i="48"/>
  <c r="I10" i="48"/>
  <c r="I8" i="47"/>
  <c r="M32" i="17" l="1"/>
  <c r="L32" i="17"/>
  <c r="K32" i="17"/>
  <c r="J32" i="17"/>
  <c r="I32" i="17"/>
  <c r="H32" i="17"/>
  <c r="G32" i="17"/>
  <c r="F32" i="17"/>
  <c r="E32" i="17"/>
  <c r="D32" i="17"/>
  <c r="I10" i="53"/>
  <c r="I12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4" i="22"/>
  <c r="K15" i="22"/>
  <c r="K16" i="22"/>
  <c r="K14" i="41"/>
  <c r="K15" i="41"/>
  <c r="K16" i="41"/>
  <c r="K17" i="41"/>
  <c r="K15" i="21"/>
  <c r="K16" i="21"/>
  <c r="K17" i="21"/>
  <c r="K14" i="44"/>
  <c r="K15" i="44"/>
  <c r="K13" i="68"/>
  <c r="K14" i="68"/>
  <c r="K15" i="68"/>
  <c r="K16" i="68"/>
  <c r="K17" i="68"/>
  <c r="K16" i="76"/>
  <c r="K17" i="47"/>
  <c r="K18" i="47"/>
  <c r="K19" i="47"/>
  <c r="K20" i="47"/>
  <c r="K21" i="47"/>
  <c r="K18" i="48"/>
  <c r="K19" i="48"/>
  <c r="K16" i="49"/>
  <c r="K17" i="49"/>
  <c r="K18" i="49"/>
  <c r="K19" i="49"/>
  <c r="K20" i="49"/>
  <c r="K21" i="49"/>
  <c r="K22" i="49"/>
  <c r="K14" i="28"/>
  <c r="K15" i="28"/>
  <c r="K21" i="48" l="1"/>
  <c r="F19" i="77"/>
  <c r="H19" i="77"/>
  <c r="K20" i="54"/>
  <c r="K19" i="54"/>
  <c r="K17" i="62"/>
  <c r="K16" i="62"/>
  <c r="K15" i="62"/>
  <c r="J24" i="49"/>
  <c r="J23" i="47"/>
  <c r="K18" i="41"/>
  <c r="J25" i="63" l="1"/>
  <c r="I25" i="63"/>
  <c r="E28" i="63" s="1"/>
  <c r="K23" i="63"/>
  <c r="K17" i="50"/>
  <c r="I9" i="28"/>
  <c r="G20" i="28" s="1"/>
  <c r="I14" i="17" s="1"/>
  <c r="D22" i="68"/>
  <c r="K18" i="54"/>
  <c r="K20" i="53"/>
  <c r="K15" i="61"/>
  <c r="K20" i="52"/>
  <c r="I10" i="50"/>
  <c r="G22" i="50" s="1"/>
  <c r="G24" i="48"/>
  <c r="I12" i="17" s="1"/>
  <c r="I23" i="47"/>
  <c r="E26" i="47" s="1"/>
  <c r="K19" i="53"/>
  <c r="K18" i="53"/>
  <c r="K20" i="59"/>
  <c r="K19" i="59"/>
  <c r="K19" i="60"/>
  <c r="K16" i="32"/>
  <c r="K18" i="51"/>
  <c r="K19" i="68"/>
  <c r="K22" i="68" s="1"/>
  <c r="M9" i="17" s="1"/>
  <c r="I19" i="68"/>
  <c r="E22" i="68" s="1"/>
  <c r="G9" i="17" s="1"/>
  <c r="J19" i="68"/>
  <c r="I22" i="68" s="1"/>
  <c r="K9" i="17"/>
  <c r="E24" i="48"/>
  <c r="G12" i="17" s="1"/>
  <c r="J22" i="54"/>
  <c r="I25" i="54" s="1"/>
  <c r="I22" i="54"/>
  <c r="K22" i="63"/>
  <c r="K17" i="31"/>
  <c r="K14" i="61"/>
  <c r="I9" i="44"/>
  <c r="G20" i="44" s="1"/>
  <c r="I7" i="17" s="1"/>
  <c r="D10" i="17"/>
  <c r="K17" i="60"/>
  <c r="K14" i="53"/>
  <c r="K15" i="53"/>
  <c r="K16" i="53"/>
  <c r="J17" i="28"/>
  <c r="I20" i="28" s="1"/>
  <c r="K14" i="17" s="1"/>
  <c r="J21" i="60"/>
  <c r="I24" i="60" s="1"/>
  <c r="K22" i="17" s="1"/>
  <c r="J19" i="62"/>
  <c r="I22" i="62" s="1"/>
  <c r="D26" i="53"/>
  <c r="F29" i="17" s="1"/>
  <c r="I9" i="61"/>
  <c r="G20" i="61" s="1"/>
  <c r="I26" i="17"/>
  <c r="I19" i="62"/>
  <c r="E22" i="62" s="1"/>
  <c r="G25" i="17" s="1"/>
  <c r="I9" i="41"/>
  <c r="G22" i="41" s="1"/>
  <c r="I4" i="17" s="1"/>
  <c r="G26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1" i="63"/>
  <c r="I19" i="50"/>
  <c r="E22" i="50" s="1"/>
  <c r="D22" i="50"/>
  <c r="F16" i="17" s="1"/>
  <c r="K18" i="60"/>
  <c r="D27" i="49"/>
  <c r="F13" i="17" s="1"/>
  <c r="I9" i="62"/>
  <c r="G22" i="62" s="1"/>
  <c r="K18" i="59"/>
  <c r="J22" i="52"/>
  <c r="I25" i="52" s="1"/>
  <c r="K21" i="17" s="1"/>
  <c r="K17" i="51"/>
  <c r="K16" i="51"/>
  <c r="K20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19" i="52"/>
  <c r="K18" i="52"/>
  <c r="K17" i="52"/>
  <c r="K16" i="52"/>
  <c r="K15" i="52"/>
  <c r="K14" i="52"/>
  <c r="K19" i="63"/>
  <c r="I24" i="49"/>
  <c r="E27" i="49" s="1"/>
  <c r="I10" i="63"/>
  <c r="G28" i="63" s="1"/>
  <c r="I9" i="59"/>
  <c r="G25" i="59" s="1"/>
  <c r="I23" i="17" s="1"/>
  <c r="G22" i="21"/>
  <c r="D21" i="76"/>
  <c r="F10" i="17" s="1"/>
  <c r="J18" i="76"/>
  <c r="I21" i="76" s="1"/>
  <c r="I18" i="76"/>
  <c r="E21" i="76" s="1"/>
  <c r="I9" i="76"/>
  <c r="G21" i="76" s="1"/>
  <c r="I10" i="17" s="1"/>
  <c r="K15" i="69"/>
  <c r="K14" i="69"/>
  <c r="J18" i="69"/>
  <c r="I21" i="69" s="1"/>
  <c r="I18" i="69"/>
  <c r="E21" i="69" s="1"/>
  <c r="G20" i="17" s="1"/>
  <c r="J19" i="50"/>
  <c r="I22" i="50" s="1"/>
  <c r="K15" i="51"/>
  <c r="K14" i="51"/>
  <c r="K18" i="63"/>
  <c r="K17" i="63"/>
  <c r="K16" i="63"/>
  <c r="I10" i="52"/>
  <c r="G25" i="52" s="1"/>
  <c r="I21" i="17" s="1"/>
  <c r="I22" i="52"/>
  <c r="E25" i="52" s="1"/>
  <c r="G21" i="17" s="1"/>
  <c r="K16" i="31"/>
  <c r="K15" i="31"/>
  <c r="K16" i="50"/>
  <c r="K15" i="50"/>
  <c r="I9" i="68"/>
  <c r="G22" i="68" s="1"/>
  <c r="I9" i="17" s="1"/>
  <c r="K14" i="54"/>
  <c r="I10" i="32"/>
  <c r="G22" i="32" s="1"/>
  <c r="I19" i="17" s="1"/>
  <c r="J19" i="32"/>
  <c r="I22" i="32" s="1"/>
  <c r="K19" i="17" s="1"/>
  <c r="I19" i="32"/>
  <c r="E22" i="32" s="1"/>
  <c r="G19" i="17" s="1"/>
  <c r="K14" i="32"/>
  <c r="J19" i="31"/>
  <c r="I22" i="31" s="1"/>
  <c r="I19" i="31"/>
  <c r="E22" i="31" s="1"/>
  <c r="G18" i="17" s="1"/>
  <c r="K14" i="31"/>
  <c r="I10" i="31"/>
  <c r="G22" i="31" s="1"/>
  <c r="I18" i="17" s="1"/>
  <c r="J20" i="51"/>
  <c r="I23" i="51" s="1"/>
  <c r="I20" i="51"/>
  <c r="E23" i="51" s="1"/>
  <c r="G17" i="17" s="1"/>
  <c r="K17" i="59"/>
  <c r="K16" i="69"/>
  <c r="K16" i="72"/>
  <c r="K19" i="72" s="1"/>
  <c r="M31" i="17" s="1"/>
  <c r="K15" i="60"/>
  <c r="K21" i="60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17" i="54"/>
  <c r="K13" i="54"/>
  <c r="K14" i="50"/>
  <c r="I26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6" i="59"/>
  <c r="D9" i="17"/>
  <c r="E9" i="17"/>
  <c r="C9" i="17"/>
  <c r="D20" i="17"/>
  <c r="E20" i="17"/>
  <c r="C20" i="17"/>
  <c r="D21" i="69"/>
  <c r="F20" i="17" s="1"/>
  <c r="I9" i="69"/>
  <c r="G21" i="69" s="1"/>
  <c r="I20" i="17" s="1"/>
  <c r="I9" i="54"/>
  <c r="G25" i="54" s="1"/>
  <c r="I33" i="17" s="1"/>
  <c r="D25" i="52"/>
  <c r="K16" i="60"/>
  <c r="I19" i="22"/>
  <c r="E22" i="22" s="1"/>
  <c r="G6" i="17" s="1"/>
  <c r="K15" i="59"/>
  <c r="K17" i="28"/>
  <c r="K20" i="28" s="1"/>
  <c r="M14" i="17" s="1"/>
  <c r="I17" i="28"/>
  <c r="E20" i="28" s="1"/>
  <c r="I9" i="22"/>
  <c r="G22" i="22" s="1"/>
  <c r="I6" i="17" s="1"/>
  <c r="K15" i="63"/>
  <c r="C11" i="17"/>
  <c r="D11" i="17"/>
  <c r="E11" i="17"/>
  <c r="E13" i="17"/>
  <c r="E16" i="17"/>
  <c r="E19" i="17"/>
  <c r="I17" i="61"/>
  <c r="E20" i="61" s="1"/>
  <c r="G26" i="17" s="1"/>
  <c r="I17" i="44"/>
  <c r="E20" i="44" s="1"/>
  <c r="G7" i="17" s="1"/>
  <c r="K14" i="62"/>
  <c r="K19" i="62" s="1"/>
  <c r="K22" i="62" s="1"/>
  <c r="M25" i="17" s="1"/>
  <c r="I28" i="63"/>
  <c r="K30" i="17"/>
  <c r="J19" i="22"/>
  <c r="I22" i="22" s="1"/>
  <c r="K6" i="17" s="1"/>
  <c r="J17" i="61"/>
  <c r="I20" i="61" s="1"/>
  <c r="I10" i="51"/>
  <c r="G23" i="51" s="1"/>
  <c r="I17" i="17" s="1"/>
  <c r="E12" i="17"/>
  <c r="E5" i="17"/>
  <c r="D12" i="17"/>
  <c r="D5" i="17"/>
  <c r="D21" i="17"/>
  <c r="C12" i="17"/>
  <c r="C5" i="17"/>
  <c r="C13" i="17"/>
  <c r="I22" i="59"/>
  <c r="E25" i="59" s="1"/>
  <c r="J22" i="59"/>
  <c r="I25" i="59"/>
  <c r="K23" i="17" s="1"/>
  <c r="C26" i="17"/>
  <c r="D26" i="17"/>
  <c r="E26" i="17"/>
  <c r="E24" i="17" s="1"/>
  <c r="K14" i="59"/>
  <c r="C23" i="17"/>
  <c r="D23" i="17"/>
  <c r="E23" i="17"/>
  <c r="D25" i="59"/>
  <c r="F23" i="17" s="1"/>
  <c r="I10" i="60"/>
  <c r="G24" i="60"/>
  <c r="I22" i="17" s="1"/>
  <c r="I21" i="60"/>
  <c r="E24" i="60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19" i="41"/>
  <c r="E22" i="41" s="1"/>
  <c r="G4" i="17" s="1"/>
  <c r="J19" i="41"/>
  <c r="I22" i="41" s="1"/>
  <c r="K4" i="17" s="1"/>
  <c r="C4" i="17"/>
  <c r="D4" i="17"/>
  <c r="E4" i="17"/>
  <c r="C21" i="17"/>
  <c r="D20" i="44"/>
  <c r="F7" i="17" s="1"/>
  <c r="D22" i="31"/>
  <c r="F18" i="17" s="1"/>
  <c r="D22" i="32"/>
  <c r="F19" i="17" s="1"/>
  <c r="D24" i="60"/>
  <c r="D20" i="61"/>
  <c r="F26" i="17" s="1"/>
  <c r="D28" i="63"/>
  <c r="F30" i="17" s="1"/>
  <c r="D20" i="28"/>
  <c r="F14" i="17" s="1"/>
  <c r="D23" i="51"/>
  <c r="F17" i="17" s="1"/>
  <c r="D24" i="48"/>
  <c r="F12" i="17" s="1"/>
  <c r="G27" i="49"/>
  <c r="I13" i="17" s="1"/>
  <c r="D22" i="21"/>
  <c r="F5" i="17" s="1"/>
  <c r="F22" i="17"/>
  <c r="D22" i="41"/>
  <c r="F4" i="17" s="1"/>
  <c r="D22" i="22"/>
  <c r="D25" i="54"/>
  <c r="F33" i="17" s="1"/>
  <c r="D22" i="62"/>
  <c r="F25" i="17" s="1"/>
  <c r="D26" i="47"/>
  <c r="F11" i="17" s="1"/>
  <c r="F21" i="17"/>
  <c r="D13" i="17"/>
  <c r="J24" i="60"/>
  <c r="L22" i="17" s="1"/>
  <c r="G22" i="17"/>
  <c r="E21" i="71"/>
  <c r="H12" i="71"/>
  <c r="E25" i="54"/>
  <c r="G33" i="17" s="1"/>
  <c r="K20" i="17"/>
  <c r="G30" i="17"/>
  <c r="C31" i="71"/>
  <c r="E7" i="71"/>
  <c r="G14" i="71" l="1"/>
  <c r="H14" i="71" s="1"/>
  <c r="G33" i="71"/>
  <c r="H33" i="71" s="1"/>
  <c r="G32" i="71"/>
  <c r="G29" i="71"/>
  <c r="G27" i="71" s="1"/>
  <c r="C24" i="17"/>
  <c r="E24" i="71"/>
  <c r="F24" i="71" s="1"/>
  <c r="F25" i="52"/>
  <c r="H21" i="17" s="1"/>
  <c r="E18" i="71"/>
  <c r="F18" i="71" s="1"/>
  <c r="G15" i="71"/>
  <c r="H15" i="71" s="1"/>
  <c r="K20" i="51"/>
  <c r="K23" i="51" s="1"/>
  <c r="M17" i="17" s="1"/>
  <c r="C28" i="17"/>
  <c r="G24" i="17"/>
  <c r="E34" i="71"/>
  <c r="F34" i="71" s="1"/>
  <c r="F28" i="63"/>
  <c r="H30" i="17" s="1"/>
  <c r="J28" i="63"/>
  <c r="L30" i="17" s="1"/>
  <c r="F32" i="71"/>
  <c r="F24" i="17"/>
  <c r="F20" i="61"/>
  <c r="H26" i="17" s="1"/>
  <c r="H28" i="71"/>
  <c r="G26" i="71"/>
  <c r="H26" i="71" s="1"/>
  <c r="H24" i="60"/>
  <c r="J22" i="17" s="1"/>
  <c r="F21" i="69"/>
  <c r="H20" i="17" s="1"/>
  <c r="J21" i="69"/>
  <c r="L20" i="17" s="1"/>
  <c r="H22" i="32"/>
  <c r="J19" i="17" s="1"/>
  <c r="J22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22" i="54"/>
  <c r="K25" i="54" s="1"/>
  <c r="M33" i="17" s="1"/>
  <c r="F25" i="54"/>
  <c r="H33" i="17" s="1"/>
  <c r="K17" i="61"/>
  <c r="K20" i="61" s="1"/>
  <c r="M26" i="17" s="1"/>
  <c r="M24" i="17" s="1"/>
  <c r="F25" i="59"/>
  <c r="H23" i="17" s="1"/>
  <c r="G23" i="17"/>
  <c r="H25" i="59"/>
  <c r="J23" i="17" s="1"/>
  <c r="F24" i="60"/>
  <c r="H22" i="17" s="1"/>
  <c r="K18" i="69"/>
  <c r="K21" i="69" s="1"/>
  <c r="M20" i="17" s="1"/>
  <c r="F23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25" i="54"/>
  <c r="L33" i="17" s="1"/>
  <c r="H25" i="54"/>
  <c r="J33" i="17" s="1"/>
  <c r="E28" i="17"/>
  <c r="K25" i="63"/>
  <c r="K28" i="63" s="1"/>
  <c r="M30" i="17" s="1"/>
  <c r="F33" i="71"/>
  <c r="K23" i="53"/>
  <c r="K26" i="53" s="1"/>
  <c r="M29" i="17" s="1"/>
  <c r="J23" i="53"/>
  <c r="I26" i="53" s="1"/>
  <c r="J20" i="61"/>
  <c r="L26" i="17" s="1"/>
  <c r="K26" i="17"/>
  <c r="H20" i="61"/>
  <c r="J26" i="17" s="1"/>
  <c r="H29" i="71"/>
  <c r="F29" i="71"/>
  <c r="F27" i="71" s="1"/>
  <c r="F22" i="62"/>
  <c r="H25" i="17" s="1"/>
  <c r="K22" i="59"/>
  <c r="K25" i="59" s="1"/>
  <c r="M23" i="17" s="1"/>
  <c r="J25" i="52"/>
  <c r="L21" i="17" s="1"/>
  <c r="H25" i="52"/>
  <c r="J21" i="17" s="1"/>
  <c r="D30" i="71"/>
  <c r="D35" i="71" s="1"/>
  <c r="J22" i="32"/>
  <c r="L19" i="17" s="1"/>
  <c r="F22" i="32"/>
  <c r="H19" i="17" s="1"/>
  <c r="J22" i="31"/>
  <c r="L18" i="17" s="1"/>
  <c r="K18" i="17"/>
  <c r="D15" i="17"/>
  <c r="D8" i="17" s="1"/>
  <c r="F22" i="31"/>
  <c r="H18" i="17" s="1"/>
  <c r="H22" i="31"/>
  <c r="J18" i="17" s="1"/>
  <c r="G20" i="71"/>
  <c r="H20" i="71" s="1"/>
  <c r="F20" i="71"/>
  <c r="C15" i="17"/>
  <c r="C8" i="17" s="1"/>
  <c r="E15" i="17"/>
  <c r="E8" i="17" s="1"/>
  <c r="H19" i="71"/>
  <c r="K17" i="17"/>
  <c r="J23" i="51"/>
  <c r="L17" i="17" s="1"/>
  <c r="H23" i="51"/>
  <c r="J17" i="17" s="1"/>
  <c r="E19" i="71"/>
  <c r="F22" i="50"/>
  <c r="H16" i="17" s="1"/>
  <c r="G16" i="17"/>
  <c r="G15" i="17" s="1"/>
  <c r="K16" i="17"/>
  <c r="H18" i="71"/>
  <c r="C17" i="71"/>
  <c r="C11" i="71" s="1"/>
  <c r="I16" i="17"/>
  <c r="I15" i="17" s="1"/>
  <c r="H22" i="50"/>
  <c r="J16" i="17" s="1"/>
  <c r="J26" i="47"/>
  <c r="L11" i="17" s="1"/>
  <c r="K23" i="47"/>
  <c r="K26" i="47" s="1"/>
  <c r="M11" i="17" s="1"/>
  <c r="G13" i="71"/>
  <c r="H13" i="71" s="1"/>
  <c r="K11" i="17"/>
  <c r="F13" i="71"/>
  <c r="F21" i="76"/>
  <c r="H10" i="17" s="1"/>
  <c r="F20" i="44"/>
  <c r="H7" i="17" s="1"/>
  <c r="F22" i="68"/>
  <c r="H9" i="17" s="1"/>
  <c r="H22" i="68"/>
  <c r="J9" i="17" s="1"/>
  <c r="J22" i="68"/>
  <c r="L9" i="17" s="1"/>
  <c r="F9" i="17"/>
  <c r="H20" i="44"/>
  <c r="J7" i="17" s="1"/>
  <c r="E9" i="71"/>
  <c r="F9" i="71" s="1"/>
  <c r="K19" i="22"/>
  <c r="K22" i="22" s="1"/>
  <c r="M6" i="17" s="1"/>
  <c r="G9" i="71"/>
  <c r="H9" i="71" s="1"/>
  <c r="I19" i="21"/>
  <c r="E22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19" i="41"/>
  <c r="K22" i="41" s="1"/>
  <c r="M4" i="17" s="1"/>
  <c r="J22" i="41"/>
  <c r="L4" i="17" s="1"/>
  <c r="H22" i="41"/>
  <c r="J4" i="17" s="1"/>
  <c r="F22" i="41"/>
  <c r="H4" i="17" s="1"/>
  <c r="K24" i="48"/>
  <c r="M12" i="17" s="1"/>
  <c r="K17" i="44"/>
  <c r="K20" i="44" s="1"/>
  <c r="M7" i="17" s="1"/>
  <c r="H24" i="48"/>
  <c r="J12" i="17" s="1"/>
  <c r="K19" i="21"/>
  <c r="K22" i="21" s="1"/>
  <c r="M5" i="17" s="1"/>
  <c r="I24" i="48"/>
  <c r="F26" i="47"/>
  <c r="H11" i="17" s="1"/>
  <c r="G11" i="17"/>
  <c r="F21" i="71"/>
  <c r="J19" i="21"/>
  <c r="I22" i="21" s="1"/>
  <c r="G14" i="17"/>
  <c r="F20" i="28"/>
  <c r="H14" i="17" s="1"/>
  <c r="J17" i="44"/>
  <c r="I20" i="44" s="1"/>
  <c r="I30" i="17"/>
  <c r="I28" i="17" s="1"/>
  <c r="H28" i="63"/>
  <c r="J30" i="17" s="1"/>
  <c r="H22" i="62"/>
  <c r="J25" i="17" s="1"/>
  <c r="I25" i="17"/>
  <c r="I24" i="17" s="1"/>
  <c r="H20" i="28"/>
  <c r="J14" i="17" s="1"/>
  <c r="F22" i="22"/>
  <c r="H6" i="17" s="1"/>
  <c r="F6" i="17"/>
  <c r="F3" i="17" s="1"/>
  <c r="H22" i="22"/>
  <c r="J6" i="17" s="1"/>
  <c r="E3" i="17"/>
  <c r="J22" i="22"/>
  <c r="L6" i="17" s="1"/>
  <c r="H24" i="71"/>
  <c r="C27" i="71"/>
  <c r="F19" i="72"/>
  <c r="H31" i="17" s="1"/>
  <c r="H19" i="72"/>
  <c r="J31" i="17" s="1"/>
  <c r="K19" i="32"/>
  <c r="K22" i="32" s="1"/>
  <c r="M19" i="17" s="1"/>
  <c r="I23" i="53"/>
  <c r="E26" i="53" s="1"/>
  <c r="F28" i="17"/>
  <c r="H22" i="71"/>
  <c r="F22" i="71"/>
  <c r="F25" i="71"/>
  <c r="G25" i="71"/>
  <c r="H25" i="71" s="1"/>
  <c r="K31" i="17"/>
  <c r="J19" i="72"/>
  <c r="L31" i="17" s="1"/>
  <c r="I27" i="49"/>
  <c r="J20" i="28"/>
  <c r="L14" i="17" s="1"/>
  <c r="J25" i="59"/>
  <c r="L23" i="17" s="1"/>
  <c r="K22" i="52"/>
  <c r="K25" i="52" s="1"/>
  <c r="M21" i="17" s="1"/>
  <c r="F15" i="17"/>
  <c r="K25" i="17"/>
  <c r="J22" i="62"/>
  <c r="L25" i="17" s="1"/>
  <c r="H21" i="69"/>
  <c r="J20" i="17" s="1"/>
  <c r="K19" i="50"/>
  <c r="K22" i="50" s="1"/>
  <c r="M16" i="17" s="1"/>
  <c r="K19" i="31"/>
  <c r="K22" i="31" s="1"/>
  <c r="M18" i="17" s="1"/>
  <c r="D24" i="17"/>
  <c r="I13" i="47"/>
  <c r="G26" i="47" s="1"/>
  <c r="I11" i="17" s="1"/>
  <c r="F15" i="71"/>
  <c r="G13" i="17"/>
  <c r="F27" i="49"/>
  <c r="H13" i="17" s="1"/>
  <c r="H27" i="49"/>
  <c r="J13" i="17" s="1"/>
  <c r="G6" i="71" l="1"/>
  <c r="F6" i="71"/>
  <c r="F22" i="21"/>
  <c r="H5" i="17" s="1"/>
  <c r="H17" i="71"/>
  <c r="H11" i="71" s="1"/>
  <c r="G31" i="71"/>
  <c r="H24" i="17"/>
  <c r="E17" i="71"/>
  <c r="E11" i="71" s="1"/>
  <c r="K15" i="17"/>
  <c r="L15" i="17" s="1"/>
  <c r="E31" i="71"/>
  <c r="F31" i="71"/>
  <c r="H27" i="71"/>
  <c r="G17" i="71"/>
  <c r="G11" i="71" s="1"/>
  <c r="F19" i="71"/>
  <c r="F17" i="71" s="1"/>
  <c r="F11" i="71" s="1"/>
  <c r="D27" i="17"/>
  <c r="D35" i="17" s="1"/>
  <c r="E6" i="71"/>
  <c r="H31" i="71"/>
  <c r="M28" i="17"/>
  <c r="J26" i="53"/>
  <c r="L29" i="17" s="1"/>
  <c r="K29" i="17"/>
  <c r="K28" i="17" s="1"/>
  <c r="L28" i="17" s="1"/>
  <c r="K24" i="17"/>
  <c r="L24" i="17" s="1"/>
  <c r="J24" i="17"/>
  <c r="E27" i="17"/>
  <c r="E35" i="17" s="1"/>
  <c r="J15" i="17"/>
  <c r="C27" i="17"/>
  <c r="C35" i="17" s="1"/>
  <c r="I8" i="17"/>
  <c r="I27" i="17" s="1"/>
  <c r="I35" i="17" s="1"/>
  <c r="J27" i="49"/>
  <c r="L13" i="17" s="1"/>
  <c r="K24" i="49"/>
  <c r="K27" i="49" s="1"/>
  <c r="M13" i="17" s="1"/>
  <c r="C30" i="71"/>
  <c r="C35" i="71" s="1"/>
  <c r="G8" i="17"/>
  <c r="G27" i="17" s="1"/>
  <c r="H22" i="21"/>
  <c r="J5" i="17" s="1"/>
  <c r="J3" i="17" s="1"/>
  <c r="H6" i="71"/>
  <c r="M3" i="17"/>
  <c r="K13" i="17"/>
  <c r="H3" i="17"/>
  <c r="M15" i="17"/>
  <c r="J24" i="48"/>
  <c r="L12" i="17" s="1"/>
  <c r="K12" i="17"/>
  <c r="J20" i="44"/>
  <c r="L7" i="17" s="1"/>
  <c r="K7" i="17"/>
  <c r="K5" i="17"/>
  <c r="J22" i="21"/>
  <c r="L5" i="17" s="1"/>
  <c r="H26" i="47"/>
  <c r="J11" i="17" s="1"/>
  <c r="H15" i="17"/>
  <c r="F8" i="17"/>
  <c r="F26" i="53"/>
  <c r="H29" i="17" s="1"/>
  <c r="G29" i="17"/>
  <c r="G28" i="17" s="1"/>
  <c r="H28" i="17" s="1"/>
  <c r="H26" i="53"/>
  <c r="J29" i="17" s="1"/>
  <c r="J28" i="17" s="1"/>
  <c r="G30" i="71" l="1"/>
  <c r="G35" i="71" s="1"/>
  <c r="F30" i="71"/>
  <c r="F35" i="71" s="1"/>
  <c r="E30" i="71"/>
  <c r="E35" i="71" s="1"/>
  <c r="K8" i="17"/>
  <c r="L8" i="17" s="1"/>
  <c r="J8" i="17"/>
  <c r="J27" i="17" s="1"/>
  <c r="J35" i="17" s="1"/>
  <c r="K3" i="17"/>
  <c r="L3" i="17" s="1"/>
  <c r="M8" i="17"/>
  <c r="M27" i="17" s="1"/>
  <c r="M35" i="17" s="1"/>
  <c r="H30" i="71"/>
  <c r="H35" i="71" s="1"/>
  <c r="H8" i="17"/>
  <c r="F27" i="17"/>
  <c r="F35" i="17" s="1"/>
  <c r="G35" i="17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<sst xmlns="http://schemas.openxmlformats.org/spreadsheetml/2006/main" count="1381" uniqueCount="246">
  <si>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</si>
  <si>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</si>
  <si>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</si>
  <si>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</si>
  <si>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</si>
  <si>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</si>
  <si>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</si>
  <si>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</si>
  <si>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</si>
  <si>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</si>
  <si>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</si>
  <si>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</si>
  <si>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</si>
  <si>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</si>
  <si>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</si>
  <si>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</si>
  <si>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</si>
  <si>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</si>
  <si>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</si>
  <si>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</si>
  <si>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</si>
  <si>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</si>
  <si>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</si>
  <si>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</si>
  <si>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</si>
  <si>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</si>
  <si>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</si>
  <si>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</si>
  <si>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</si>
  <si>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</si>
  <si>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</si>
  <si>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</si>
  <si>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</si>
  <si>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</si>
  <si>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</si>
  <si>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</si>
  <si>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</si>
  <si>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</si>
  <si>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</si>
  <si>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</si>
  <si>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</si>
  <si>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</si>
  <si>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</si>
  <si>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</si>
  <si>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</si>
  <si>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</si>
  <si>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</si>
  <si>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</si>
  <si>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</si>
  <si>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</si>
  <si>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</si>
  <si>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</si>
  <si>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</si>
  <si>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</si>
  <si>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</si>
  <si>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</si>
  <si>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</si>
  <si>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</si>
  <si>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</si>
  <si>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</si>
  <si>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</si>
  <si>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</si>
  <si>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</si>
  <si>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</si>
  <si>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</si>
  <si>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</si>
  <si>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</si>
  <si>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</si>
  <si>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</si>
  <si>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</si>
  <si>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</si>
  <si>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</si>
  <si>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</si>
  <si>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</si>
  <si>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</si>
  <si>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</si>
  <si>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</si>
  <si>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</si>
  <si>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</si>
  <si>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</si>
  <si>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</si>
  <si>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</si>
  <si>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</si>
  <si>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</si>
  <si>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</si>
  <si>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</si>
  <si>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</si>
  <si>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</si>
  <si>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</si>
  <si>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</si>
  <si>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</si>
  <si>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</si>
  <si>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</si>
  <si>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</si>
  <si>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</si>
  <si>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</si>
  <si>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</si>
  <si>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</si>
  <si>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</si>
  <si>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</si>
  <si>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</si>
  <si>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</si>
  <si>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</si>
  <si>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</si>
  <si>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</si>
  <si>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</si>
  <si>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</si>
  <si>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</si>
  <si>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</si>
  <si>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</si>
  <si>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</si>
  <si>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</si>
  <si>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</si>
  <si>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</si>
  <si>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</si>
  <si>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</si>
  <si>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</si>
  <si>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</si>
  <si>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</si>
  <si>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</si>
  <si>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</si>
  <si>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</si>
  <si>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</si>
  <si>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</si>
  <si>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</si>
  <si>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</si>
  <si>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</si>
  <si>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</si>
  <si>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</si>
  <si>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</si>
  <si>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</si>
  <si>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</si>
  <si>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</si>
  <si>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</si>
  <si>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</si>
  <si>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</si>
  <si>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</si>
  <si>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</si>
  <si>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</si>
  <si>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</si>
  <si>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</si>
  <si>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</si>
  <si>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</si>
  <si>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</si>
  <si>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</si>
  <si>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</si>
  <si>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</si>
  <si>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</si>
  <si>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</si>
  <si>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</si>
  <si>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</si>
  <si>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</si>
  <si>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</si>
  <si>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</si>
  <si>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</si>
  <si>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</si>
  <si>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</si>
  <si>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</si>
  <si>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</si>
  <si>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</si>
  <si>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</si>
  <si>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</si>
  <si>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</si>
  <si>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</si>
  <si>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</si>
  <si>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</si>
  <si>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</si>
  <si>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</si>
  <si>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</si>
  <si>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</si>
  <si>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</si>
  <si>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</si>
  <si>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</si>
  <si>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04-JAN-18</t>
  </si>
  <si>
    <t>Dirección Administrativa</t>
  </si>
  <si>
    <t>10-JAN-18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</si>
  <si>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</si>
  <si>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</si>
  <si>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</si>
  <si>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</si>
  <si>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</si>
  <si>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ENERO</t>
  </si>
  <si>
    <t>Dirección de Tecnologías e Información</t>
  </si>
  <si>
    <t>23-JAN-18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</si>
  <si>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</si>
  <si>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</si>
  <si>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</si>
  <si>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</si>
  <si>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</si>
  <si>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</si>
  <si>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</si>
  <si>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</si>
  <si>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</si>
  <si>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</si>
  <si>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</si>
  <si>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</si>
  <si>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</si>
  <si>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</si>
  <si>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</si>
  <si>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</si>
  <si>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</si>
  <si>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</si>
  <si>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</si>
  <si>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</si>
  <si>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</si>
  <si>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</si>
  <si>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</si>
  <si>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</si>
  <si>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</si>
  <si>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</si>
  <si>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</si>
  <si>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</si>
  <si>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</si>
  <si>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</si>
  <si>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</si>
  <si>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</si>
  <si>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</si>
  <si>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</si>
  <si>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Adicion y prorroga contrato 430 de 2017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</si>
  <si>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</si>
  <si>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</si>
  <si>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</si>
  <si>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</si>
  <si>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</si>
  <si>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</si>
  <si>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</si>
  <si>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</si>
  <si>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</si>
  <si>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</si>
  <si>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</si>
  <si>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</si>
  <si>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</si>
  <si>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</si>
  <si>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</si>
  <si>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</si>
  <si>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</si>
  <si>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</si>
  <si>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</si>
  <si>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</si>
  <si>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</si>
  <si>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</si>
  <si>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</si>
  <si>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</si>
  <si>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30-JAN-18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</si>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</sst>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6">
    <xf numFmtId="0" fontId="0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16" applyNumberFormat="0" applyAlignment="0" applyProtection="0"/>
    <xf numFmtId="0" fontId="19" fillId="24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3" fillId="31" borderId="16" applyNumberFormat="0" applyAlignment="0" applyProtection="0"/>
    <xf numFmtId="0" fontId="24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33" borderId="0" applyNumberFormat="0" applyBorder="0" applyAlignment="0" applyProtection="0"/>
    <xf numFmtId="0" fontId="26" fillId="33" borderId="0" applyNumberFormat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2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2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41" fontId="35" fillId="0" borderId="0" applyFont="0" applyFill="0" applyBorder="0" applyAlignment="0" applyProtection="0"/>
  </cellStyleXfs>
  <cellXfs count="334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5" borderId="2" xfId="0" applyNumberFormat="1" applyFont="1" applyFill="1" applyBorder="1" applyAlignment="1" applyProtection="1">
      <alignment horizontal="left" vertical="center"/>
      <protection locked="0"/>
    </xf>
    <xf numFmtId="0" fontId="6" fillId="35" borderId="2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vertical="center"/>
      <protection locked="0"/>
    </xf>
    <xf numFmtId="0" fontId="6" fillId="35" borderId="3" xfId="0" applyNumberFormat="1" applyFont="1" applyFill="1" applyBorder="1" applyAlignment="1" applyProtection="1">
      <alignment horizontal="left" vertical="center"/>
      <protection locked="0"/>
    </xf>
    <xf numFmtId="0" fontId="6" fillId="35" borderId="3" xfId="0" applyNumberFormat="1" applyFont="1" applyFill="1" applyBorder="1" applyAlignment="1">
      <alignment horizontal="left" vertical="center"/>
    </xf>
    <xf numFmtId="4" fontId="6" fillId="35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4" fontId="6" fillId="2" borderId="0" xfId="0" applyNumberFormat="1" applyFont="1" applyFill="1"/>
    <xf numFmtId="3" fontId="6" fillId="35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35" borderId="3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justify"/>
    </xf>
    <xf numFmtId="0" fontId="6" fillId="0" borderId="0" xfId="0" applyFont="1"/>
    <xf numFmtId="0" fontId="6" fillId="2" borderId="0" xfId="0" applyFont="1" applyFill="1" applyBorder="1"/>
    <xf numFmtId="0" fontId="6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7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4" fontId="6" fillId="2" borderId="9" xfId="0" applyNumberFormat="1" applyFont="1" applyFill="1" applyBorder="1" applyProtection="1">
      <protection locked="0"/>
    </xf>
    <xf numFmtId="4" fontId="6" fillId="2" borderId="5" xfId="0" applyNumberFormat="1" applyFont="1" applyFill="1" applyBorder="1" applyProtection="1">
      <protection locked="0"/>
    </xf>
    <xf numFmtId="15" fontId="6" fillId="2" borderId="3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8" xfId="0" applyFont="1" applyFill="1" applyBorder="1" applyAlignment="1">
      <alignment horizontal="center"/>
    </xf>
    <xf numFmtId="4" fontId="6" fillId="2" borderId="0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0" fontId="6" fillId="2" borderId="11" xfId="0" applyFont="1" applyFill="1" applyBorder="1"/>
    <xf numFmtId="0" fontId="6" fillId="2" borderId="6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4" fontId="6" fillId="2" borderId="11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4" fontId="6" fillId="2" borderId="3" xfId="0" applyNumberFormat="1" applyFont="1" applyFill="1" applyBorder="1" applyProtection="1">
      <protection locked="0"/>
    </xf>
    <xf numFmtId="4" fontId="6" fillId="36" borderId="10" xfId="0" applyNumberFormat="1" applyFont="1" applyFill="1" applyBorder="1" applyProtection="1">
      <protection locked="0"/>
    </xf>
    <xf numFmtId="0" fontId="6" fillId="2" borderId="14" xfId="0" applyFont="1" applyFill="1" applyBorder="1"/>
    <xf numFmtId="4" fontId="5" fillId="2" borderId="1" xfId="0" applyNumberFormat="1" applyFont="1" applyFill="1" applyBorder="1" applyProtection="1">
      <protection locked="0"/>
    </xf>
    <xf numFmtId="166" fontId="6" fillId="2" borderId="0" xfId="0" applyNumberFormat="1" applyFont="1" applyFill="1" applyBorder="1"/>
    <xf numFmtId="3" fontId="6" fillId="2" borderId="10" xfId="0" applyNumberFormat="1" applyFont="1" applyFill="1" applyBorder="1" applyProtection="1">
      <protection locked="0"/>
    </xf>
    <xf numFmtId="3" fontId="6" fillId="2" borderId="6" xfId="0" applyNumberFormat="1" applyFont="1" applyFill="1" applyBorder="1"/>
    <xf numFmtId="3" fontId="5" fillId="2" borderId="15" xfId="0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>
      <protection locked="0"/>
    </xf>
    <xf numFmtId="3" fontId="6" fillId="36" borderId="10" xfId="0" applyNumberFormat="1" applyFont="1" applyFill="1" applyBorder="1" applyProtection="1">
      <protection locked="0"/>
    </xf>
    <xf numFmtId="3" fontId="6" fillId="2" borderId="10" xfId="75" applyNumberFormat="1" applyFont="1" applyFill="1" applyBorder="1"/>
    <xf numFmtId="3" fontId="5" fillId="2" borderId="1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/>
    </xf>
    <xf numFmtId="0" fontId="34" fillId="36" borderId="10" xfId="140" applyFont="1" applyFill="1" applyBorder="1"/>
    <xf numFmtId="0" fontId="6" fillId="36" borderId="10" xfId="0" applyFont="1" applyFill="1" applyBorder="1" applyAlignment="1">
      <alignment horizontal="center"/>
    </xf>
    <xf numFmtId="0" fontId="6" fillId="36" borderId="8" xfId="0" applyFont="1" applyFill="1" applyBorder="1" applyAlignment="1">
      <alignment horizontal="left"/>
    </xf>
    <xf numFmtId="15" fontId="6" fillId="36" borderId="3" xfId="0" applyNumberFormat="1" applyFont="1" applyFill="1" applyBorder="1" applyAlignment="1">
      <alignment horizontal="center"/>
    </xf>
    <xf numFmtId="0" fontId="6" fillId="36" borderId="3" xfId="0" applyFont="1" applyFill="1" applyBorder="1" applyAlignment="1">
      <alignment horizontal="left"/>
    </xf>
    <xf numFmtId="0" fontId="6" fillId="36" borderId="3" xfId="0" applyFont="1" applyFill="1" applyBorder="1" applyAlignment="1">
      <alignment horizontal="center"/>
    </xf>
    <xf numFmtId="0" fontId="6" fillId="36" borderId="0" xfId="0" applyFont="1" applyFill="1" applyBorder="1"/>
    <xf numFmtId="4" fontId="6" fillId="2" borderId="0" xfId="0" applyNumberFormat="1" applyFont="1" applyFill="1" applyBorder="1"/>
    <xf numFmtId="3" fontId="6" fillId="2" borderId="14" xfId="0" applyNumberFormat="1" applyFont="1" applyFill="1" applyBorder="1"/>
    <xf numFmtId="0" fontId="6" fillId="36" borderId="0" xfId="0" applyFont="1" applyFill="1"/>
    <xf numFmtId="0" fontId="6" fillId="36" borderId="10" xfId="0" applyFont="1" applyFill="1" applyBorder="1"/>
    <xf numFmtId="4" fontId="6" fillId="2" borderId="13" xfId="0" applyNumberFormat="1" applyFont="1" applyFill="1" applyBorder="1" applyProtection="1">
      <protection locked="0"/>
    </xf>
    <xf numFmtId="0" fontId="6" fillId="36" borderId="8" xfId="0" applyFont="1" applyFill="1" applyBorder="1"/>
    <xf numFmtId="3" fontId="6" fillId="36" borderId="3" xfId="0" applyNumberFormat="1" applyFont="1" applyFill="1" applyBorder="1" applyProtection="1">
      <protection locked="0"/>
    </xf>
    <xf numFmtId="0" fontId="34" fillId="36" borderId="0" xfId="94" applyFont="1" applyFill="1"/>
    <xf numFmtId="15" fontId="34" fillId="36" borderId="0" xfId="94" applyNumberFormat="1" applyFont="1" applyFill="1"/>
    <xf numFmtId="0" fontId="34" fillId="36" borderId="8" xfId="94" applyFont="1" applyFill="1" applyBorder="1"/>
    <xf numFmtId="0" fontId="34" fillId="36" borderId="0" xfId="94" applyFont="1" applyFill="1" applyBorder="1"/>
    <xf numFmtId="0" fontId="34" fillId="36" borderId="10" xfId="94" applyFont="1" applyFill="1" applyBorder="1"/>
    <xf numFmtId="164" fontId="6" fillId="2" borderId="8" xfId="75" applyFont="1" applyFill="1" applyBorder="1"/>
    <xf numFmtId="3" fontId="6" fillId="2" borderId="3" xfId="0" applyNumberFormat="1" applyFont="1" applyFill="1" applyBorder="1"/>
    <xf numFmtId="15" fontId="6" fillId="2" borderId="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6" fillId="36" borderId="0" xfId="0" applyFont="1" applyFill="1" applyBorder="1" applyAlignment="1">
      <alignment horizontal="left"/>
    </xf>
    <xf numFmtId="15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166" fontId="6" fillId="2" borderId="0" xfId="0" applyNumberFormat="1" applyFont="1" applyFill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" fontId="6" fillId="36" borderId="0" xfId="0" applyNumberFormat="1" applyFont="1" applyFill="1" applyBorder="1" applyProtection="1">
      <protection locked="0"/>
    </xf>
    <xf numFmtId="0" fontId="6" fillId="36" borderId="11" xfId="0" applyFont="1" applyFill="1" applyBorder="1"/>
    <xf numFmtId="0" fontId="6" fillId="36" borderId="6" xfId="0" applyFont="1" applyFill="1" applyBorder="1"/>
    <xf numFmtId="0" fontId="6" fillId="36" borderId="14" xfId="0" applyFont="1" applyFill="1" applyBorder="1"/>
    <xf numFmtId="3" fontId="6" fillId="36" borderId="6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/>
    </xf>
    <xf numFmtId="4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15" fontId="6" fillId="36" borderId="2" xfId="0" applyNumberFormat="1" applyFont="1" applyFill="1" applyBorder="1"/>
    <xf numFmtId="0" fontId="6" fillId="36" borderId="7" xfId="0" applyFont="1" applyFill="1" applyBorder="1"/>
    <xf numFmtId="15" fontId="6" fillId="36" borderId="5" xfId="0" applyNumberFormat="1" applyFont="1" applyFill="1" applyBorder="1"/>
    <xf numFmtId="0" fontId="6" fillId="36" borderId="9" xfId="0" applyFont="1" applyFill="1" applyBorder="1"/>
    <xf numFmtId="0" fontId="6" fillId="36" borderId="5" xfId="0" applyFont="1" applyFill="1" applyBorder="1"/>
    <xf numFmtId="4" fontId="6" fillId="36" borderId="2" xfId="0" applyNumberFormat="1" applyFont="1" applyFill="1" applyBorder="1"/>
    <xf numFmtId="0" fontId="5" fillId="2" borderId="8" xfId="0" applyFont="1" applyFill="1" applyBorder="1" applyAlignment="1">
      <alignment horizontal="center" vertical="center"/>
    </xf>
    <xf numFmtId="0" fontId="34" fillId="36" borderId="0" xfId="0" applyFont="1" applyFill="1" applyBorder="1" applyAlignment="1">
      <alignment horizontal="left" vertical="center"/>
    </xf>
    <xf numFmtId="0" fontId="34" fillId="36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5" fontId="6" fillId="36" borderId="14" xfId="0" applyNumberFormat="1" applyFont="1" applyFill="1" applyBorder="1"/>
    <xf numFmtId="15" fontId="6" fillId="36" borderId="6" xfId="0" applyNumberFormat="1" applyFont="1" applyFill="1" applyBorder="1"/>
    <xf numFmtId="0" fontId="6" fillId="36" borderId="4" xfId="0" applyFont="1" applyFill="1" applyBorder="1"/>
    <xf numFmtId="3" fontId="6" fillId="36" borderId="14" xfId="0" applyNumberFormat="1" applyFont="1" applyFill="1" applyBorder="1"/>
    <xf numFmtId="3" fontId="5" fillId="2" borderId="6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left"/>
    </xf>
    <xf numFmtId="14" fontId="6" fillId="2" borderId="3" xfId="0" applyNumberFormat="1" applyFont="1" applyFill="1" applyBorder="1"/>
    <xf numFmtId="4" fontId="6" fillId="2" borderId="5" xfId="75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 applyProtection="1">
      <alignment horizontal="right" vertical="center"/>
      <protection locked="0"/>
    </xf>
    <xf numFmtId="4" fontId="6" fillId="2" borderId="6" xfId="0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6" fillId="2" borderId="4" xfId="0" applyNumberFormat="1" applyFont="1" applyFill="1" applyBorder="1" applyProtection="1">
      <protection locked="0"/>
    </xf>
    <xf numFmtId="4" fontId="8" fillId="2" borderId="10" xfId="0" applyNumberFormat="1" applyFont="1" applyFill="1" applyBorder="1" applyProtection="1">
      <protection locked="0"/>
    </xf>
    <xf numFmtId="0" fontId="8" fillId="2" borderId="8" xfId="0" applyFont="1" applyFill="1" applyBorder="1"/>
    <xf numFmtId="3" fontId="8" fillId="2" borderId="10" xfId="0" applyNumberFormat="1" applyFont="1" applyFill="1" applyBorder="1" applyProtection="1">
      <protection locked="0"/>
    </xf>
    <xf numFmtId="0" fontId="6" fillId="36" borderId="8" xfId="0" applyFont="1" applyFill="1" applyBorder="1" applyAlignment="1">
      <alignment horizontal="center"/>
    </xf>
    <xf numFmtId="0" fontId="8" fillId="36" borderId="8" xfId="0" applyFont="1" applyFill="1" applyBorder="1"/>
    <xf numFmtId="0" fontId="34" fillId="0" borderId="10" xfId="84" applyFont="1" applyBorder="1"/>
    <xf numFmtId="3" fontId="6" fillId="2" borderId="0" xfId="0" applyNumberFormat="1" applyFont="1" applyFill="1"/>
    <xf numFmtId="4" fontId="5" fillId="2" borderId="1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165" fontId="6" fillId="2" borderId="5" xfId="75" applyNumberFormat="1" applyFont="1" applyFill="1" applyBorder="1" applyAlignment="1">
      <alignment horizontal="left"/>
    </xf>
    <xf numFmtId="4" fontId="6" fillId="2" borderId="15" xfId="0" applyNumberFormat="1" applyFont="1" applyFill="1" applyBorder="1" applyProtection="1">
      <protection locked="0"/>
    </xf>
    <xf numFmtId="3" fontId="8" fillId="2" borderId="3" xfId="0" applyNumberFormat="1" applyFont="1" applyFill="1" applyBorder="1" applyProtection="1">
      <protection locked="0"/>
    </xf>
    <xf numFmtId="0" fontId="6" fillId="0" borderId="14" xfId="0" applyFont="1" applyBorder="1"/>
    <xf numFmtId="3" fontId="5" fillId="2" borderId="13" xfId="0" applyNumberFormat="1" applyFont="1" applyFill="1" applyBorder="1" applyProtection="1">
      <protection locked="0"/>
    </xf>
    <xf numFmtId="4" fontId="6" fillId="2" borderId="13" xfId="0" applyNumberFormat="1" applyFont="1" applyFill="1" applyBorder="1"/>
    <xf numFmtId="4" fontId="34" fillId="0" borderId="13" xfId="124" applyNumberFormat="1" applyFont="1" applyBorder="1"/>
    <xf numFmtId="3" fontId="6" fillId="2" borderId="0" xfId="0" applyNumberFormat="1" applyFont="1" applyFill="1" applyBorder="1"/>
    <xf numFmtId="3" fontId="6" fillId="2" borderId="13" xfId="0" applyNumberFormat="1" applyFont="1" applyFill="1" applyBorder="1"/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6" fillId="2" borderId="1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/>
    <xf numFmtId="3" fontId="5" fillId="2" borderId="0" xfId="0" applyNumberFormat="1" applyFont="1" applyFill="1" applyBorder="1" applyAlignment="1">
      <alignment horizontal="center" vertical="center"/>
    </xf>
    <xf numFmtId="3" fontId="6" fillId="37" borderId="3" xfId="0" applyNumberFormat="1" applyFont="1" applyFill="1" applyBorder="1" applyAlignment="1" applyProtection="1">
      <alignment vertical="center"/>
      <protection locked="0"/>
    </xf>
    <xf numFmtId="0" fontId="5" fillId="36" borderId="0" xfId="0" applyFont="1" applyFill="1" applyBorder="1" applyAlignment="1">
      <alignment vertical="center" wrapText="1"/>
    </xf>
    <xf numFmtId="0" fontId="5" fillId="36" borderId="0" xfId="0" applyFont="1" applyFill="1" applyBorder="1" applyAlignment="1">
      <alignment vertical="center"/>
    </xf>
    <xf numFmtId="0" fontId="5" fillId="36" borderId="0" xfId="0" applyFont="1" applyFill="1" applyBorder="1" applyAlignment="1">
      <alignment horizontal="center" vertical="center" wrapText="1"/>
    </xf>
    <xf numFmtId="0" fontId="9" fillId="36" borderId="0" xfId="0" quotePrefix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/>
    </xf>
    <xf numFmtId="0" fontId="10" fillId="35" borderId="2" xfId="0" applyNumberFormat="1" applyFont="1" applyFill="1" applyBorder="1" applyAlignment="1" applyProtection="1">
      <alignment horizontal="left" vertical="center"/>
      <protection locked="0"/>
    </xf>
    <xf numFmtId="0" fontId="10" fillId="35" borderId="2" xfId="0" applyNumberFormat="1" applyFont="1" applyFill="1" applyBorder="1" applyAlignment="1">
      <alignment horizontal="left" vertical="center"/>
    </xf>
    <xf numFmtId="3" fontId="10" fillId="35" borderId="2" xfId="0" applyNumberFormat="1" applyFont="1" applyFill="1" applyBorder="1" applyAlignment="1" applyProtection="1">
      <alignment vertical="center"/>
      <protection locked="0"/>
    </xf>
    <xf numFmtId="10" fontId="10" fillId="35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 applyProtection="1">
      <alignment vertical="center"/>
      <protection locked="0"/>
    </xf>
    <xf numFmtId="10" fontId="10" fillId="2" borderId="3" xfId="0" applyNumberFormat="1" applyFont="1" applyFill="1" applyBorder="1" applyAlignment="1" applyProtection="1">
      <alignment horizontal="center" vertical="center"/>
      <protection locked="0"/>
    </xf>
    <xf numFmtId="167" fontId="10" fillId="2" borderId="3" xfId="0" applyNumberFormat="1" applyFont="1" applyFill="1" applyBorder="1" applyAlignment="1" applyProtection="1">
      <alignment vertical="center"/>
      <protection locked="0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0" fillId="35" borderId="3" xfId="0" applyNumberFormat="1" applyFont="1" applyFill="1" applyBorder="1" applyAlignment="1" applyProtection="1">
      <alignment horizontal="left" vertical="center"/>
      <protection locked="0"/>
    </xf>
    <xf numFmtId="0" fontId="10" fillId="35" borderId="3" xfId="0" applyNumberFormat="1" applyFont="1" applyFill="1" applyBorder="1" applyAlignment="1">
      <alignment horizontal="left" vertical="center"/>
    </xf>
    <xf numFmtId="3" fontId="10" fillId="35" borderId="3" xfId="0" applyNumberFormat="1" applyFont="1" applyFill="1" applyBorder="1" applyAlignment="1" applyProtection="1">
      <alignment vertical="center"/>
      <protection locked="0"/>
    </xf>
    <xf numFmtId="10" fontId="10" fillId="35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10" fontId="4" fillId="2" borderId="2" xfId="185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locked="0"/>
    </xf>
    <xf numFmtId="3" fontId="10" fillId="2" borderId="3" xfId="0" applyNumberFormat="1" applyFont="1" applyFill="1" applyBorder="1" applyAlignment="1" applyProtection="1">
      <alignment horizontal="right" vertical="center"/>
      <protection locked="0"/>
    </xf>
    <xf numFmtId="10" fontId="10" fillId="2" borderId="3" xfId="185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37" borderId="1" xfId="0" applyNumberFormat="1" applyFont="1" applyFill="1" applyBorder="1" applyAlignment="1" applyProtection="1">
      <alignment horizontal="right" vertical="center"/>
      <protection locked="0"/>
    </xf>
    <xf numFmtId="10" fontId="4" fillId="2" borderId="1" xfId="185" applyNumberFormat="1" applyFont="1" applyFill="1" applyBorder="1" applyAlignment="1" applyProtection="1">
      <alignment horizontal="center" vertical="center"/>
      <protection locked="0"/>
    </xf>
    <xf numFmtId="3" fontId="4" fillId="39" borderId="1" xfId="0" applyNumberFormat="1" applyFont="1" applyFill="1" applyBorder="1" applyAlignment="1" applyProtection="1">
      <alignment horizontal="right" vertical="center"/>
      <protection locked="0"/>
    </xf>
    <xf numFmtId="3" fontId="4" fillId="38" borderId="1" xfId="0" applyNumberFormat="1" applyFont="1" applyFill="1" applyBorder="1" applyAlignment="1" applyProtection="1">
      <alignment horizontal="right" vertical="center"/>
      <protection locked="0"/>
    </xf>
    <xf numFmtId="0" fontId="6" fillId="36" borderId="14" xfId="0" applyFont="1" applyFill="1" applyBorder="1" applyProtection="1">
      <protection locked="0"/>
    </xf>
    <xf numFmtId="0" fontId="6" fillId="36" borderId="11" xfId="0" applyFont="1" applyFill="1" applyBorder="1" applyProtection="1">
      <protection locked="0"/>
    </xf>
    <xf numFmtId="3" fontId="10" fillId="2" borderId="0" xfId="0" applyNumberFormat="1" applyFont="1" applyFill="1"/>
    <xf numFmtId="3" fontId="6" fillId="2" borderId="10" xfId="0" applyNumberFormat="1" applyFont="1" applyFill="1" applyBorder="1"/>
    <xf numFmtId="0" fontId="11" fillId="39" borderId="1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/>
    <xf numFmtId="3" fontId="6" fillId="0" borderId="0" xfId="0" applyNumberFormat="1" applyFont="1"/>
    <xf numFmtId="4" fontId="6" fillId="0" borderId="0" xfId="0" applyNumberFormat="1" applyFont="1"/>
    <xf numFmtId="3" fontId="6" fillId="2" borderId="11" xfId="0" applyNumberFormat="1" applyFont="1" applyFill="1" applyBorder="1" applyProtection="1">
      <protection locked="0"/>
    </xf>
    <xf numFmtId="3" fontId="6" fillId="36" borderId="0" xfId="0" applyNumberFormat="1" applyFont="1" applyFill="1" applyBorder="1" applyProtection="1">
      <protection locked="0"/>
    </xf>
    <xf numFmtId="3" fontId="6" fillId="36" borderId="8" xfId="0" applyNumberFormat="1" applyFont="1" applyFill="1" applyBorder="1" applyProtection="1">
      <protection locked="0"/>
    </xf>
    <xf numFmtId="0" fontId="6" fillId="0" borderId="11" xfId="0" applyFont="1" applyBorder="1"/>
    <xf numFmtId="0" fontId="6" fillId="2" borderId="11" xfId="0" applyFont="1" applyFill="1" applyBorder="1" applyAlignment="1">
      <alignment horizontal="left"/>
    </xf>
    <xf numFmtId="0" fontId="34" fillId="36" borderId="11" xfId="153" applyFont="1" applyFill="1" applyBorder="1" applyAlignment="1">
      <alignment horizontal="center"/>
    </xf>
    <xf numFmtId="0" fontId="34" fillId="36" borderId="8" xfId="153" applyFont="1" applyFill="1" applyBorder="1" applyAlignment="1">
      <alignment horizontal="center"/>
    </xf>
    <xf numFmtId="0" fontId="6" fillId="0" borderId="7" xfId="0" applyFont="1" applyBorder="1"/>
    <xf numFmtId="0" fontId="6" fillId="2" borderId="3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 applyProtection="1">
      <alignment horizontal="left"/>
      <protection locked="0"/>
    </xf>
    <xf numFmtId="3" fontId="6" fillId="2" borderId="10" xfId="0" applyNumberFormat="1" applyFont="1" applyFill="1" applyBorder="1" applyAlignment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6" fillId="2" borderId="10" xfId="0" applyFont="1" applyFill="1" applyBorder="1" applyAlignment="1">
      <alignment horizontal="left"/>
    </xf>
    <xf numFmtId="165" fontId="6" fillId="2" borderId="2" xfId="75" applyNumberFormat="1" applyFont="1" applyFill="1" applyBorder="1"/>
    <xf numFmtId="0" fontId="10" fillId="36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8" fillId="36" borderId="8" xfId="0" applyNumberFormat="1" applyFont="1" applyFill="1" applyBorder="1"/>
    <xf numFmtId="0" fontId="10" fillId="2" borderId="3" xfId="0" applyFont="1" applyFill="1" applyBorder="1"/>
    <xf numFmtId="165" fontId="6" fillId="2" borderId="3" xfId="75" applyNumberFormat="1" applyFont="1" applyFill="1" applyBorder="1"/>
    <xf numFmtId="165" fontId="6" fillId="2" borderId="10" xfId="75" applyNumberFormat="1" applyFont="1" applyFill="1" applyBorder="1" applyProtection="1">
      <protection locked="0"/>
    </xf>
    <xf numFmtId="165" fontId="6" fillId="2" borderId="10" xfId="75" applyNumberFormat="1" applyFont="1" applyFill="1" applyBorder="1" applyAlignment="1">
      <alignment horizontal="right" vertical="center"/>
    </xf>
    <xf numFmtId="0" fontId="6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2" fillId="0" borderId="0" xfId="0" applyFont="1"/>
    <xf numFmtId="0" fontId="13" fillId="2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/>
    <xf numFmtId="0" fontId="6" fillId="2" borderId="10" xfId="75" applyNumberFormat="1" applyFont="1" applyFill="1" applyBorder="1" applyAlignment="1">
      <alignment horizontal="center"/>
    </xf>
    <xf numFmtId="3" fontId="6" fillId="2" borderId="2" xfId="75" applyNumberFormat="1" applyFont="1" applyFill="1" applyBorder="1" applyAlignment="1">
      <alignment horizontal="center"/>
    </xf>
    <xf numFmtId="3" fontId="6" fillId="2" borderId="10" xfId="75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/>
    </xf>
    <xf numFmtId="0" fontId="14" fillId="36" borderId="8" xfId="0" applyFont="1" applyFill="1" applyBorder="1" applyAlignment="1">
      <alignment horizontal="left"/>
    </xf>
    <xf numFmtId="3" fontId="6" fillId="0" borderId="14" xfId="0" applyNumberFormat="1" applyFont="1" applyBorder="1"/>
    <xf numFmtId="15" fontId="6" fillId="36" borderId="0" xfId="0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Protection="1">
      <protection locked="0"/>
    </xf>
    <xf numFmtId="4" fontId="34" fillId="0" borderId="13" xfId="124" applyNumberFormat="1" applyFont="1" applyBorder="1"/>
    <xf numFmtId="0" fontId="6" fillId="2" borderId="8" xfId="0" applyFont="1" applyFill="1" applyBorder="1" applyAlignment="1"/>
    <xf numFmtId="4" fontId="6" fillId="2" borderId="8" xfId="0" applyNumberFormat="1" applyFont="1" applyFill="1" applyBorder="1" applyProtection="1">
      <protection locked="0"/>
    </xf>
    <xf numFmtId="0" fontId="6" fillId="36" borderId="2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3" fontId="6" fillId="2" borderId="10" xfId="75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4" fillId="36" borderId="8" xfId="153" applyFont="1" applyFill="1" applyBorder="1" applyAlignment="1">
      <alignment horizontal="left"/>
    </xf>
    <xf numFmtId="0" fontId="6" fillId="0" borderId="8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6" fillId="36" borderId="8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 vertical="center"/>
    </xf>
    <xf numFmtId="41" fontId="6" fillId="2" borderId="0" xfId="195" applyFont="1" applyFill="1" applyBorder="1" applyAlignment="1">
      <alignment horizontal="center" vertical="center"/>
    </xf>
    <xf numFmtId="165" fontId="6" fillId="2" borderId="2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horizontal="left"/>
    </xf>
    <xf numFmtId="3" fontId="6" fillId="2" borderId="3" xfId="0" applyNumberFormat="1" applyFont="1" applyFill="1" applyBorder="1" applyAlignment="1" applyProtection="1">
      <alignment horizontal="left"/>
      <protection locked="0"/>
    </xf>
    <xf numFmtId="165" fontId="6" fillId="2" borderId="2" xfId="75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5" fillId="2" borderId="10" xfId="195" applyFont="1" applyFill="1" applyBorder="1" applyAlignment="1">
      <alignment horizontal="center" vertical="center"/>
    </xf>
    <xf numFmtId="15" fontId="6" fillId="36" borderId="3" xfId="0" applyNumberFormat="1" applyFont="1" applyFill="1" applyBorder="1"/>
    <xf numFmtId="15" fontId="6" fillId="36" borderId="10" xfId="0" applyNumberFormat="1" applyFont="1" applyFill="1" applyBorder="1"/>
    <xf numFmtId="4" fontId="6" fillId="36" borderId="3" xfId="0" applyNumberFormat="1" applyFont="1" applyFill="1" applyBorder="1"/>
    <xf numFmtId="4" fontId="6" fillId="2" borderId="10" xfId="75" applyNumberFormat="1" applyFont="1" applyFill="1" applyBorder="1" applyAlignment="1"/>
    <xf numFmtId="0" fontId="5" fillId="40" borderId="0" xfId="0" applyFont="1" applyFill="1" applyBorder="1" applyAlignment="1">
      <alignment vertical="center" wrapText="1"/>
    </xf>
    <xf numFmtId="0" fontId="5" fillId="40" borderId="0" xfId="0" applyFont="1" applyFill="1" applyBorder="1" applyAlignment="1">
      <alignment horizontal="center" vertical="center" wrapText="1"/>
    </xf>
    <xf numFmtId="0" fontId="5" fillId="40" borderId="0" xfId="0" applyFont="1" applyFill="1" applyBorder="1" applyAlignment="1">
      <alignment horizontal="center" vertical="justify"/>
    </xf>
    <xf numFmtId="0" fontId="4" fillId="40" borderId="0" xfId="0" applyFont="1" applyFill="1" applyBorder="1" applyAlignment="1">
      <alignment horizontal="right" vertical="center"/>
    </xf>
    <xf numFmtId="0" fontId="5" fillId="40" borderId="0" xfId="0" applyFont="1" applyFill="1" applyBorder="1" applyAlignment="1">
      <alignment vertical="center"/>
    </xf>
    <xf numFmtId="0" fontId="5" fillId="40" borderId="0" xfId="81" applyFont="1" applyFill="1" applyBorder="1" applyAlignment="1">
      <alignment vertical="center" wrapText="1"/>
    </xf>
    <xf numFmtId="0" fontId="5" fillId="40" borderId="0" xfId="81" applyFont="1" applyFill="1" applyBorder="1" applyAlignment="1">
      <alignment vertical="center"/>
    </xf>
    <xf numFmtId="0" fontId="5" fillId="40" borderId="0" xfId="81" applyFont="1" applyFill="1" applyBorder="1" applyAlignment="1">
      <alignment horizontal="center" vertical="center" wrapText="1"/>
    </xf>
    <xf numFmtId="0" fontId="5" fillId="40" borderId="0" xfId="81" applyFont="1" applyFill="1" applyBorder="1" applyAlignment="1">
      <alignment horizontal="center" vertical="justify"/>
    </xf>
    <xf numFmtId="3" fontId="5" fillId="40" borderId="0" xfId="0" applyNumberFormat="1" applyFont="1" applyFill="1" applyBorder="1" applyAlignment="1">
      <alignment horizontal="center" vertical="justify"/>
    </xf>
    <xf numFmtId="0" fontId="4" fillId="41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3" fontId="5" fillId="41" borderId="3" xfId="0" applyNumberFormat="1" applyFont="1" applyFill="1" applyBorder="1" applyAlignment="1">
      <alignment horizontal="center" vertical="center" wrapText="1"/>
    </xf>
    <xf numFmtId="3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1" borderId="1" xfId="0" applyFont="1" applyFill="1" applyBorder="1" applyAlignment="1">
      <alignment horizontal="center"/>
    </xf>
    <xf numFmtId="3" fontId="5" fillId="41" borderId="1" xfId="0" applyNumberFormat="1" applyFont="1" applyFill="1" applyBorder="1" applyAlignment="1" applyProtection="1">
      <alignment horizontal="center" vertical="center"/>
      <protection locked="0"/>
    </xf>
    <xf numFmtId="4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1" borderId="1" xfId="0" applyNumberFormat="1" applyFont="1" applyFill="1" applyBorder="1" applyAlignment="1">
      <alignment horizontal="center" vertical="center" wrapText="1"/>
    </xf>
    <xf numFmtId="3" fontId="6" fillId="41" borderId="1" xfId="0" applyNumberFormat="1" applyFont="1" applyFill="1" applyBorder="1" applyAlignment="1">
      <alignment horizontal="center"/>
    </xf>
    <xf numFmtId="3" fontId="7" fillId="41" borderId="1" xfId="0" applyNumberFormat="1" applyFont="1" applyFill="1" applyBorder="1" applyAlignment="1" applyProtection="1">
      <alignment horizontal="center" vertical="center"/>
      <protection locked="0"/>
    </xf>
    <xf numFmtId="10" fontId="5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6" fillId="2" borderId="3" xfId="0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left"/>
    </xf>
    <xf numFmtId="41" fontId="6" fillId="2" borderId="10" xfId="195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</cellXfs>
  <cellStyles count="196">
    <cellStyle name="20% - Énfasis1" xfId="1" builtinId="30" customBuiltin="1"/>
    <cellStyle name="20% - Énfasis1 2" xfId="2"/>
    <cellStyle name="20% - Énfasis1 3" xfId="3"/>
    <cellStyle name="20% - Énfasis1 4" xfId="4"/>
    <cellStyle name="20% - Énfasis2" xfId="5" builtinId="34" customBuiltin="1"/>
    <cellStyle name="20% - Énfasis2 2" xfId="6"/>
    <cellStyle name="20% - Énfasis2 3" xfId="7"/>
    <cellStyle name="20% - Énfasis2 4" xfId="8"/>
    <cellStyle name="20% - Énfasis3" xfId="9" builtinId="38" customBuiltin="1"/>
    <cellStyle name="20% - Énfasis3 2" xfId="10"/>
    <cellStyle name="20% - Énfasis3 3" xfId="11"/>
    <cellStyle name="20% - Énfasis3 4" xfId="12"/>
    <cellStyle name="20% - Énfasis4" xfId="13" builtinId="42" customBuiltin="1"/>
    <cellStyle name="20% - Énfasis4 2" xfId="14"/>
    <cellStyle name="20% - Énfasis4 3" xfId="15"/>
    <cellStyle name="20% - Énfasis4 4" xfId="16"/>
    <cellStyle name="20% - Énfasis5" xfId="17" builtinId="46" customBuiltin="1"/>
    <cellStyle name="20% - Énfasis5 2" xfId="18"/>
    <cellStyle name="20% - Énfasis5 3" xfId="19"/>
    <cellStyle name="20% - Énfasis5 4" xfId="20"/>
    <cellStyle name="20% - Énfasis6" xfId="21" builtinId="50" customBuiltin="1"/>
    <cellStyle name="20% - Énfasis6 2" xfId="22"/>
    <cellStyle name="20% - Énfasis6 3" xfId="23"/>
    <cellStyle name="20% - Énfasis6 4" xfId="24"/>
    <cellStyle name="40% - Énfasis1" xfId="25" builtinId="31" customBuiltin="1"/>
    <cellStyle name="40% - Énfasis1 2" xfId="26"/>
    <cellStyle name="40% - Énfasis1 3" xfId="27"/>
    <cellStyle name="40% - Énfasis1 4" xfId="28"/>
    <cellStyle name="40% - Énfasis2" xfId="29" builtinId="35" customBuiltin="1"/>
    <cellStyle name="40% - Énfasis2 2" xfId="30"/>
    <cellStyle name="40% - Énfasis2 3" xfId="31"/>
    <cellStyle name="40% - Énfasis2 4" xfId="32"/>
    <cellStyle name="40% - Énfasis3" xfId="33" builtinId="39" customBuiltin="1"/>
    <cellStyle name="40% - Énfasis3 2" xfId="34"/>
    <cellStyle name="40% - Énfasis3 3" xfId="35"/>
    <cellStyle name="40% - Énfasis3 4" xfId="36"/>
    <cellStyle name="40% - Énfasis4" xfId="37" builtinId="43" customBuiltin="1"/>
    <cellStyle name="40% - Énfasis4 2" xfId="38"/>
    <cellStyle name="40% - Énfasis4 3" xfId="39"/>
    <cellStyle name="40% - Énfasis4 4" xfId="40"/>
    <cellStyle name="40% - Énfasis5" xfId="41" builtinId="47" customBuiltin="1"/>
    <cellStyle name="40% - Énfasis5 2" xfId="42"/>
    <cellStyle name="40% - Énfasis5 3" xfId="43"/>
    <cellStyle name="40% - Énfasis5 4" xfId="44"/>
    <cellStyle name="40% - Énfasis6" xfId="45" builtinId="51" customBuiltin="1"/>
    <cellStyle name="40% - Énfasis6 2" xfId="46"/>
    <cellStyle name="40% - Énfasis6 3" xfId="47"/>
    <cellStyle name="40% - Énfasis6 4" xfId="48"/>
    <cellStyle name="60% - Énfasis1" xfId="49" builtinId="32" customBuiltin="1"/>
    <cellStyle name="60% - Énfasis1 2" xfId="50"/>
    <cellStyle name="60% - Énfasis2" xfId="51" builtinId="36" customBuiltin="1"/>
    <cellStyle name="60% - Énfasis2 2" xfId="52"/>
    <cellStyle name="60% - Énfasis3" xfId="53" builtinId="40" customBuiltin="1"/>
    <cellStyle name="60% - Énfasis3 2" xfId="54"/>
    <cellStyle name="60% - Énfasis4" xfId="55" builtinId="44" customBuiltin="1"/>
    <cellStyle name="60% - Énfasis4 2" xfId="56"/>
    <cellStyle name="60% - Énfasis5" xfId="57" builtinId="48" customBuiltin="1"/>
    <cellStyle name="60% - Énfasis5 2" xfId="58"/>
    <cellStyle name="60% - Énfasis6" xfId="59" builtinId="52" customBuiltin="1"/>
    <cellStyle name="60% - Énfasis6 2" xfId="60"/>
    <cellStyle name="Buena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1" xfId="65" builtinId="16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B32" sqref="B3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103</v>
      </c>
      <c r="B3" s="290" t="s">
        <v>45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78"/>
      <c r="B7" s="135"/>
      <c r="C7" s="44"/>
      <c r="D7" s="45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78"/>
      <c r="B8" s="135"/>
      <c r="C8" s="44"/>
      <c r="D8" s="45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78"/>
      <c r="B14" s="58"/>
      <c r="C14" s="59"/>
      <c r="D14" s="59"/>
      <c r="E14" s="39"/>
      <c r="F14" s="44"/>
      <c r="G14" s="60"/>
      <c r="H14" s="61"/>
      <c r="I14" s="70"/>
      <c r="J14" s="70"/>
      <c r="K14" s="70">
        <f>+I14-J14</f>
        <v>0</v>
      </c>
    </row>
    <row r="15" spans="1:11" x14ac:dyDescent="0.25">
      <c r="A15" s="78"/>
      <c r="B15" s="58"/>
      <c r="C15" s="59"/>
      <c r="D15" s="59"/>
      <c r="E15" s="39"/>
      <c r="F15" s="44"/>
      <c r="G15" s="60"/>
      <c r="H15" s="61"/>
      <c r="I15" s="71"/>
      <c r="J15" s="71"/>
      <c r="K15" s="70">
        <f>+I15-J15</f>
        <v>0</v>
      </c>
    </row>
    <row r="16" spans="1:11" x14ac:dyDescent="0.25">
      <c r="A16" s="78"/>
      <c r="B16" s="58"/>
      <c r="C16" s="59"/>
      <c r="D16" s="59"/>
      <c r="E16" s="39"/>
      <c r="F16" s="44"/>
      <c r="G16" s="60"/>
      <c r="H16" s="61"/>
      <c r="I16" s="70"/>
      <c r="J16" s="70"/>
      <c r="K16" s="70">
        <f>+I16-J16</f>
        <v>0</v>
      </c>
    </row>
    <row r="17" spans="1:11" x14ac:dyDescent="0.25">
      <c r="A17" s="78"/>
      <c r="B17" s="58"/>
      <c r="C17" s="59"/>
      <c r="D17" s="59"/>
      <c r="E17"/>
      <c r="F17" s="61"/>
      <c r="G17"/>
      <c r="H17" s="61"/>
      <c r="I17" s="72"/>
      <c r="J17" s="70"/>
      <c r="K17" s="70">
        <f>+I17-J17</f>
        <v>0</v>
      </c>
    </row>
    <row r="18" spans="1:11" x14ac:dyDescent="0.25">
      <c r="A18" s="43"/>
      <c r="B18" s="58"/>
      <c r="C18" s="59"/>
      <c r="D18" s="59"/>
      <c r="E18" s="39"/>
      <c r="F18" s="61"/>
      <c r="G18" s="60"/>
      <c r="H18" s="61"/>
      <c r="I18" s="62"/>
      <c r="J18" s="70"/>
      <c r="K18" s="70">
        <f>+I18-J18</f>
        <v>0</v>
      </c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66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2">
        <v>50000000</v>
      </c>
      <c r="B22" s="302"/>
      <c r="C22" s="302">
        <v>0</v>
      </c>
      <c r="D22" s="303">
        <f>+A22+B22-C22</f>
        <v>50000000</v>
      </c>
      <c r="E22" s="303">
        <f>+I19</f>
        <v>0</v>
      </c>
      <c r="F22" s="304">
        <f>+E22/D22</f>
        <v>0</v>
      </c>
      <c r="G22" s="303">
        <f>+I9</f>
        <v>0</v>
      </c>
      <c r="H22" s="303">
        <f>+D22-E22-G22</f>
        <v>50000000</v>
      </c>
      <c r="I22" s="303">
        <f>+J19</f>
        <v>0</v>
      </c>
      <c r="J22" s="305">
        <f>+I22/D22</f>
        <v>0</v>
      </c>
      <c r="K22" s="303">
        <f>+K19</f>
        <v>0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G19:H19"/>
    <mergeCell ref="A5:A6"/>
    <mergeCell ref="B5:B6"/>
    <mergeCell ref="D5:D6"/>
    <mergeCell ref="A11:A12"/>
    <mergeCell ref="E11:H11"/>
    <mergeCell ref="G9:H9"/>
    <mergeCell ref="E5:H5"/>
    <mergeCell ref="I5:I6"/>
    <mergeCell ref="J5:K6"/>
    <mergeCell ref="E6:H6"/>
    <mergeCell ref="I11:I12"/>
    <mergeCell ref="J11:J12"/>
    <mergeCell ref="E12:F12"/>
    <mergeCell ref="G12:H12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19" sqref="A19:K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109</v>
      </c>
      <c r="B3" s="294" t="s">
        <v>50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ht="12.75" customHeight="1" x14ac:dyDescent="0.25">
      <c r="A8" s="43"/>
      <c r="B8" s="39"/>
      <c r="C8" s="32"/>
      <c r="D8" s="39"/>
      <c r="E8" s="39"/>
      <c r="F8" s="32"/>
      <c r="G8" s="46"/>
      <c r="H8" s="47"/>
      <c r="I8" s="49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107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116"/>
      <c r="B13" s="57"/>
      <c r="C13" s="57"/>
      <c r="D13" s="57"/>
      <c r="E13" s="37"/>
      <c r="F13" s="38"/>
      <c r="G13" s="37"/>
      <c r="H13" s="38"/>
      <c r="I13" s="42"/>
      <c r="J13" s="57"/>
      <c r="K13" s="117"/>
    </row>
    <row r="14" spans="1:11" x14ac:dyDescent="0.25">
      <c r="A14" s="43"/>
      <c r="B14" s="58"/>
      <c r="C14" s="59"/>
      <c r="D14" s="59"/>
      <c r="E14" s="39"/>
      <c r="F14" s="61"/>
      <c r="G14" s="77"/>
      <c r="H14" s="61"/>
      <c r="I14" s="70"/>
      <c r="J14" s="70"/>
      <c r="K14" s="95">
        <f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77"/>
      <c r="H15" s="61"/>
      <c r="I15" s="70"/>
      <c r="J15" s="70"/>
      <c r="K15" s="95">
        <f>+I15-J15</f>
        <v>0</v>
      </c>
    </row>
    <row r="16" spans="1:11" ht="12.75" customHeight="1" x14ac:dyDescent="0.25">
      <c r="A16" s="43"/>
      <c r="B16" s="36"/>
      <c r="C16" s="36"/>
      <c r="D16" s="36"/>
      <c r="E16" s="39"/>
      <c r="F16" s="44"/>
      <c r="G16" s="39"/>
      <c r="H16" s="44"/>
      <c r="I16" s="83"/>
      <c r="J16" s="83"/>
      <c r="K16" s="83"/>
    </row>
    <row r="17" spans="1:11" x14ac:dyDescent="0.25">
      <c r="A17" s="50"/>
      <c r="B17" s="51"/>
      <c r="C17" s="51"/>
      <c r="D17" s="51"/>
      <c r="E17" s="51"/>
      <c r="F17" s="51"/>
      <c r="G17" s="328" t="s">
        <v>132</v>
      </c>
      <c r="H17" s="329"/>
      <c r="I17" s="73">
        <f>SUM(I13:I16)</f>
        <v>0</v>
      </c>
      <c r="J17" s="73">
        <f>SUM(J13:J16)</f>
        <v>0</v>
      </c>
      <c r="K17" s="73">
        <f>SUM(K13:K16)</f>
        <v>0</v>
      </c>
    </row>
    <row r="18" spans="1:11" ht="12.75" customHeight="1" x14ac:dyDescent="0.25">
      <c r="A18" s="51"/>
      <c r="B18" s="51"/>
      <c r="C18" s="51"/>
      <c r="D18" s="51"/>
      <c r="E18" s="51"/>
      <c r="F18" s="51"/>
      <c r="G18" s="51"/>
      <c r="H18" s="51"/>
      <c r="I18" s="158"/>
      <c r="J18" s="86"/>
      <c r="K18" s="51"/>
    </row>
    <row r="19" spans="1:11" ht="24.95" customHeight="1" x14ac:dyDescent="0.25">
      <c r="A19" s="300" t="s">
        <v>58</v>
      </c>
      <c r="B19" s="300" t="s">
        <v>133</v>
      </c>
      <c r="C19" s="300" t="s">
        <v>30</v>
      </c>
      <c r="D19" s="301" t="s">
        <v>59</v>
      </c>
      <c r="E19" s="300" t="s">
        <v>40</v>
      </c>
      <c r="F19" s="300" t="s">
        <v>62</v>
      </c>
      <c r="G19" s="300" t="s">
        <v>37</v>
      </c>
      <c r="H19" s="300" t="s">
        <v>60</v>
      </c>
      <c r="I19" s="300" t="s">
        <v>61</v>
      </c>
      <c r="J19" s="300" t="s">
        <v>99</v>
      </c>
      <c r="K19" s="300" t="s">
        <v>68</v>
      </c>
    </row>
    <row r="20" spans="1:11" ht="24.95" customHeight="1" x14ac:dyDescent="0.25">
      <c r="A20" s="307">
        <v>843416000</v>
      </c>
      <c r="B20" s="307"/>
      <c r="C20" s="307">
        <v>0</v>
      </c>
      <c r="D20" s="303">
        <f>+A20+B20-C20</f>
        <v>843416000</v>
      </c>
      <c r="E20" s="303">
        <f>+I17</f>
        <v>0</v>
      </c>
      <c r="F20" s="304">
        <f>+E20/D20</f>
        <v>0</v>
      </c>
      <c r="G20" s="303">
        <f>+I9</f>
        <v>0</v>
      </c>
      <c r="H20" s="303">
        <f>+D20-E20-G20</f>
        <v>843416000</v>
      </c>
      <c r="I20" s="303">
        <f>+J17</f>
        <v>0</v>
      </c>
      <c r="J20" s="309">
        <f>+I20/D20</f>
        <v>0</v>
      </c>
      <c r="K20" s="303">
        <f>+K17</f>
        <v>0</v>
      </c>
    </row>
    <row r="21" spans="1:11" x14ac:dyDescent="0.25">
      <c r="A21" s="306">
        <v>1</v>
      </c>
      <c r="B21" s="306">
        <v>2</v>
      </c>
      <c r="C21" s="306">
        <v>3</v>
      </c>
      <c r="D21" s="306" t="s">
        <v>42</v>
      </c>
      <c r="E21" s="306">
        <v>5</v>
      </c>
      <c r="F21" s="306" t="s">
        <v>69</v>
      </c>
      <c r="G21" s="306">
        <v>7</v>
      </c>
      <c r="H21" s="306" t="s">
        <v>70</v>
      </c>
      <c r="I21" s="306">
        <v>9</v>
      </c>
      <c r="J21" s="306" t="s">
        <v>100</v>
      </c>
      <c r="K21" s="306" t="s">
        <v>101</v>
      </c>
    </row>
  </sheetData>
  <mergeCells count="15">
    <mergeCell ref="A5:A6"/>
    <mergeCell ref="J11:J12"/>
    <mergeCell ref="I11:I12"/>
    <mergeCell ref="A11:A12"/>
    <mergeCell ref="B5:B6"/>
    <mergeCell ref="D5:D6"/>
    <mergeCell ref="I5:I6"/>
    <mergeCell ref="J5:K6"/>
    <mergeCell ref="G17:H17"/>
    <mergeCell ref="E11:H11"/>
    <mergeCell ref="E12:F12"/>
    <mergeCell ref="G12:H12"/>
    <mergeCell ref="E5:H5"/>
    <mergeCell ref="E6:H6"/>
    <mergeCell ref="G9:H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L1" sqref="L1:N104857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110</v>
      </c>
      <c r="B3" s="290" t="s">
        <v>0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19"/>
      <c r="B7" s="120"/>
      <c r="C7" s="121"/>
      <c r="D7" s="267"/>
      <c r="E7" s="120"/>
      <c r="F7" s="122"/>
      <c r="G7" s="122"/>
      <c r="H7" s="123"/>
      <c r="I7" s="124"/>
      <c r="J7" s="125"/>
      <c r="K7" s="268"/>
    </row>
    <row r="8" spans="1:11" ht="12.75" customHeight="1" x14ac:dyDescent="0.25">
      <c r="A8" s="286">
        <v>43104</v>
      </c>
      <c r="B8" s="87" t="s">
        <v>174</v>
      </c>
      <c r="C8" s="287"/>
      <c r="D8" s="80">
        <v>113</v>
      </c>
      <c r="E8" s="87" t="s">
        <v>177</v>
      </c>
      <c r="F8" s="81"/>
      <c r="G8" s="81"/>
      <c r="H8" s="85"/>
      <c r="I8" s="288">
        <f>436819890-69120-26284589</f>
        <v>410466181</v>
      </c>
      <c r="J8" s="128"/>
      <c r="K8" s="268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133">
        <f>SUM(I7:I9)</f>
        <v>410466181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230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199</v>
      </c>
      <c r="C15" s="237">
        <v>113</v>
      </c>
      <c r="D15" s="237">
        <v>235</v>
      </c>
      <c r="E15" s="39" t="s">
        <v>231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200</v>
      </c>
      <c r="C16" s="80">
        <v>113</v>
      </c>
      <c r="D16" s="80">
        <v>291</v>
      </c>
      <c r="E16" s="39" t="s">
        <v>232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1" x14ac:dyDescent="0.25">
      <c r="A17" s="96"/>
      <c r="B17" s="258"/>
      <c r="C17" s="226"/>
      <c r="D17" s="226"/>
      <c r="E17" s="271"/>
      <c r="F17" s="74"/>
      <c r="G17" s="60"/>
      <c r="H17" s="61"/>
      <c r="I17" s="28"/>
      <c r="J17" s="28"/>
      <c r="K17" s="28">
        <f t="shared" ref="K17" si="1">+I17-J17</f>
        <v>0</v>
      </c>
    </row>
    <row r="18" spans="1:11" x14ac:dyDescent="0.25">
      <c r="A18" s="96"/>
      <c r="B18" s="224"/>
      <c r="C18" s="225"/>
      <c r="D18" s="225"/>
      <c r="E18" s="48"/>
      <c r="F18" s="74"/>
      <c r="G18" s="224"/>
      <c r="H18" s="61"/>
      <c r="I18" s="28"/>
      <c r="J18" s="28"/>
      <c r="K18" s="28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26926819</v>
      </c>
      <c r="J19" s="73">
        <f>SUM(J14:J18)</f>
        <v>26926819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160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437393000</v>
      </c>
      <c r="B22" s="307"/>
      <c r="C22" s="307">
        <v>0</v>
      </c>
      <c r="D22" s="303">
        <f>+A22+B22-C22</f>
        <v>437393000</v>
      </c>
      <c r="E22" s="303">
        <f>+I19</f>
        <v>26926819</v>
      </c>
      <c r="F22" s="304">
        <f>+E22/D22</f>
        <v>6.1562071180837369E-2</v>
      </c>
      <c r="G22" s="303">
        <f>+I10</f>
        <v>410466181</v>
      </c>
      <c r="H22" s="303">
        <f>+D22-E22-G22</f>
        <v>0</v>
      </c>
      <c r="I22" s="303">
        <f>+J19</f>
        <v>26926819</v>
      </c>
      <c r="J22" s="309">
        <f>+I22/D22</f>
        <v>6.1562071180837369E-2</v>
      </c>
      <c r="K22" s="303">
        <f>+K19</f>
        <v>0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G19:H19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111</v>
      </c>
      <c r="B3" s="294" t="s">
        <v>1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174</v>
      </c>
      <c r="C8" s="44"/>
      <c r="D8" s="45">
        <v>112</v>
      </c>
      <c r="E8" s="39" t="s">
        <v>178</v>
      </c>
      <c r="F8" s="32"/>
      <c r="G8" s="46"/>
      <c r="H8" s="47"/>
      <c r="I8" s="289">
        <f>123932779-192950</f>
        <v>123739829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123739829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80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81">
        <v>17891</v>
      </c>
      <c r="J15" s="281">
        <v>17891</v>
      </c>
      <c r="K15" s="256">
        <f t="shared" ref="K15:K18" si="0">+I15-J15</f>
        <v>0</v>
      </c>
    </row>
    <row r="16" spans="1:11" ht="12.75" customHeight="1" x14ac:dyDescent="0.25">
      <c r="A16" s="78">
        <v>43129</v>
      </c>
      <c r="B16" s="241" t="s">
        <v>238</v>
      </c>
      <c r="C16" s="59">
        <v>112</v>
      </c>
      <c r="D16" s="59">
        <v>680</v>
      </c>
      <c r="E16" s="39" t="s">
        <v>239</v>
      </c>
      <c r="F16" s="44"/>
      <c r="G16" t="s">
        <v>169</v>
      </c>
      <c r="H16" s="44"/>
      <c r="I16" s="281">
        <v>192950</v>
      </c>
      <c r="J16" s="281">
        <v>0</v>
      </c>
      <c r="K16" s="256">
        <f t="shared" si="0"/>
        <v>192950</v>
      </c>
    </row>
    <row r="17" spans="1:11" ht="12.75" customHeight="1" x14ac:dyDescent="0.25">
      <c r="A17" s="78"/>
      <c r="B17" s="241"/>
      <c r="C17" s="59"/>
      <c r="D17" s="59"/>
      <c r="E17" s="39"/>
      <c r="F17" s="44"/>
      <c r="G17" s="77"/>
      <c r="H17" s="44"/>
      <c r="I17" s="281"/>
      <c r="J17" s="281"/>
      <c r="K17" s="256">
        <f t="shared" si="0"/>
        <v>0</v>
      </c>
    </row>
    <row r="18" spans="1:11" ht="12.75" customHeight="1" x14ac:dyDescent="0.25">
      <c r="A18" s="78"/>
      <c r="B18" s="241"/>
      <c r="C18" s="59"/>
      <c r="D18" s="59"/>
      <c r="E18" s="39"/>
      <c r="F18" s="44"/>
      <c r="G18" s="137"/>
      <c r="H18" s="44"/>
      <c r="I18" s="281"/>
      <c r="J18" s="281"/>
      <c r="K18" s="254">
        <f t="shared" si="0"/>
        <v>0</v>
      </c>
    </row>
    <row r="19" spans="1:11" ht="12.75" customHeight="1" x14ac:dyDescent="0.25">
      <c r="A19" s="43"/>
      <c r="B19" s="36"/>
      <c r="C19" s="59"/>
      <c r="D19" s="59"/>
      <c r="E19" s="39"/>
      <c r="F19" s="61"/>
      <c r="G19" s="137"/>
      <c r="H19" s="44"/>
      <c r="I19" s="281"/>
      <c r="J19" s="282"/>
      <c r="K19" s="70"/>
    </row>
    <row r="20" spans="1:11" x14ac:dyDescent="0.25">
      <c r="A20" s="50"/>
      <c r="B20" s="51"/>
      <c r="C20" s="51"/>
      <c r="D20" s="51"/>
      <c r="E20" s="51"/>
      <c r="F20" s="51"/>
      <c r="G20" s="328" t="s">
        <v>132</v>
      </c>
      <c r="H20" s="329"/>
      <c r="I20" s="65">
        <f>SUM(I14:I19)</f>
        <v>9672171</v>
      </c>
      <c r="J20" s="65">
        <f>SUM(J14:J19)</f>
        <v>9479221</v>
      </c>
      <c r="K20" s="73">
        <f>SUM(K14:K19)</f>
        <v>192950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300" t="s">
        <v>58</v>
      </c>
      <c r="B22" s="300" t="s">
        <v>133</v>
      </c>
      <c r="C22" s="300" t="s">
        <v>30</v>
      </c>
      <c r="D22" s="301" t="s">
        <v>59</v>
      </c>
      <c r="E22" s="300" t="s">
        <v>40</v>
      </c>
      <c r="F22" s="300" t="s">
        <v>62</v>
      </c>
      <c r="G22" s="300" t="s">
        <v>37</v>
      </c>
      <c r="H22" s="300" t="s">
        <v>60</v>
      </c>
      <c r="I22" s="300" t="s">
        <v>61</v>
      </c>
      <c r="J22" s="300" t="s">
        <v>99</v>
      </c>
      <c r="K22" s="300" t="s">
        <v>68</v>
      </c>
    </row>
    <row r="23" spans="1:11" ht="24.95" customHeight="1" x14ac:dyDescent="0.25">
      <c r="A23" s="307">
        <v>133412000</v>
      </c>
      <c r="B23" s="307"/>
      <c r="C23" s="307">
        <v>0</v>
      </c>
      <c r="D23" s="303">
        <f>+A23+B23-C23</f>
        <v>133412000</v>
      </c>
      <c r="E23" s="308">
        <f>+I20</f>
        <v>9672171</v>
      </c>
      <c r="F23" s="304">
        <f>+E23/D23</f>
        <v>7.2498508380055768E-2</v>
      </c>
      <c r="G23" s="308">
        <f>+I10</f>
        <v>123739829</v>
      </c>
      <c r="H23" s="308">
        <f>+D23-E23-G23</f>
        <v>0</v>
      </c>
      <c r="I23" s="308">
        <f>+J20</f>
        <v>9479221</v>
      </c>
      <c r="J23" s="309">
        <f>+I23/D23</f>
        <v>7.1052236680358594E-2</v>
      </c>
      <c r="K23" s="308">
        <f>+K20</f>
        <v>192950</v>
      </c>
    </row>
    <row r="24" spans="1:11" x14ac:dyDescent="0.25">
      <c r="A24" s="306">
        <v>1</v>
      </c>
      <c r="B24" s="306">
        <v>2</v>
      </c>
      <c r="C24" s="306">
        <v>3</v>
      </c>
      <c r="D24" s="306" t="s">
        <v>42</v>
      </c>
      <c r="E24" s="306">
        <v>5</v>
      </c>
      <c r="F24" s="306" t="s">
        <v>69</v>
      </c>
      <c r="G24" s="306">
        <v>7</v>
      </c>
      <c r="H24" s="306" t="s">
        <v>70</v>
      </c>
      <c r="I24" s="306">
        <v>9</v>
      </c>
      <c r="J24" s="306" t="s">
        <v>100</v>
      </c>
      <c r="K24" s="306" t="s">
        <v>101</v>
      </c>
    </row>
    <row r="27" spans="1:11" x14ac:dyDescent="0.25">
      <c r="E27" s="219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0:H20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112</v>
      </c>
      <c r="B3" s="290" t="s">
        <v>2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174</v>
      </c>
      <c r="C8" s="103"/>
      <c r="D8" s="115">
        <v>115</v>
      </c>
      <c r="E8" s="60" t="s">
        <v>179</v>
      </c>
      <c r="F8" s="104"/>
      <c r="G8" s="104"/>
      <c r="H8" s="232"/>
      <c r="I8" s="236">
        <f>12804400-91889</f>
        <v>12712511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12712511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t="s">
        <v>169</v>
      </c>
      <c r="H14" s="44"/>
      <c r="I14" s="283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240</v>
      </c>
      <c r="C15" s="59">
        <v>115</v>
      </c>
      <c r="D15" s="59">
        <v>681</v>
      </c>
      <c r="E15" s="39" t="s">
        <v>241</v>
      </c>
      <c r="F15" s="44"/>
      <c r="G15" t="s">
        <v>169</v>
      </c>
      <c r="H15" s="44"/>
      <c r="I15" s="242">
        <v>91889</v>
      </c>
      <c r="J15" s="242">
        <v>0</v>
      </c>
      <c r="K15" s="70">
        <f t="shared" ref="K15:K16" si="0">+I15-J15</f>
        <v>91889</v>
      </c>
    </row>
    <row r="16" spans="1:11" ht="12.75" customHeight="1" x14ac:dyDescent="0.25">
      <c r="A16" s="78"/>
      <c r="B16" s="241"/>
      <c r="C16" s="59"/>
      <c r="D16" s="59"/>
      <c r="E16" s="39"/>
      <c r="F16" s="44"/>
      <c r="G16" s="39"/>
      <c r="H16" s="44"/>
      <c r="I16" s="242"/>
      <c r="J16" s="242"/>
      <c r="K16" s="70">
        <f t="shared" si="0"/>
        <v>0</v>
      </c>
    </row>
    <row r="17" spans="1:11" ht="12.75" customHeight="1" x14ac:dyDescent="0.25">
      <c r="A17" s="78"/>
      <c r="B17" s="241"/>
      <c r="C17" s="59"/>
      <c r="D17" s="59"/>
      <c r="E17" s="39"/>
      <c r="F17" s="61"/>
      <c r="G17" s="60"/>
      <c r="H17" s="61"/>
      <c r="I17" s="243"/>
      <c r="J17" s="243"/>
      <c r="K17" s="70">
        <f t="shared" ref="K17" si="1">+I17-J17</f>
        <v>0</v>
      </c>
    </row>
    <row r="18" spans="1:11" ht="12.75" customHeight="1" x14ac:dyDescent="0.25">
      <c r="A18" s="78"/>
      <c r="B18" s="241"/>
      <c r="C18" s="59"/>
      <c r="D18" s="59"/>
      <c r="E18" s="39"/>
      <c r="F18" s="61"/>
      <c r="G18" s="60"/>
      <c r="H18" s="61"/>
      <c r="I18" s="243"/>
      <c r="J18" s="243"/>
      <c r="K18" s="70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4287489</v>
      </c>
      <c r="J19" s="73">
        <f>SUM(J14:J18)</f>
        <v>4195600</v>
      </c>
      <c r="K19" s="73">
        <f>SUM(K14:K18)</f>
        <v>91889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82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17000000</v>
      </c>
      <c r="B22" s="312"/>
      <c r="C22" s="307">
        <v>0</v>
      </c>
      <c r="D22" s="303">
        <f>+A22+B22-C22</f>
        <v>17000000</v>
      </c>
      <c r="E22" s="303">
        <f>+I19</f>
        <v>4287489</v>
      </c>
      <c r="F22" s="304">
        <f>+E22/D22</f>
        <v>0.25220523529411765</v>
      </c>
      <c r="G22" s="303">
        <f>+I10</f>
        <v>12712511</v>
      </c>
      <c r="H22" s="303">
        <f>+D22-E22-G22</f>
        <v>0</v>
      </c>
      <c r="I22" s="303">
        <f>+J19</f>
        <v>4195600</v>
      </c>
      <c r="J22" s="309">
        <f>+I22/D22</f>
        <v>0.24679999999999999</v>
      </c>
      <c r="K22" s="303">
        <f>+K19</f>
        <v>91889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  <row r="25" spans="1:11" x14ac:dyDescent="0.25">
      <c r="G25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19:H19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1" sqref="L1:N104857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113</v>
      </c>
      <c r="B3" s="290" t="s">
        <v>3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174</v>
      </c>
      <c r="C8" s="126"/>
      <c r="D8" s="45">
        <v>114</v>
      </c>
      <c r="E8" s="39" t="s">
        <v>180</v>
      </c>
      <c r="F8" s="126"/>
      <c r="G8" s="126"/>
      <c r="H8" s="127"/>
      <c r="I8" s="67">
        <f>212195000-14597810</f>
        <v>197597190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197597190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16" si="0">+I14-J14</f>
        <v>0</v>
      </c>
    </row>
    <row r="15" spans="1:11" x14ac:dyDescent="0.25">
      <c r="A15" s="43">
        <v>43119</v>
      </c>
      <c r="B15" s="251" t="s">
        <v>201</v>
      </c>
      <c r="C15" s="118">
        <v>114</v>
      </c>
      <c r="D15" s="118">
        <v>320</v>
      </c>
      <c r="E15" s="39" t="s">
        <v>233</v>
      </c>
      <c r="F15" s="61"/>
      <c r="G15" s="60" t="s">
        <v>234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/>
      <c r="B16" s="251"/>
      <c r="C16" s="59"/>
      <c r="D16" s="74"/>
      <c r="E16" s="39"/>
      <c r="F16" s="61"/>
      <c r="G16" s="60"/>
      <c r="H16" s="61"/>
      <c r="I16" s="70"/>
      <c r="J16" s="70"/>
      <c r="K16" s="70">
        <f t="shared" si="0"/>
        <v>0</v>
      </c>
    </row>
    <row r="17" spans="1:11" x14ac:dyDescent="0.25">
      <c r="A17" s="43"/>
      <c r="B17" s="251"/>
      <c r="C17" s="59"/>
      <c r="D17" s="74"/>
      <c r="E17" s="249"/>
      <c r="F17" s="61"/>
      <c r="G17" s="39"/>
      <c r="H17" s="61"/>
      <c r="I17" s="70"/>
      <c r="J17" s="70"/>
      <c r="K17" s="70"/>
    </row>
    <row r="18" spans="1:11" ht="12.75" customHeight="1" x14ac:dyDescent="0.25">
      <c r="A18" s="43"/>
      <c r="B18" s="58"/>
      <c r="C18" s="59"/>
      <c r="E18" s="39"/>
      <c r="F18" s="61"/>
      <c r="G18" s="60"/>
      <c r="H18" s="61"/>
      <c r="I18" s="70"/>
      <c r="J18" s="70"/>
      <c r="K18" s="70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14597810</v>
      </c>
      <c r="J19" s="73">
        <f>SUM(J14:J18)</f>
        <v>14597810</v>
      </c>
      <c r="K19" s="73">
        <f>SUM(K14:K18)</f>
        <v>0</v>
      </c>
    </row>
    <row r="20" spans="1:11" ht="12.75" customHeight="1" x14ac:dyDescent="0.25">
      <c r="A20" s="51"/>
      <c r="B20" s="51"/>
      <c r="C20" s="51"/>
      <c r="D20" s="51"/>
      <c r="E20" s="51"/>
      <c r="F20" s="51"/>
      <c r="G20" s="51"/>
      <c r="H20" s="51"/>
      <c r="I20" s="86"/>
      <c r="J20" s="86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212195000</v>
      </c>
      <c r="B22" s="307"/>
      <c r="C22" s="307">
        <v>0</v>
      </c>
      <c r="D22" s="303">
        <f>+A22+B22-C22</f>
        <v>212195000</v>
      </c>
      <c r="E22" s="303">
        <f>+I19</f>
        <v>14597810</v>
      </c>
      <c r="F22" s="304">
        <f>+E22/D22</f>
        <v>6.8794316548457787E-2</v>
      </c>
      <c r="G22" s="303">
        <f>+I10</f>
        <v>197597190</v>
      </c>
      <c r="H22" s="303">
        <f>+D22-E22-G22</f>
        <v>0</v>
      </c>
      <c r="I22" s="303">
        <f>+J19</f>
        <v>14597810</v>
      </c>
      <c r="J22" s="309">
        <f>+I22/D22</f>
        <v>6.8794316548457787E-2</v>
      </c>
      <c r="K22" s="303">
        <f>+K19</f>
        <v>0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  <mergeCell ref="J5:K6"/>
    <mergeCell ref="J12:J13"/>
    <mergeCell ref="I12:I13"/>
    <mergeCell ref="I5:I6"/>
    <mergeCell ref="G19:H1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20" sqref="A20:K2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127</v>
      </c>
      <c r="B3" s="294" t="s">
        <v>128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1" ht="12.75" customHeight="1" x14ac:dyDescent="0.25">
      <c r="A8" s="43"/>
      <c r="B8" s="48"/>
      <c r="C8" s="49"/>
      <c r="D8" s="39"/>
      <c r="E8" s="48"/>
      <c r="F8" s="33"/>
      <c r="G8" s="143"/>
      <c r="H8" s="53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x14ac:dyDescent="0.25">
      <c r="A13" s="100"/>
      <c r="B13" s="100"/>
      <c r="C13" s="100"/>
      <c r="D13" s="100"/>
      <c r="E13" s="239"/>
      <c r="F13" s="102"/>
      <c r="G13" s="140"/>
      <c r="H13" s="102"/>
      <c r="I13" s="103"/>
      <c r="J13" s="239"/>
      <c r="K13" s="262"/>
    </row>
    <row r="14" spans="1:11" x14ac:dyDescent="0.25">
      <c r="A14" s="43"/>
      <c r="B14" s="118"/>
      <c r="C14" s="118"/>
      <c r="D14" s="118"/>
      <c r="E14" s="39"/>
      <c r="F14" s="102"/>
      <c r="G14" s="39"/>
      <c r="H14" s="102"/>
      <c r="I14" s="144"/>
      <c r="J14" s="144"/>
      <c r="K14" s="155">
        <f>+I14-J14</f>
        <v>0</v>
      </c>
    </row>
    <row r="15" spans="1:11" ht="12.75" customHeight="1" x14ac:dyDescent="0.25">
      <c r="A15" s="43"/>
      <c r="B15" s="118"/>
      <c r="C15" s="118"/>
      <c r="D15" s="118"/>
      <c r="E15" s="39"/>
      <c r="F15" s="44"/>
      <c r="G15" s="39"/>
      <c r="H15" s="44"/>
      <c r="I15" s="144"/>
      <c r="J15" s="39"/>
      <c r="K15" s="155">
        <f>+I15-J15</f>
        <v>0</v>
      </c>
    </row>
    <row r="16" spans="1:11" x14ac:dyDescent="0.25">
      <c r="A16" s="43"/>
      <c r="B16" s="59"/>
      <c r="C16" s="59"/>
      <c r="D16" s="59"/>
      <c r="E16" s="39"/>
      <c r="F16" s="61"/>
      <c r="G16" s="39"/>
      <c r="H16" s="61"/>
      <c r="I16" s="138"/>
      <c r="J16" s="263"/>
      <c r="K16" s="155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28" t="s">
        <v>132</v>
      </c>
      <c r="H18" s="329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22"/>
      <c r="J19" s="32"/>
      <c r="K19" s="51"/>
    </row>
    <row r="20" spans="1:11" ht="24.95" customHeight="1" x14ac:dyDescent="0.25">
      <c r="A20" s="300" t="s">
        <v>58</v>
      </c>
      <c r="B20" s="300" t="s">
        <v>133</v>
      </c>
      <c r="C20" s="300" t="s">
        <v>30</v>
      </c>
      <c r="D20" s="301" t="s">
        <v>59</v>
      </c>
      <c r="E20" s="300" t="s">
        <v>40</v>
      </c>
      <c r="F20" s="300" t="s">
        <v>62</v>
      </c>
      <c r="G20" s="300" t="s">
        <v>37</v>
      </c>
      <c r="H20" s="300" t="s">
        <v>60</v>
      </c>
      <c r="I20" s="300" t="s">
        <v>61</v>
      </c>
      <c r="J20" s="300" t="s">
        <v>99</v>
      </c>
      <c r="K20" s="300" t="s">
        <v>68</v>
      </c>
    </row>
    <row r="21" spans="1:11" ht="24.95" customHeight="1" x14ac:dyDescent="0.25">
      <c r="A21" s="307">
        <v>354083000</v>
      </c>
      <c r="B21" s="307"/>
      <c r="C21" s="307">
        <v>0</v>
      </c>
      <c r="D21" s="303">
        <f>+A21+B21-C21</f>
        <v>354083000</v>
      </c>
      <c r="E21" s="303">
        <f>+I18</f>
        <v>0</v>
      </c>
      <c r="F21" s="304">
        <f>+E21/D21</f>
        <v>0</v>
      </c>
      <c r="G21" s="303">
        <f>+I9</f>
        <v>0</v>
      </c>
      <c r="H21" s="303">
        <f>+D21-E21-G21</f>
        <v>354083000</v>
      </c>
      <c r="I21" s="303">
        <f>+J18</f>
        <v>0</v>
      </c>
      <c r="J21" s="309">
        <f>+I21/D21</f>
        <v>0</v>
      </c>
      <c r="K21" s="303">
        <f>+K18</f>
        <v>0</v>
      </c>
    </row>
    <row r="22" spans="1:11" x14ac:dyDescent="0.25">
      <c r="A22" s="306">
        <v>1</v>
      </c>
      <c r="B22" s="306">
        <v>2</v>
      </c>
      <c r="C22" s="306">
        <v>3</v>
      </c>
      <c r="D22" s="306" t="s">
        <v>42</v>
      </c>
      <c r="E22" s="306">
        <v>5</v>
      </c>
      <c r="F22" s="306" t="s">
        <v>69</v>
      </c>
      <c r="G22" s="306">
        <v>7</v>
      </c>
      <c r="H22" s="306" t="s">
        <v>70</v>
      </c>
      <c r="I22" s="306">
        <v>9</v>
      </c>
      <c r="J22" s="306" t="s">
        <v>100</v>
      </c>
      <c r="K22" s="306" t="s">
        <v>101</v>
      </c>
    </row>
  </sheetData>
  <mergeCells count="15">
    <mergeCell ref="J5:K6"/>
    <mergeCell ref="E6:H6"/>
    <mergeCell ref="G18:H18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M13" sqref="M1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114</v>
      </c>
      <c r="B3" s="294" t="s">
        <v>52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1" ht="12.75" customHeight="1" x14ac:dyDescent="0.25">
      <c r="A8" s="43">
        <v>43130</v>
      </c>
      <c r="B8" s="87" t="s">
        <v>244</v>
      </c>
      <c r="C8" s="44"/>
      <c r="D8" s="45">
        <v>704</v>
      </c>
      <c r="E8" s="39" t="s">
        <v>245</v>
      </c>
      <c r="F8" s="32"/>
      <c r="G8" s="46"/>
      <c r="H8" s="47"/>
      <c r="I8" s="71">
        <v>34000000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34000000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160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x14ac:dyDescent="0.25">
      <c r="A14" s="78"/>
      <c r="B14" s="118"/>
      <c r="C14" s="115"/>
      <c r="D14" s="118"/>
      <c r="E14" s="104"/>
      <c r="F14" s="102"/>
      <c r="G14" s="60"/>
      <c r="H14" s="102"/>
      <c r="I14" s="244"/>
      <c r="J14" s="244"/>
      <c r="K14" s="70">
        <f t="shared" ref="K14" si="0">+I14-J14</f>
        <v>0</v>
      </c>
    </row>
    <row r="15" spans="1:11" x14ac:dyDescent="0.25">
      <c r="A15" s="43"/>
      <c r="B15" s="118"/>
      <c r="C15" s="45"/>
      <c r="D15" s="59"/>
      <c r="E15" s="257"/>
      <c r="F15" s="61"/>
      <c r="G15" s="39"/>
      <c r="H15" s="61"/>
      <c r="I15" s="252"/>
      <c r="J15" s="269"/>
      <c r="K15" s="70">
        <f t="shared" ref="K15:K20" si="1">+I15-J15</f>
        <v>0</v>
      </c>
    </row>
    <row r="16" spans="1:11" x14ac:dyDescent="0.25">
      <c r="A16" s="43"/>
      <c r="B16" s="118"/>
      <c r="C16" s="45"/>
      <c r="D16" s="59"/>
      <c r="E16" s="257"/>
      <c r="F16" s="61"/>
      <c r="G16" s="39"/>
      <c r="H16" s="61"/>
      <c r="I16" s="252"/>
      <c r="J16" s="269"/>
      <c r="K16" s="70">
        <f t="shared" si="1"/>
        <v>0</v>
      </c>
    </row>
    <row r="17" spans="1:11" x14ac:dyDescent="0.25">
      <c r="A17" s="43"/>
      <c r="B17" s="118"/>
      <c r="C17" s="45"/>
      <c r="D17" s="59"/>
      <c r="E17" s="257"/>
      <c r="F17" s="61"/>
      <c r="G17" s="39"/>
      <c r="H17" s="61"/>
      <c r="I17" s="252"/>
      <c r="J17" s="269"/>
      <c r="K17" s="70">
        <f t="shared" si="1"/>
        <v>0</v>
      </c>
    </row>
    <row r="18" spans="1:11" x14ac:dyDescent="0.25">
      <c r="A18" s="43"/>
      <c r="B18" s="118"/>
      <c r="C18" s="45"/>
      <c r="D18" s="59"/>
      <c r="E18" s="257"/>
      <c r="F18" s="61"/>
      <c r="G18" s="39"/>
      <c r="H18" s="61"/>
      <c r="I18" s="252"/>
      <c r="J18" s="269"/>
      <c r="K18" s="70">
        <f t="shared" si="1"/>
        <v>0</v>
      </c>
    </row>
    <row r="19" spans="1:11" x14ac:dyDescent="0.25">
      <c r="A19" s="43"/>
      <c r="B19" s="118"/>
      <c r="C19" s="45"/>
      <c r="D19" s="59"/>
      <c r="E19" s="257"/>
      <c r="F19" s="61"/>
      <c r="G19" s="39"/>
      <c r="H19" s="61"/>
      <c r="I19" s="252"/>
      <c r="J19" s="269"/>
      <c r="K19" s="70">
        <f t="shared" si="1"/>
        <v>0</v>
      </c>
    </row>
    <row r="20" spans="1:11" x14ac:dyDescent="0.25">
      <c r="A20" s="43"/>
      <c r="B20" s="118"/>
      <c r="C20" s="45"/>
      <c r="D20" s="59"/>
      <c r="E20" s="257"/>
      <c r="F20" s="61"/>
      <c r="G20" s="39"/>
      <c r="H20" s="61"/>
      <c r="I20" s="252"/>
      <c r="J20" s="269"/>
      <c r="K20" s="70">
        <f t="shared" si="1"/>
        <v>0</v>
      </c>
    </row>
    <row r="21" spans="1:11" ht="12.75" customHeight="1" x14ac:dyDescent="0.25">
      <c r="A21" s="43"/>
      <c r="B21" s="58"/>
      <c r="C21" s="36"/>
      <c r="D21" s="36"/>
      <c r="E21" s="39"/>
      <c r="F21" s="44"/>
      <c r="G21" s="39"/>
      <c r="H21" s="44"/>
      <c r="I21" s="83"/>
      <c r="J21" s="83"/>
      <c r="K21" s="83"/>
    </row>
    <row r="22" spans="1:11" x14ac:dyDescent="0.25">
      <c r="A22" s="50"/>
      <c r="B22" s="51"/>
      <c r="C22" s="51"/>
      <c r="D22" s="51"/>
      <c r="E22" s="51"/>
      <c r="F22" s="51"/>
      <c r="G22" s="328" t="s">
        <v>132</v>
      </c>
      <c r="H22" s="329"/>
      <c r="I22" s="73">
        <f>SUM(I14:I21)</f>
        <v>0</v>
      </c>
      <c r="J22" s="73">
        <f>SUM(J14:J21)</f>
        <v>0</v>
      </c>
      <c r="K22" s="73">
        <f>SUM(K15:K21)</f>
        <v>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82"/>
      <c r="K23" s="51"/>
    </row>
    <row r="24" spans="1:11" ht="24.95" customHeight="1" x14ac:dyDescent="0.25">
      <c r="A24" s="300" t="s">
        <v>58</v>
      </c>
      <c r="B24" s="300" t="s">
        <v>133</v>
      </c>
      <c r="C24" s="300" t="s">
        <v>30</v>
      </c>
      <c r="D24" s="301" t="s">
        <v>59</v>
      </c>
      <c r="E24" s="300" t="s">
        <v>40</v>
      </c>
      <c r="F24" s="300" t="s">
        <v>62</v>
      </c>
      <c r="G24" s="300" t="s">
        <v>37</v>
      </c>
      <c r="H24" s="300" t="s">
        <v>60</v>
      </c>
      <c r="I24" s="300" t="s">
        <v>61</v>
      </c>
      <c r="J24" s="300" t="s">
        <v>99</v>
      </c>
      <c r="K24" s="300" t="s">
        <v>68</v>
      </c>
    </row>
    <row r="25" spans="1:11" ht="24.95" customHeight="1" x14ac:dyDescent="0.25">
      <c r="A25" s="307">
        <v>652711000</v>
      </c>
      <c r="B25" s="307"/>
      <c r="C25" s="307">
        <v>0</v>
      </c>
      <c r="D25" s="303">
        <f>+A25+B25-C25</f>
        <v>652711000</v>
      </c>
      <c r="E25" s="303">
        <f>+I22</f>
        <v>0</v>
      </c>
      <c r="F25" s="304">
        <f>+E25/D25</f>
        <v>0</v>
      </c>
      <c r="G25" s="303">
        <f>+I10</f>
        <v>34000000</v>
      </c>
      <c r="H25" s="303">
        <f>+D25-E25-G25</f>
        <v>618711000</v>
      </c>
      <c r="I25" s="303">
        <f>+J22</f>
        <v>0</v>
      </c>
      <c r="J25" s="309">
        <f>+I25/D25</f>
        <v>0</v>
      </c>
      <c r="K25" s="303">
        <f>+K22</f>
        <v>0</v>
      </c>
    </row>
    <row r="26" spans="1:11" x14ac:dyDescent="0.25">
      <c r="A26" s="306">
        <v>1</v>
      </c>
      <c r="B26" s="306">
        <v>2</v>
      </c>
      <c r="C26" s="306">
        <v>3</v>
      </c>
      <c r="D26" s="306" t="s">
        <v>42</v>
      </c>
      <c r="E26" s="306">
        <v>5</v>
      </c>
      <c r="F26" s="306" t="s">
        <v>69</v>
      </c>
      <c r="G26" s="306">
        <v>7</v>
      </c>
      <c r="H26" s="306" t="s">
        <v>70</v>
      </c>
      <c r="I26" s="306">
        <v>9</v>
      </c>
      <c r="J26" s="306" t="s">
        <v>100</v>
      </c>
      <c r="K26" s="306" t="s">
        <v>101</v>
      </c>
    </row>
    <row r="29" spans="1:11" x14ac:dyDescent="0.25">
      <c r="J29" s="218"/>
    </row>
  </sheetData>
  <mergeCells count="15">
    <mergeCell ref="G22:H22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28" sqref="E2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115</v>
      </c>
      <c r="B3" s="294" t="s">
        <v>53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2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60"/>
      <c r="H15" s="61"/>
      <c r="I15" s="70"/>
      <c r="J15" s="70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28" t="s">
        <v>132</v>
      </c>
      <c r="H21" s="329"/>
      <c r="I21" s="73">
        <f>SUM(I15:I20)</f>
        <v>0</v>
      </c>
      <c r="J21" s="73">
        <f>SUM(J15:J20)</f>
        <v>0</v>
      </c>
      <c r="K21" s="73">
        <f>SUM(K15:K20)</f>
        <v>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300" t="s">
        <v>58</v>
      </c>
      <c r="B23" s="300" t="s">
        <v>133</v>
      </c>
      <c r="C23" s="300" t="s">
        <v>30</v>
      </c>
      <c r="D23" s="301" t="s">
        <v>59</v>
      </c>
      <c r="E23" s="300" t="s">
        <v>40</v>
      </c>
      <c r="F23" s="300" t="s">
        <v>62</v>
      </c>
      <c r="G23" s="300" t="s">
        <v>37</v>
      </c>
      <c r="H23" s="300" t="s">
        <v>60</v>
      </c>
      <c r="I23" s="300" t="s">
        <v>61</v>
      </c>
      <c r="J23" s="300" t="s">
        <v>99</v>
      </c>
      <c r="K23" s="300" t="s">
        <v>68</v>
      </c>
    </row>
    <row r="24" spans="1:11" ht="24.95" customHeight="1" x14ac:dyDescent="0.25">
      <c r="A24" s="307">
        <v>200000000</v>
      </c>
      <c r="B24" s="307"/>
      <c r="C24" s="307">
        <v>0</v>
      </c>
      <c r="D24" s="303">
        <f>+A24+B24-C24</f>
        <v>200000000</v>
      </c>
      <c r="E24" s="303">
        <f>+I21</f>
        <v>0</v>
      </c>
      <c r="F24" s="304">
        <f>+E24/D24</f>
        <v>0</v>
      </c>
      <c r="G24" s="303">
        <f>+I10</f>
        <v>0</v>
      </c>
      <c r="H24" s="303">
        <f>+D24-E24-G24</f>
        <v>200000000</v>
      </c>
      <c r="I24" s="303">
        <f>+J21</f>
        <v>0</v>
      </c>
      <c r="J24" s="309">
        <f>+I24/D24</f>
        <v>0</v>
      </c>
      <c r="K24" s="303">
        <f>+K21</f>
        <v>0</v>
      </c>
    </row>
    <row r="25" spans="1:11" x14ac:dyDescent="0.25">
      <c r="A25" s="306">
        <v>1</v>
      </c>
      <c r="B25" s="306">
        <v>2</v>
      </c>
      <c r="C25" s="306">
        <v>3</v>
      </c>
      <c r="D25" s="306" t="s">
        <v>42</v>
      </c>
      <c r="E25" s="306">
        <v>5</v>
      </c>
      <c r="F25" s="306" t="s">
        <v>69</v>
      </c>
      <c r="G25" s="306">
        <v>7</v>
      </c>
      <c r="H25" s="306" t="s">
        <v>70</v>
      </c>
      <c r="I25" s="306">
        <v>9</v>
      </c>
      <c r="J25" s="306" t="s">
        <v>100</v>
      </c>
      <c r="K25" s="306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4" sqref="A24:K2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116</v>
      </c>
      <c r="B3" s="294" t="s">
        <v>54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/>
      <c r="B8" s="48"/>
      <c r="C8" s="46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7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39"/>
      <c r="F14" s="61"/>
      <c r="G14" s="265"/>
      <c r="H14" s="44"/>
      <c r="I14" s="70"/>
      <c r="J14" s="70"/>
      <c r="K14" s="70">
        <f t="shared" ref="K14:K20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39"/>
      <c r="H15" s="44"/>
      <c r="I15" s="146"/>
      <c r="J15" s="146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61"/>
      <c r="G16" s="39"/>
      <c r="H16" s="44"/>
      <c r="I16" s="70"/>
      <c r="J16" s="70"/>
      <c r="K16" s="70">
        <f t="shared" si="0"/>
        <v>0</v>
      </c>
    </row>
    <row r="17" spans="1:11" x14ac:dyDescent="0.25">
      <c r="A17" s="43"/>
      <c r="B17" s="58"/>
      <c r="C17" s="59"/>
      <c r="D17" s="59"/>
      <c r="E17" s="39"/>
      <c r="F17" s="61"/>
      <c r="G17" s="39"/>
      <c r="H17" s="44"/>
      <c r="I17" s="70"/>
      <c r="J17" s="70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44"/>
      <c r="I18" s="70"/>
      <c r="J18" s="70"/>
      <c r="K18" s="70">
        <f t="shared" si="0"/>
        <v>0</v>
      </c>
    </row>
    <row r="19" spans="1:11" x14ac:dyDescent="0.25">
      <c r="A19" s="43"/>
      <c r="B19" s="58"/>
      <c r="C19" s="59"/>
      <c r="D19" s="59"/>
      <c r="E19" s="39"/>
      <c r="F19" s="61"/>
      <c r="G19" s="39"/>
      <c r="H19" s="44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ht="12.75" customHeight="1" x14ac:dyDescent="0.25">
      <c r="A21" s="43"/>
      <c r="B21" s="58"/>
      <c r="C21" s="36"/>
      <c r="D21" s="36"/>
      <c r="E21" s="39"/>
      <c r="F21" s="44"/>
      <c r="G21" s="39"/>
      <c r="H21" s="44"/>
      <c r="I21" s="83"/>
      <c r="J21" s="83"/>
      <c r="K21" s="83"/>
    </row>
    <row r="22" spans="1:11" x14ac:dyDescent="0.25">
      <c r="A22" s="50"/>
      <c r="B22" s="51"/>
      <c r="C22" s="51"/>
      <c r="D22" s="51"/>
      <c r="E22" s="51"/>
      <c r="F22" s="51"/>
      <c r="G22" s="328" t="s">
        <v>132</v>
      </c>
      <c r="H22" s="329"/>
      <c r="I22" s="73">
        <f>SUM(I14:I21)</f>
        <v>0</v>
      </c>
      <c r="J22" s="73">
        <f>SUM(J14:J21)</f>
        <v>0</v>
      </c>
      <c r="K22" s="73">
        <f>SUM(K14:K21)</f>
        <v>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32"/>
      <c r="K23" s="51"/>
    </row>
    <row r="24" spans="1:11" ht="24.95" customHeight="1" x14ac:dyDescent="0.25">
      <c r="A24" s="300" t="s">
        <v>58</v>
      </c>
      <c r="B24" s="300" t="s">
        <v>133</v>
      </c>
      <c r="C24" s="300" t="s">
        <v>30</v>
      </c>
      <c r="D24" s="301" t="s">
        <v>59</v>
      </c>
      <c r="E24" s="300" t="s">
        <v>40</v>
      </c>
      <c r="F24" s="300" t="s">
        <v>62</v>
      </c>
      <c r="G24" s="300" t="s">
        <v>37</v>
      </c>
      <c r="H24" s="300" t="s">
        <v>60</v>
      </c>
      <c r="I24" s="300" t="s">
        <v>61</v>
      </c>
      <c r="J24" s="300" t="s">
        <v>99</v>
      </c>
      <c r="K24" s="300" t="s">
        <v>68</v>
      </c>
    </row>
    <row r="25" spans="1:11" ht="24.95" customHeight="1" x14ac:dyDescent="0.25">
      <c r="A25" s="307">
        <v>300000000</v>
      </c>
      <c r="B25" s="307"/>
      <c r="C25" s="307">
        <v>0</v>
      </c>
      <c r="D25" s="303">
        <f>+A25+B25-C25</f>
        <v>300000000</v>
      </c>
      <c r="E25" s="303">
        <f>+I22</f>
        <v>0</v>
      </c>
      <c r="F25" s="304">
        <f>+E25/D25</f>
        <v>0</v>
      </c>
      <c r="G25" s="303">
        <f>+I9</f>
        <v>0</v>
      </c>
      <c r="H25" s="303">
        <f>+D25-E25-G25</f>
        <v>300000000</v>
      </c>
      <c r="I25" s="303">
        <f>+J22</f>
        <v>0</v>
      </c>
      <c r="J25" s="309">
        <f>+I25/D25</f>
        <v>0</v>
      </c>
      <c r="K25" s="303">
        <f>+K22</f>
        <v>0</v>
      </c>
    </row>
    <row r="26" spans="1:11" x14ac:dyDescent="0.25">
      <c r="A26" s="306">
        <v>1</v>
      </c>
      <c r="B26" s="306">
        <v>2</v>
      </c>
      <c r="C26" s="306">
        <v>3</v>
      </c>
      <c r="D26" s="306" t="s">
        <v>42</v>
      </c>
      <c r="E26" s="306">
        <v>5</v>
      </c>
      <c r="F26" s="306" t="s">
        <v>69</v>
      </c>
      <c r="G26" s="306">
        <v>7</v>
      </c>
      <c r="H26" s="306" t="s">
        <v>70</v>
      </c>
      <c r="I26" s="306">
        <v>9</v>
      </c>
      <c r="J26" s="306" t="s">
        <v>100</v>
      </c>
      <c r="K26" s="306" t="s">
        <v>101</v>
      </c>
    </row>
  </sheetData>
  <mergeCells count="15">
    <mergeCell ref="G22:H22"/>
    <mergeCell ref="J5:K6"/>
    <mergeCell ref="E6:H6"/>
    <mergeCell ref="G9:H9"/>
    <mergeCell ref="A11:A12"/>
    <mergeCell ref="E11:H11"/>
    <mergeCell ref="I11:I12"/>
    <mergeCell ref="J11:J12"/>
    <mergeCell ref="E12:F12"/>
    <mergeCell ref="G12:H12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21" sqref="A21:K2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90" t="s">
        <v>117</v>
      </c>
      <c r="B3" s="294" t="s">
        <v>118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2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2" ht="15" customHeight="1" x14ac:dyDescent="0.25">
      <c r="A7" s="43"/>
      <c r="B7" s="39"/>
      <c r="C7" s="44"/>
      <c r="D7" s="45"/>
      <c r="E7" s="48"/>
      <c r="F7" s="32"/>
      <c r="G7" s="46"/>
      <c r="H7" s="47"/>
      <c r="I7" s="95"/>
      <c r="J7" s="39"/>
      <c r="K7" s="163"/>
    </row>
    <row r="8" spans="1:12" ht="12.75" customHeight="1" x14ac:dyDescent="0.25">
      <c r="A8" s="64"/>
      <c r="B8" s="48"/>
      <c r="C8" s="49"/>
      <c r="D8" s="48"/>
      <c r="E8" s="48"/>
      <c r="F8" s="33"/>
      <c r="G8" s="143"/>
      <c r="H8" s="53"/>
      <c r="I8" s="83"/>
      <c r="J8" s="48"/>
      <c r="K8" s="139"/>
    </row>
    <row r="9" spans="1:12" x14ac:dyDescent="0.25">
      <c r="A9" s="48"/>
      <c r="B9" s="33"/>
      <c r="C9" s="33"/>
      <c r="D9" s="33"/>
      <c r="E9" s="33"/>
      <c r="F9" s="33"/>
      <c r="G9" s="328" t="s">
        <v>132</v>
      </c>
      <c r="H9" s="329"/>
      <c r="I9" s="133">
        <f>SUM(I7:I8)</f>
        <v>0</v>
      </c>
      <c r="J9" s="52"/>
      <c r="K9" s="53"/>
    </row>
    <row r="10" spans="1:12" ht="12.75" customHeight="1" x14ac:dyDescent="0.25">
      <c r="A10" s="3"/>
      <c r="B10" s="3"/>
      <c r="C10" s="3"/>
      <c r="D10" s="3"/>
      <c r="E10" s="3"/>
      <c r="F10" s="3"/>
      <c r="G10" s="3"/>
      <c r="H10" s="3"/>
      <c r="I10" s="150"/>
      <c r="J10" s="32"/>
      <c r="K10" s="44"/>
    </row>
    <row r="11" spans="1:12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2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2" ht="12.75" customHeight="1" x14ac:dyDescent="0.25">
      <c r="A13" s="36"/>
      <c r="B13" s="36"/>
      <c r="C13" s="36"/>
      <c r="D13" s="36"/>
      <c r="E13" s="39"/>
      <c r="F13" s="44"/>
      <c r="G13" s="39"/>
      <c r="H13" s="38"/>
      <c r="I13" s="57"/>
      <c r="J13" s="57"/>
      <c r="K13" s="57"/>
    </row>
    <row r="14" spans="1:12" x14ac:dyDescent="0.25">
      <c r="A14" s="43"/>
      <c r="B14" s="32"/>
      <c r="C14" s="59"/>
      <c r="D14" s="59"/>
      <c r="E14" s="39"/>
      <c r="F14" s="32"/>
      <c r="G14" s="39"/>
      <c r="H14" s="149"/>
      <c r="I14" s="95"/>
      <c r="J14" s="95"/>
      <c r="K14" s="70">
        <f t="shared" ref="K14:K17" si="0">+I14-J14</f>
        <v>0</v>
      </c>
      <c r="L14"/>
    </row>
    <row r="15" spans="1:12" x14ac:dyDescent="0.25">
      <c r="A15" s="96"/>
      <c r="B15" s="58"/>
      <c r="C15" s="59"/>
      <c r="D15" s="59"/>
      <c r="E15" s="148"/>
      <c r="F15" s="61"/>
      <c r="G15" s="148"/>
      <c r="H15" s="61"/>
      <c r="I15" s="67"/>
      <c r="J15" s="67"/>
      <c r="K15" s="70">
        <f t="shared" si="0"/>
        <v>0</v>
      </c>
    </row>
    <row r="16" spans="1:12" x14ac:dyDescent="0.25">
      <c r="A16" s="96"/>
      <c r="B16" s="58"/>
      <c r="C16" s="59"/>
      <c r="D16" s="59"/>
      <c r="E16" s="253"/>
      <c r="F16" s="61"/>
      <c r="G16" s="148"/>
      <c r="H16" s="61"/>
      <c r="I16" s="67"/>
      <c r="J16" s="67"/>
      <c r="K16" s="70">
        <f t="shared" si="0"/>
        <v>0</v>
      </c>
    </row>
    <row r="17" spans="1:11" x14ac:dyDescent="0.25">
      <c r="A17" s="96"/>
      <c r="B17" s="58"/>
      <c r="C17" s="59"/>
      <c r="D17" s="59"/>
      <c r="E17" s="253"/>
      <c r="F17" s="61"/>
      <c r="G17"/>
      <c r="H17" s="61"/>
      <c r="I17" s="67"/>
      <c r="J17" s="67"/>
      <c r="K17" s="70">
        <f t="shared" si="0"/>
        <v>0</v>
      </c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 t="s">
        <v>130</v>
      </c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51"/>
      <c r="B20" s="51"/>
      <c r="C20" s="51"/>
      <c r="D20" s="51"/>
      <c r="E20" s="51"/>
      <c r="F20" s="51"/>
      <c r="G20" s="108"/>
      <c r="H20" s="108"/>
      <c r="I20" s="151"/>
      <c r="J20" s="151"/>
      <c r="K20" s="1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206000000</v>
      </c>
      <c r="B22" s="307"/>
      <c r="C22" s="307">
        <v>0</v>
      </c>
      <c r="D22" s="303">
        <f>+A22+B22-C22</f>
        <v>206000000</v>
      </c>
      <c r="E22" s="303">
        <f>+I19</f>
        <v>0</v>
      </c>
      <c r="F22" s="304">
        <f>+E22/D22</f>
        <v>0</v>
      </c>
      <c r="G22" s="303">
        <f>+I9</f>
        <v>0</v>
      </c>
      <c r="H22" s="303">
        <f>+D22-E22-G22</f>
        <v>206000000</v>
      </c>
      <c r="I22" s="303">
        <f>+J19</f>
        <v>0</v>
      </c>
      <c r="J22" s="309">
        <f>+I22/D22</f>
        <v>0</v>
      </c>
      <c r="K22" s="303">
        <f>+K19</f>
        <v>0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G19:H19"/>
    <mergeCell ref="J5:K6"/>
    <mergeCell ref="E6:H6"/>
    <mergeCell ref="G9:H9"/>
    <mergeCell ref="A11:A12"/>
    <mergeCell ref="E11:H11"/>
    <mergeCell ref="I11:I12"/>
    <mergeCell ref="J11:J12"/>
    <mergeCell ref="E12:F12"/>
    <mergeCell ref="G12:H12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N9" sqref="N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102</v>
      </c>
      <c r="B3" s="294" t="s">
        <v>46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22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24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43" t="s">
        <v>183</v>
      </c>
      <c r="B7" s="137" t="s">
        <v>182</v>
      </c>
      <c r="C7" s="278"/>
      <c r="D7" s="118">
        <v>483</v>
      </c>
      <c r="E7" s="60" t="s">
        <v>211</v>
      </c>
      <c r="F7" s="74"/>
      <c r="G7" s="74"/>
      <c r="H7" s="61"/>
      <c r="I7" s="315">
        <v>3</v>
      </c>
      <c r="J7" s="137" t="s">
        <v>184</v>
      </c>
      <c r="K7" s="103"/>
    </row>
    <row r="8" spans="1:11" x14ac:dyDescent="0.25">
      <c r="A8" s="100"/>
      <c r="B8" s="238"/>
      <c r="C8" s="128"/>
      <c r="D8" s="100"/>
      <c r="E8" s="239"/>
      <c r="F8" s="101"/>
      <c r="G8" s="101"/>
      <c r="H8" s="102"/>
      <c r="I8" s="103"/>
      <c r="J8" s="125"/>
      <c r="K8" s="103"/>
    </row>
    <row r="9" spans="1:11" x14ac:dyDescent="0.25">
      <c r="A9" s="43"/>
      <c r="B9" s="60"/>
      <c r="C9" s="32"/>
      <c r="D9" s="59"/>
      <c r="E9" s="253"/>
      <c r="F9" s="32"/>
      <c r="G9" s="46"/>
      <c r="H9" s="47"/>
      <c r="I9" s="67"/>
      <c r="J9" s="39"/>
      <c r="K9" s="75"/>
    </row>
    <row r="10" spans="1:11" ht="12.75" customHeight="1" x14ac:dyDescent="0.25">
      <c r="A10" s="43"/>
      <c r="B10" s="60"/>
      <c r="C10" s="49"/>
      <c r="D10" s="97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51"/>
      <c r="C11" s="33"/>
      <c r="D11" s="51"/>
      <c r="E11" s="51"/>
      <c r="F11" s="51"/>
      <c r="G11" s="328" t="s">
        <v>132</v>
      </c>
      <c r="H11" s="329"/>
      <c r="I11" s="69">
        <f>SUM(I7:I10)</f>
        <v>3</v>
      </c>
      <c r="J11" s="52"/>
      <c r="K11" s="53"/>
    </row>
    <row r="12" spans="1:11" ht="12.75" customHeight="1" x14ac:dyDescent="0.25">
      <c r="A12" s="51"/>
      <c r="B12" s="51"/>
      <c r="C12" s="51"/>
      <c r="D12" s="51"/>
      <c r="E12" s="51"/>
      <c r="F12" s="51"/>
      <c r="G12" s="51"/>
      <c r="H12" s="51"/>
      <c r="I12" s="158"/>
      <c r="J12" s="161"/>
      <c r="K12" s="51"/>
    </row>
    <row r="13" spans="1:11" x14ac:dyDescent="0.25">
      <c r="A13" s="319" t="s">
        <v>28</v>
      </c>
      <c r="B13" s="30" t="s">
        <v>38</v>
      </c>
      <c r="C13" s="55" t="s">
        <v>34</v>
      </c>
      <c r="D13" s="54" t="s">
        <v>34</v>
      </c>
      <c r="E13" s="325" t="s">
        <v>40</v>
      </c>
      <c r="F13" s="326"/>
      <c r="G13" s="326"/>
      <c r="H13" s="327"/>
      <c r="I13" s="319" t="s">
        <v>31</v>
      </c>
      <c r="J13" s="319" t="s">
        <v>29</v>
      </c>
      <c r="K13" s="55" t="s">
        <v>56</v>
      </c>
    </row>
    <row r="14" spans="1:11" x14ac:dyDescent="0.25">
      <c r="A14" s="320"/>
      <c r="B14" s="56" t="s">
        <v>39</v>
      </c>
      <c r="C14" s="56" t="s">
        <v>36</v>
      </c>
      <c r="D14" s="56" t="s">
        <v>35</v>
      </c>
      <c r="E14" s="325" t="s">
        <v>33</v>
      </c>
      <c r="F14" s="327"/>
      <c r="G14" s="325" t="s">
        <v>32</v>
      </c>
      <c r="H14" s="327"/>
      <c r="I14" s="320"/>
      <c r="J14" s="320"/>
      <c r="K14" s="56" t="s">
        <v>57</v>
      </c>
    </row>
    <row r="15" spans="1:11" ht="15" customHeight="1" x14ac:dyDescent="0.25">
      <c r="A15" s="43">
        <v>43124</v>
      </c>
      <c r="B15" s="314">
        <v>479</v>
      </c>
      <c r="C15" s="59">
        <v>483</v>
      </c>
      <c r="D15" s="59">
        <v>481</v>
      </c>
      <c r="E15" s="39" t="s">
        <v>211</v>
      </c>
      <c r="F15" s="61"/>
      <c r="G15" s="60" t="s">
        <v>213</v>
      </c>
      <c r="H15" s="61"/>
      <c r="I15" s="67">
        <v>618053721</v>
      </c>
      <c r="J15" s="70">
        <v>0</v>
      </c>
      <c r="K15" s="70">
        <f t="shared" ref="K15:K17" si="0">+I15-J15</f>
        <v>618053721</v>
      </c>
    </row>
    <row r="16" spans="1:11" x14ac:dyDescent="0.25">
      <c r="A16" s="43">
        <v>43126</v>
      </c>
      <c r="B16" s="314">
        <v>577</v>
      </c>
      <c r="C16" s="59">
        <v>489</v>
      </c>
      <c r="D16" s="59">
        <v>528</v>
      </c>
      <c r="E16" s="253" t="s">
        <v>212</v>
      </c>
      <c r="F16" s="61"/>
      <c r="G16" s="60" t="s">
        <v>213</v>
      </c>
      <c r="H16" s="61"/>
      <c r="I16" s="67">
        <v>57048190</v>
      </c>
      <c r="J16" s="67">
        <v>0</v>
      </c>
      <c r="K16" s="70">
        <f t="shared" si="0"/>
        <v>57048190</v>
      </c>
    </row>
    <row r="17" spans="1:11" x14ac:dyDescent="0.25">
      <c r="A17" s="43"/>
      <c r="B17" s="58"/>
      <c r="C17" s="59"/>
      <c r="D17" s="59"/>
      <c r="E17"/>
      <c r="F17" s="61"/>
      <c r="G17"/>
      <c r="H17" s="61"/>
      <c r="I17"/>
      <c r="J17" s="70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61"/>
      <c r="I18" s="70"/>
      <c r="J18" s="70"/>
      <c r="K18" s="70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SUM(I15:I18)</f>
        <v>675101911</v>
      </c>
      <c r="J19" s="73">
        <f>SUM(J15:J18)</f>
        <v>0</v>
      </c>
      <c r="K19" s="73">
        <f>SUM(K15:K18)</f>
        <v>675101911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82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3594000000</v>
      </c>
      <c r="B22" s="307"/>
      <c r="C22" s="307">
        <v>0</v>
      </c>
      <c r="D22" s="303">
        <f>+A22+B22-C22</f>
        <v>3594000000</v>
      </c>
      <c r="E22" s="303">
        <f>+I19</f>
        <v>675101911</v>
      </c>
      <c r="F22" s="304">
        <f>+E22/D22</f>
        <v>0.18784137757373401</v>
      </c>
      <c r="G22" s="303">
        <f>+I11</f>
        <v>3</v>
      </c>
      <c r="H22" s="303">
        <f>+D22-E22-G22</f>
        <v>2918898086</v>
      </c>
      <c r="I22" s="308">
        <f>+J19</f>
        <v>0</v>
      </c>
      <c r="J22" s="309">
        <f>+I22/D22</f>
        <v>0</v>
      </c>
      <c r="K22" s="308">
        <f>+K19</f>
        <v>675101911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6">
    <mergeCell ref="J13:J14"/>
    <mergeCell ref="I13:I14"/>
    <mergeCell ref="A13:A14"/>
    <mergeCell ref="B5:B6"/>
    <mergeCell ref="D5:D6"/>
    <mergeCell ref="I5:I6"/>
    <mergeCell ref="J5:K6"/>
    <mergeCell ref="A5:A6"/>
    <mergeCell ref="C5:C6"/>
    <mergeCell ref="G19:H19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19" sqref="A19:K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119</v>
      </c>
      <c r="B3" s="294" t="s">
        <v>4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ht="12.75" customHeight="1" x14ac:dyDescent="0.25">
      <c r="A14" s="78"/>
      <c r="B14" s="79"/>
      <c r="C14" s="80"/>
      <c r="D14" s="80"/>
      <c r="E14" s="77"/>
      <c r="F14" s="76"/>
      <c r="G14" s="77"/>
      <c r="H14" s="76"/>
      <c r="I14" s="221"/>
      <c r="J14" s="88"/>
      <c r="K14" s="70">
        <f>+I14-J14</f>
        <v>0</v>
      </c>
    </row>
    <row r="15" spans="1:11" ht="12.75" customHeight="1" x14ac:dyDescent="0.25">
      <c r="A15" s="78"/>
      <c r="B15" s="79"/>
      <c r="C15" s="80"/>
      <c r="D15" s="80"/>
      <c r="E15" s="77"/>
      <c r="F15" s="76"/>
      <c r="G15" s="77"/>
      <c r="H15" s="76"/>
      <c r="I15" s="221"/>
      <c r="J15" s="88"/>
      <c r="K15" s="70">
        <f>+I15-J15</f>
        <v>0</v>
      </c>
    </row>
    <row r="16" spans="1:11" ht="12.75" customHeight="1" x14ac:dyDescent="0.25">
      <c r="A16" s="43"/>
      <c r="B16" s="58"/>
      <c r="C16" s="36"/>
      <c r="D16" s="36"/>
      <c r="E16" s="39"/>
      <c r="F16" s="44"/>
      <c r="G16" s="39"/>
      <c r="H16" s="44"/>
      <c r="I16" s="83"/>
      <c r="J16" s="83"/>
      <c r="K16" s="83"/>
    </row>
    <row r="17" spans="1:11" x14ac:dyDescent="0.25">
      <c r="A17" s="50"/>
      <c r="B17" s="51"/>
      <c r="C17" s="51"/>
      <c r="D17" s="51"/>
      <c r="E17" s="51"/>
      <c r="F17" s="51"/>
      <c r="G17" s="328" t="s">
        <v>132</v>
      </c>
      <c r="H17" s="329"/>
      <c r="I17" s="73">
        <f>SUM(I14:I16)</f>
        <v>0</v>
      </c>
      <c r="J17" s="73">
        <f>SUM(J14:J16)</f>
        <v>0</v>
      </c>
      <c r="K17" s="73">
        <f>SUM(K14:K16)</f>
        <v>0</v>
      </c>
    </row>
    <row r="18" spans="1:1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2"/>
      <c r="K18" s="51"/>
    </row>
    <row r="19" spans="1:11" ht="24.95" customHeight="1" x14ac:dyDescent="0.25">
      <c r="A19" s="300" t="s">
        <v>58</v>
      </c>
      <c r="B19" s="300" t="s">
        <v>133</v>
      </c>
      <c r="C19" s="300" t="s">
        <v>30</v>
      </c>
      <c r="D19" s="301" t="s">
        <v>59</v>
      </c>
      <c r="E19" s="300" t="s">
        <v>40</v>
      </c>
      <c r="F19" s="300" t="s">
        <v>62</v>
      </c>
      <c r="G19" s="300" t="s">
        <v>37</v>
      </c>
      <c r="H19" s="300" t="s">
        <v>60</v>
      </c>
      <c r="I19" s="300" t="s">
        <v>61</v>
      </c>
      <c r="J19" s="300" t="s">
        <v>99</v>
      </c>
      <c r="K19" s="300" t="s">
        <v>68</v>
      </c>
    </row>
    <row r="20" spans="1:11" ht="24.95" customHeight="1" x14ac:dyDescent="0.25">
      <c r="A20" s="307">
        <v>2120000</v>
      </c>
      <c r="B20" s="307"/>
      <c r="C20" s="307">
        <v>0</v>
      </c>
      <c r="D20" s="303">
        <f>+A20+B20-C20</f>
        <v>2120000</v>
      </c>
      <c r="E20" s="303">
        <f>+I17</f>
        <v>0</v>
      </c>
      <c r="F20" s="304">
        <f>+E20/D20</f>
        <v>0</v>
      </c>
      <c r="G20" s="303">
        <f>+I9</f>
        <v>0</v>
      </c>
      <c r="H20" s="303">
        <f>+D20-E20-G20</f>
        <v>2120000</v>
      </c>
      <c r="I20" s="303">
        <f>+J17</f>
        <v>0</v>
      </c>
      <c r="J20" s="309">
        <f>+I20/D20</f>
        <v>0</v>
      </c>
      <c r="K20" s="303">
        <f>+K17</f>
        <v>0</v>
      </c>
    </row>
    <row r="21" spans="1:11" x14ac:dyDescent="0.25">
      <c r="A21" s="306">
        <v>1</v>
      </c>
      <c r="B21" s="306">
        <v>2</v>
      </c>
      <c r="C21" s="306">
        <v>3</v>
      </c>
      <c r="D21" s="306" t="s">
        <v>42</v>
      </c>
      <c r="E21" s="306">
        <v>5</v>
      </c>
      <c r="F21" s="306" t="s">
        <v>69</v>
      </c>
      <c r="G21" s="306">
        <v>7</v>
      </c>
      <c r="H21" s="306" t="s">
        <v>70</v>
      </c>
      <c r="I21" s="306">
        <v>9</v>
      </c>
      <c r="J21" s="306" t="s">
        <v>100</v>
      </c>
      <c r="K21" s="306" t="s">
        <v>101</v>
      </c>
    </row>
  </sheetData>
  <mergeCells count="15">
    <mergeCell ref="G17:H17"/>
    <mergeCell ref="J5:K6"/>
    <mergeCell ref="E6:H6"/>
    <mergeCell ref="G9:H9"/>
    <mergeCell ref="A11:A12"/>
    <mergeCell ref="E11:H11"/>
    <mergeCell ref="I11:I12"/>
    <mergeCell ref="J11:J12"/>
    <mergeCell ref="E12:F12"/>
    <mergeCell ref="G12:H12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E15" sqref="E1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90" t="s">
        <v>122</v>
      </c>
      <c r="B3" s="294" t="s">
        <v>93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2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2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2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2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2" x14ac:dyDescent="0.25">
      <c r="A8" s="284"/>
      <c r="B8" s="137"/>
      <c r="C8" s="278"/>
      <c r="D8" s="115"/>
      <c r="E8" s="60"/>
      <c r="F8" s="101"/>
      <c r="G8" s="101"/>
      <c r="H8" s="102"/>
      <c r="I8" s="285"/>
      <c r="J8" s="128"/>
      <c r="K8" s="103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SUM(I8:I9)</f>
        <v>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2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2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2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2" x14ac:dyDescent="0.25">
      <c r="A15" s="43">
        <v>43122</v>
      </c>
      <c r="B15" s="58" t="s">
        <v>202</v>
      </c>
      <c r="C15" s="59">
        <v>453</v>
      </c>
      <c r="D15" s="59">
        <v>384</v>
      </c>
      <c r="E15" s="60" t="s">
        <v>236</v>
      </c>
      <c r="F15" s="61"/>
      <c r="G15" s="60" t="s">
        <v>235</v>
      </c>
      <c r="H15" s="61"/>
      <c r="I15" s="67">
        <v>4341517002</v>
      </c>
      <c r="J15" s="67">
        <v>4341517002</v>
      </c>
      <c r="K15" s="70">
        <f>+I15-J15</f>
        <v>0</v>
      </c>
      <c r="L15" s="31" t="str">
        <f>UPPER(MID(E15,1,1)) &amp; LOWER(MID(E15,2,LEN(E15)-1))</f>
        <v>Nomina general de enero</v>
      </c>
    </row>
    <row r="16" spans="1:12" x14ac:dyDescent="0.25">
      <c r="A16" s="43">
        <v>43125</v>
      </c>
      <c r="B16" s="58" t="s">
        <v>205</v>
      </c>
      <c r="C16" s="59">
        <v>517</v>
      </c>
      <c r="D16" s="59">
        <v>487</v>
      </c>
      <c r="E16" s="60" t="s">
        <v>206</v>
      </c>
      <c r="F16" s="61"/>
      <c r="G16" s="60" t="s">
        <v>235</v>
      </c>
      <c r="H16" s="61"/>
      <c r="I16" s="70">
        <v>11560780</v>
      </c>
      <c r="J16" s="70">
        <v>11560780</v>
      </c>
      <c r="K16" s="70">
        <f>+I16-J16</f>
        <v>0</v>
      </c>
      <c r="L16" s="31" t="str">
        <f t="shared" ref="L16" si="0">+PROPER(G16)</f>
        <v>Secreataria Distrital De Gobierno</v>
      </c>
    </row>
    <row r="17" spans="1:14" x14ac:dyDescent="0.25">
      <c r="A17" s="43"/>
      <c r="B17" s="58"/>
      <c r="C17" s="59"/>
      <c r="D17" s="228"/>
      <c r="E17" s="60"/>
      <c r="F17" s="61"/>
      <c r="G17" s="60"/>
      <c r="H17" s="61"/>
      <c r="I17" s="70"/>
      <c r="J17" s="70"/>
      <c r="K17" s="70"/>
    </row>
    <row r="18" spans="1:14" x14ac:dyDescent="0.25">
      <c r="A18" s="43"/>
      <c r="B18" s="58"/>
      <c r="C18" s="59"/>
      <c r="D18" s="228"/>
      <c r="E18" s="60"/>
      <c r="F18" s="61"/>
      <c r="G18" s="60"/>
      <c r="H18" s="61"/>
      <c r="I18" s="70"/>
      <c r="J18" s="70"/>
      <c r="K18" s="70">
        <f>+I18-J18</f>
        <v>0</v>
      </c>
    </row>
    <row r="19" spans="1:14" x14ac:dyDescent="0.25">
      <c r="A19" s="43"/>
      <c r="B19" s="58"/>
      <c r="C19" s="59"/>
      <c r="D19" s="228"/>
      <c r="E19" s="60"/>
      <c r="F19" s="61"/>
      <c r="G19" s="60"/>
      <c r="H19" s="61"/>
      <c r="I19" s="70"/>
      <c r="J19" s="70"/>
      <c r="K19" s="70">
        <f>+I19-J19</f>
        <v>0</v>
      </c>
    </row>
    <row r="20" spans="1:14" x14ac:dyDescent="0.25">
      <c r="A20" s="43"/>
      <c r="B20" s="58"/>
      <c r="C20" s="59"/>
      <c r="D20" s="228"/>
      <c r="E20" s="60"/>
      <c r="F20" s="61"/>
      <c r="G20" s="60"/>
      <c r="H20" s="61"/>
      <c r="I20" s="70"/>
      <c r="J20" s="70"/>
      <c r="K20" s="70">
        <f>+I20-J20</f>
        <v>0</v>
      </c>
    </row>
    <row r="21" spans="1:14" x14ac:dyDescent="0.25">
      <c r="A21" s="43"/>
      <c r="B21" s="58"/>
      <c r="C21" s="59"/>
      <c r="D21" s="228"/>
      <c r="E21" s="60"/>
      <c r="F21" s="61"/>
      <c r="G21" s="60"/>
      <c r="H21" s="61"/>
      <c r="I21" s="70"/>
      <c r="J21" s="70"/>
      <c r="K21" s="70"/>
    </row>
    <row r="22" spans="1:14" ht="12.75" customHeight="1" x14ac:dyDescent="0.25">
      <c r="A22" s="43"/>
      <c r="B22" s="58"/>
      <c r="C22" s="36"/>
      <c r="D22" s="36"/>
      <c r="E22" s="39"/>
      <c r="F22" s="44"/>
      <c r="G22" s="39"/>
      <c r="H22" s="44"/>
      <c r="I22" s="83"/>
      <c r="J22" s="83"/>
      <c r="K22" s="83"/>
    </row>
    <row r="23" spans="1:14" x14ac:dyDescent="0.25">
      <c r="A23" s="50"/>
      <c r="B23" s="51"/>
      <c r="C23" s="51"/>
      <c r="D23" s="51"/>
      <c r="E23" s="51"/>
      <c r="F23" s="51"/>
      <c r="G23" s="328" t="s">
        <v>132</v>
      </c>
      <c r="H23" s="329"/>
      <c r="I23" s="73">
        <f>SUM(I14:I22)</f>
        <v>4353077782</v>
      </c>
      <c r="J23" s="73">
        <f>SUM(J14:J22)</f>
        <v>4353077782</v>
      </c>
      <c r="K23" s="73">
        <f>SUM(K14:K22)</f>
        <v>0</v>
      </c>
      <c r="L23" s="218"/>
      <c r="N23" s="218"/>
    </row>
    <row r="24" spans="1:14" ht="12.75" customHeight="1" x14ac:dyDescent="0.25">
      <c r="A24" s="3"/>
      <c r="B24" s="3"/>
      <c r="C24" s="3"/>
      <c r="D24" s="3"/>
      <c r="E24" s="3"/>
      <c r="F24" s="3"/>
      <c r="G24" s="3"/>
      <c r="H24" s="3"/>
      <c r="I24" s="86"/>
      <c r="J24" s="86"/>
      <c r="K24" s="51"/>
    </row>
    <row r="25" spans="1:14" ht="24.95" customHeight="1" x14ac:dyDescent="0.25">
      <c r="A25" s="300" t="s">
        <v>58</v>
      </c>
      <c r="B25" s="300" t="s">
        <v>133</v>
      </c>
      <c r="C25" s="300" t="s">
        <v>30</v>
      </c>
      <c r="D25" s="301" t="s">
        <v>59</v>
      </c>
      <c r="E25" s="300" t="s">
        <v>40</v>
      </c>
      <c r="F25" s="300" t="s">
        <v>62</v>
      </c>
      <c r="G25" s="300" t="s">
        <v>37</v>
      </c>
      <c r="H25" s="300" t="s">
        <v>60</v>
      </c>
      <c r="I25" s="300" t="s">
        <v>61</v>
      </c>
      <c r="J25" s="300" t="s">
        <v>99</v>
      </c>
      <c r="K25" s="300" t="s">
        <v>68</v>
      </c>
    </row>
    <row r="26" spans="1:14" ht="24.95" customHeight="1" x14ac:dyDescent="0.25">
      <c r="A26" s="307">
        <v>62534631000</v>
      </c>
      <c r="B26" s="307"/>
      <c r="C26" s="307">
        <v>0</v>
      </c>
      <c r="D26" s="303">
        <f>+A26+B26-C26</f>
        <v>62534631000</v>
      </c>
      <c r="E26" s="303">
        <f>+I23</f>
        <v>4353077782</v>
      </c>
      <c r="F26" s="304">
        <f>+E26/D26</f>
        <v>6.9610673516247348E-2</v>
      </c>
      <c r="G26" s="303">
        <f>+I10</f>
        <v>0</v>
      </c>
      <c r="H26" s="303">
        <f>+D26-E26-G26</f>
        <v>58181553218</v>
      </c>
      <c r="I26" s="303">
        <f>+J23</f>
        <v>4353077782</v>
      </c>
      <c r="J26" s="309">
        <f>+I26/D26</f>
        <v>6.9610673516247348E-2</v>
      </c>
      <c r="K26" s="303">
        <f>+K23</f>
        <v>0</v>
      </c>
    </row>
    <row r="27" spans="1:14" x14ac:dyDescent="0.25">
      <c r="A27" s="306">
        <v>1</v>
      </c>
      <c r="B27" s="306">
        <v>2</v>
      </c>
      <c r="C27" s="306">
        <v>3</v>
      </c>
      <c r="D27" s="306" t="s">
        <v>42</v>
      </c>
      <c r="E27" s="306">
        <v>5</v>
      </c>
      <c r="F27" s="306" t="s">
        <v>69</v>
      </c>
      <c r="G27" s="306">
        <v>7</v>
      </c>
      <c r="H27" s="306" t="s">
        <v>70</v>
      </c>
      <c r="I27" s="306">
        <v>9</v>
      </c>
      <c r="J27" s="306" t="s">
        <v>100</v>
      </c>
      <c r="K27" s="306" t="s">
        <v>101</v>
      </c>
    </row>
    <row r="29" spans="1:14" x14ac:dyDescent="0.25">
      <c r="E29" s="218"/>
    </row>
    <row r="30" spans="1:14" x14ac:dyDescent="0.25">
      <c r="B30" s="218"/>
      <c r="I30" s="218"/>
    </row>
    <row r="31" spans="1:14" x14ac:dyDescent="0.25">
      <c r="E31" s="218"/>
      <c r="I31" s="218"/>
      <c r="J31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3:H2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E12" sqref="E12:H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124</v>
      </c>
      <c r="B3" s="294" t="s">
        <v>92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1" x14ac:dyDescent="0.25">
      <c r="A8" s="43" t="s">
        <v>243</v>
      </c>
      <c r="B8" s="145" t="s">
        <v>174</v>
      </c>
      <c r="C8" s="84"/>
      <c r="D8" s="45">
        <v>703</v>
      </c>
      <c r="E8" s="88" t="s">
        <v>242</v>
      </c>
      <c r="F8" s="81"/>
      <c r="G8" s="81"/>
      <c r="H8" s="85"/>
      <c r="I8" s="71">
        <v>39420000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39420000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x14ac:dyDescent="0.25">
      <c r="A15" s="43"/>
      <c r="B15" s="58"/>
      <c r="C15" s="59"/>
      <c r="D15" s="59"/>
      <c r="E15" s="240"/>
      <c r="F15" s="61"/>
      <c r="G15" s="60"/>
      <c r="H15" s="61"/>
      <c r="I15" s="71"/>
      <c r="J15" s="71"/>
      <c r="K15" s="70">
        <f>+I15-J15</f>
        <v>0</v>
      </c>
    </row>
    <row r="16" spans="1:11" x14ac:dyDescent="0.25">
      <c r="A16" s="43"/>
      <c r="B16" s="58"/>
      <c r="C16" s="59"/>
      <c r="D16" s="59"/>
      <c r="E16" s="148"/>
      <c r="F16" s="61"/>
      <c r="G16" s="60"/>
      <c r="H16" s="61"/>
      <c r="I16" s="71"/>
      <c r="J16" s="71"/>
      <c r="K16" s="70">
        <f t="shared" ref="K16:K23" si="0">+I16-J16</f>
        <v>0</v>
      </c>
    </row>
    <row r="17" spans="1:11" x14ac:dyDescent="0.25">
      <c r="A17" s="43"/>
      <c r="B17" s="58"/>
      <c r="C17" s="59"/>
      <c r="D17" s="59"/>
      <c r="E17" s="39"/>
      <c r="F17" s="61"/>
      <c r="G17" s="60"/>
      <c r="H17" s="61"/>
      <c r="I17" s="71"/>
      <c r="J17" s="71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60"/>
      <c r="H18" s="61"/>
      <c r="I18" s="71"/>
      <c r="J18" s="71"/>
      <c r="K18" s="70">
        <f t="shared" si="0"/>
        <v>0</v>
      </c>
    </row>
    <row r="19" spans="1:11" x14ac:dyDescent="0.25">
      <c r="A19" s="43"/>
      <c r="B19" s="58"/>
      <c r="C19" s="59"/>
      <c r="D19" s="59"/>
      <c r="E19" s="148"/>
      <c r="F19" s="61"/>
      <c r="G19" s="77"/>
      <c r="H19" s="61"/>
      <c r="I19" s="71"/>
      <c r="J19" s="71"/>
      <c r="K19" s="70">
        <f t="shared" si="0"/>
        <v>0</v>
      </c>
    </row>
    <row r="20" spans="1:11" x14ac:dyDescent="0.25">
      <c r="A20" s="43"/>
      <c r="B20" s="58"/>
      <c r="C20" s="59"/>
      <c r="D20" s="59"/>
      <c r="E20" s="148"/>
      <c r="F20" s="61"/>
      <c r="G20" s="77"/>
      <c r="H20" s="61"/>
      <c r="I20" s="71"/>
      <c r="J20" s="71"/>
      <c r="K20" s="70">
        <f t="shared" si="0"/>
        <v>0</v>
      </c>
    </row>
    <row r="21" spans="1:11" x14ac:dyDescent="0.25">
      <c r="A21" s="43"/>
      <c r="B21" s="58"/>
      <c r="C21" s="59"/>
      <c r="D21" s="59"/>
      <c r="E21" s="148"/>
      <c r="F21" s="61"/>
      <c r="G21" s="77"/>
      <c r="H21" s="61"/>
      <c r="I21" s="221"/>
      <c r="J21" s="88"/>
      <c r="K21" s="70">
        <f t="shared" si="0"/>
        <v>0</v>
      </c>
    </row>
    <row r="22" spans="1:11" x14ac:dyDescent="0.25">
      <c r="A22" s="43"/>
      <c r="B22" s="58"/>
      <c r="C22" s="59"/>
      <c r="D22" s="59"/>
      <c r="E22" s="148"/>
      <c r="F22" s="61"/>
      <c r="G22" s="77"/>
      <c r="H22" s="61"/>
      <c r="I22" s="221"/>
      <c r="J22" s="88"/>
      <c r="K22" s="70">
        <f t="shared" si="0"/>
        <v>0</v>
      </c>
    </row>
    <row r="23" spans="1:11" x14ac:dyDescent="0.25">
      <c r="A23" s="43"/>
      <c r="B23" s="58"/>
      <c r="C23" s="59"/>
      <c r="D23" s="59"/>
      <c r="E23" s="148"/>
      <c r="F23" s="61"/>
      <c r="G23" s="77"/>
      <c r="H23" s="61"/>
      <c r="I23" s="221"/>
      <c r="J23" s="88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28" t="s">
        <v>132</v>
      </c>
      <c r="H25" s="329"/>
      <c r="I25" s="73">
        <f>SUM(I15:I23)</f>
        <v>0</v>
      </c>
      <c r="J25" s="73">
        <f>SUM(J15:J23)</f>
        <v>0</v>
      </c>
      <c r="K25" s="73">
        <f>SUM(K15:K23)</f>
        <v>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66"/>
      <c r="K26" s="161"/>
    </row>
    <row r="27" spans="1:11" ht="24.95" customHeight="1" x14ac:dyDescent="0.25">
      <c r="A27" s="300" t="s">
        <v>58</v>
      </c>
      <c r="B27" s="300" t="s">
        <v>133</v>
      </c>
      <c r="C27" s="300" t="s">
        <v>30</v>
      </c>
      <c r="D27" s="301" t="s">
        <v>59</v>
      </c>
      <c r="E27" s="300" t="s">
        <v>40</v>
      </c>
      <c r="F27" s="300" t="s">
        <v>62</v>
      </c>
      <c r="G27" s="300" t="s">
        <v>37</v>
      </c>
      <c r="H27" s="300" t="s">
        <v>60</v>
      </c>
      <c r="I27" s="300" t="s">
        <v>61</v>
      </c>
      <c r="J27" s="300" t="s">
        <v>99</v>
      </c>
      <c r="K27" s="300" t="s">
        <v>68</v>
      </c>
    </row>
    <row r="28" spans="1:11" ht="24.95" customHeight="1" x14ac:dyDescent="0.25">
      <c r="A28" s="307">
        <v>562489000</v>
      </c>
      <c r="B28" s="307"/>
      <c r="C28" s="307">
        <v>0</v>
      </c>
      <c r="D28" s="303">
        <f>+A28+B28-C28</f>
        <v>562489000</v>
      </c>
      <c r="E28" s="303">
        <f>+I25</f>
        <v>0</v>
      </c>
      <c r="F28" s="304">
        <f>+E28/D28</f>
        <v>0</v>
      </c>
      <c r="G28" s="303">
        <f>+I10</f>
        <v>39420000</v>
      </c>
      <c r="H28" s="303">
        <f>+D28-E28-G28</f>
        <v>523069000</v>
      </c>
      <c r="I28" s="303">
        <f>+J25</f>
        <v>0</v>
      </c>
      <c r="J28" s="309">
        <f>+I28/D28</f>
        <v>0</v>
      </c>
      <c r="K28" s="303">
        <f>+K25</f>
        <v>0</v>
      </c>
    </row>
    <row r="29" spans="1:11" x14ac:dyDescent="0.25">
      <c r="A29" s="306">
        <v>1</v>
      </c>
      <c r="B29" s="306">
        <v>2</v>
      </c>
      <c r="C29" s="306">
        <v>3</v>
      </c>
      <c r="D29" s="306" t="s">
        <v>42</v>
      </c>
      <c r="E29" s="306">
        <v>5</v>
      </c>
      <c r="F29" s="306" t="s">
        <v>69</v>
      </c>
      <c r="G29" s="306">
        <v>7</v>
      </c>
      <c r="H29" s="306" t="s">
        <v>70</v>
      </c>
      <c r="I29" s="306">
        <v>9</v>
      </c>
      <c r="J29" s="306" t="s">
        <v>100</v>
      </c>
      <c r="K29" s="306" t="s">
        <v>101</v>
      </c>
    </row>
  </sheetData>
  <mergeCells count="15">
    <mergeCell ref="G25:H25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L1" sqref="L1:M104857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150</v>
      </c>
      <c r="B3" s="294" t="s">
        <v>149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209</v>
      </c>
      <c r="C14" s="59">
        <v>485</v>
      </c>
      <c r="D14" s="228">
        <v>517</v>
      </c>
      <c r="E14" s="60" t="s">
        <v>210</v>
      </c>
      <c r="F14" s="61"/>
      <c r="G14" s="60" t="s">
        <v>237</v>
      </c>
      <c r="H14" s="61"/>
      <c r="I14" s="70">
        <v>20000000</v>
      </c>
      <c r="J14" s="70"/>
      <c r="K14" s="70">
        <f>+I14-J14</f>
        <v>20000000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28" t="s">
        <v>132</v>
      </c>
      <c r="H16" s="329"/>
      <c r="I16" s="73">
        <f>SUM(I14:I15)</f>
        <v>20000000</v>
      </c>
      <c r="J16" s="73">
        <f>SUM(J14:J15)</f>
        <v>0</v>
      </c>
      <c r="K16" s="73">
        <f>SUM(K14:K15)</f>
        <v>20000000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300" t="s">
        <v>58</v>
      </c>
      <c r="B18" s="300" t="s">
        <v>133</v>
      </c>
      <c r="C18" s="300" t="s">
        <v>30</v>
      </c>
      <c r="D18" s="301" t="s">
        <v>59</v>
      </c>
      <c r="E18" s="300" t="s">
        <v>40</v>
      </c>
      <c r="F18" s="300" t="s">
        <v>62</v>
      </c>
      <c r="G18" s="300" t="s">
        <v>37</v>
      </c>
      <c r="H18" s="300" t="s">
        <v>60</v>
      </c>
      <c r="I18" s="300" t="s">
        <v>61</v>
      </c>
      <c r="J18" s="300" t="s">
        <v>99</v>
      </c>
      <c r="K18" s="300" t="s">
        <v>68</v>
      </c>
    </row>
    <row r="19" spans="1:11" ht="24.95" customHeight="1" x14ac:dyDescent="0.25">
      <c r="A19" s="307">
        <v>27192000</v>
      </c>
      <c r="B19" s="307">
        <v>0</v>
      </c>
      <c r="C19" s="307">
        <v>0</v>
      </c>
      <c r="D19" s="303">
        <f>+A19+B19-C19</f>
        <v>27192000</v>
      </c>
      <c r="E19" s="303">
        <f>+I16</f>
        <v>20000000</v>
      </c>
      <c r="F19" s="304">
        <f>+E19/D19</f>
        <v>0.73551044424830836</v>
      </c>
      <c r="G19" s="303">
        <f>+I9</f>
        <v>0</v>
      </c>
      <c r="H19" s="303">
        <f>+D19-E19-G19</f>
        <v>7192000</v>
      </c>
      <c r="I19" s="303">
        <f>+J16</f>
        <v>0</v>
      </c>
      <c r="J19" s="309">
        <f>+I19/D19</f>
        <v>0</v>
      </c>
      <c r="K19" s="303">
        <f>+K16</f>
        <v>20000000</v>
      </c>
    </row>
    <row r="20" spans="1:11" x14ac:dyDescent="0.25">
      <c r="A20" s="306">
        <v>1</v>
      </c>
      <c r="B20" s="306">
        <v>2</v>
      </c>
      <c r="C20" s="306">
        <v>3</v>
      </c>
      <c r="D20" s="306" t="s">
        <v>42</v>
      </c>
      <c r="E20" s="306">
        <v>5</v>
      </c>
      <c r="F20" s="306" t="s">
        <v>69</v>
      </c>
      <c r="G20" s="306">
        <v>7</v>
      </c>
      <c r="H20" s="306" t="s">
        <v>70</v>
      </c>
      <c r="I20" s="306">
        <v>9</v>
      </c>
      <c r="J20" s="306" t="s">
        <v>100</v>
      </c>
      <c r="K20" s="306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18" sqref="A18:K2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158</v>
      </c>
      <c r="B3" s="294" t="s">
        <v>159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19" t="s">
        <v>28</v>
      </c>
      <c r="B5" s="330" t="s">
        <v>131</v>
      </c>
      <c r="C5" s="275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276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273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273" t="s">
        <v>56</v>
      </c>
    </row>
    <row r="12" spans="1:11" x14ac:dyDescent="0.25">
      <c r="A12" s="320"/>
      <c r="B12" s="274" t="s">
        <v>39</v>
      </c>
      <c r="C12" s="274" t="s">
        <v>36</v>
      </c>
      <c r="D12" s="274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274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28" t="s">
        <v>132</v>
      </c>
      <c r="H16" s="329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300" t="s">
        <v>58</v>
      </c>
      <c r="B18" s="300" t="s">
        <v>133</v>
      </c>
      <c r="C18" s="300" t="s">
        <v>30</v>
      </c>
      <c r="D18" s="301" t="s">
        <v>59</v>
      </c>
      <c r="E18" s="300" t="s">
        <v>40</v>
      </c>
      <c r="F18" s="300" t="s">
        <v>62</v>
      </c>
      <c r="G18" s="300" t="s">
        <v>37</v>
      </c>
      <c r="H18" s="300" t="s">
        <v>60</v>
      </c>
      <c r="I18" s="300" t="s">
        <v>61</v>
      </c>
      <c r="J18" s="300" t="s">
        <v>99</v>
      </c>
      <c r="K18" s="300" t="s">
        <v>68</v>
      </c>
    </row>
    <row r="19" spans="1:11" ht="24.95" customHeight="1" x14ac:dyDescent="0.25">
      <c r="A19" s="307">
        <v>249391000</v>
      </c>
      <c r="B19" s="307">
        <v>0</v>
      </c>
      <c r="C19" s="307">
        <v>0</v>
      </c>
      <c r="D19" s="303">
        <f>+A19+B19-C19</f>
        <v>249391000</v>
      </c>
      <c r="E19" s="303">
        <f>+I16</f>
        <v>0</v>
      </c>
      <c r="F19" s="304">
        <f>+E19/D19</f>
        <v>0</v>
      </c>
      <c r="G19" s="303">
        <f>+I9</f>
        <v>0</v>
      </c>
      <c r="H19" s="303">
        <f>+D19-E19-G19</f>
        <v>249391000</v>
      </c>
      <c r="I19" s="303">
        <f>+J16</f>
        <v>0</v>
      </c>
      <c r="J19" s="309">
        <f>+I19/D19</f>
        <v>0</v>
      </c>
      <c r="K19" s="303">
        <f>+K16</f>
        <v>0</v>
      </c>
    </row>
    <row r="20" spans="1:11" x14ac:dyDescent="0.25">
      <c r="A20" s="306">
        <v>1</v>
      </c>
      <c r="B20" s="306">
        <v>2</v>
      </c>
      <c r="C20" s="306">
        <v>3</v>
      </c>
      <c r="D20" s="306" t="s">
        <v>42</v>
      </c>
      <c r="E20" s="306">
        <v>5</v>
      </c>
      <c r="F20" s="306" t="s">
        <v>69</v>
      </c>
      <c r="G20" s="306">
        <v>7</v>
      </c>
      <c r="H20" s="306" t="s">
        <v>70</v>
      </c>
      <c r="I20" s="306">
        <v>9</v>
      </c>
      <c r="J20" s="306" t="s">
        <v>100</v>
      </c>
      <c r="K20" s="306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G15" sqref="G15:G1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2" ht="15" customHeight="1" x14ac:dyDescent="0.25">
      <c r="A3" s="290" t="s">
        <v>123</v>
      </c>
      <c r="B3" s="294" t="s">
        <v>64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2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2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2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2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2" ht="12.75" customHeight="1" x14ac:dyDescent="0.25">
      <c r="A8" s="43"/>
      <c r="B8" s="48"/>
      <c r="C8" s="49"/>
      <c r="D8" s="64"/>
      <c r="E8" s="48"/>
      <c r="F8" s="32"/>
      <c r="G8" s="46"/>
      <c r="H8" s="47"/>
      <c r="I8" s="47"/>
      <c r="J8" s="39"/>
      <c r="K8" s="44"/>
    </row>
    <row r="9" spans="1:12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2" x14ac:dyDescent="0.25">
      <c r="A10" s="50"/>
      <c r="B10" s="51"/>
      <c r="C10" s="51"/>
      <c r="D10" s="51"/>
      <c r="E10" s="51"/>
      <c r="F10" s="51"/>
      <c r="G10" s="134"/>
      <c r="H10" s="134"/>
      <c r="I10" s="151"/>
      <c r="J10" s="86"/>
      <c r="K10" s="154"/>
    </row>
    <row r="11" spans="1:12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2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2" ht="15" customHeight="1" x14ac:dyDescent="0.25">
      <c r="A13" s="43"/>
      <c r="B13" s="58"/>
      <c r="C13" s="59"/>
      <c r="D13" s="59"/>
      <c r="E13" s="60"/>
      <c r="F13" s="61"/>
      <c r="G13" s="60"/>
      <c r="H13" s="61"/>
      <c r="I13" s="146"/>
      <c r="J13" s="146"/>
      <c r="K13" s="70">
        <f t="shared" ref="K13:K20" si="0">+I13-J13</f>
        <v>0</v>
      </c>
    </row>
    <row r="14" spans="1:12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 t="shared" si="0"/>
        <v>0</v>
      </c>
    </row>
    <row r="15" spans="1:12" x14ac:dyDescent="0.25">
      <c r="A15" s="43">
        <v>43122</v>
      </c>
      <c r="B15" s="58" t="s">
        <v>203</v>
      </c>
      <c r="C15" s="59">
        <v>454</v>
      </c>
      <c r="D15" s="59">
        <v>385</v>
      </c>
      <c r="E15" s="39" t="s">
        <v>204</v>
      </c>
      <c r="F15" s="61"/>
      <c r="G15" s="60" t="s">
        <v>235</v>
      </c>
      <c r="H15" s="61"/>
      <c r="I15" s="155">
        <v>454053997</v>
      </c>
      <c r="J15" s="155">
        <v>454053997</v>
      </c>
      <c r="K15" s="70">
        <v>0</v>
      </c>
      <c r="L15" s="31" t="str">
        <f>+PROPER(G15)</f>
        <v>Secreataria Distrital De Gobierno</v>
      </c>
    </row>
    <row r="16" spans="1:12" x14ac:dyDescent="0.25">
      <c r="A16" s="43">
        <v>43125</v>
      </c>
      <c r="B16" s="58" t="s">
        <v>207</v>
      </c>
      <c r="C16" s="59">
        <v>519</v>
      </c>
      <c r="D16" s="59">
        <v>488</v>
      </c>
      <c r="E16" s="60" t="s">
        <v>208</v>
      </c>
      <c r="F16" s="61"/>
      <c r="G16" s="60" t="s">
        <v>235</v>
      </c>
      <c r="H16" s="61"/>
      <c r="I16" s="155">
        <v>1689191</v>
      </c>
      <c r="J16" s="155">
        <v>1689191</v>
      </c>
      <c r="K16" s="70">
        <v>0</v>
      </c>
      <c r="L16" s="31" t="str">
        <f t="shared" ref="L16" si="1">+PROPER(G16)</f>
        <v>Secreataria Distrital De Gobierno</v>
      </c>
    </row>
    <row r="17" spans="1:11" x14ac:dyDescent="0.25">
      <c r="A17" s="43"/>
      <c r="B17" s="58"/>
      <c r="C17" s="59"/>
      <c r="D17" s="59"/>
      <c r="E17" s="60"/>
      <c r="F17" s="61"/>
      <c r="G17" s="60"/>
      <c r="H17" s="61"/>
      <c r="I17" s="155"/>
      <c r="J17" s="155"/>
      <c r="K17" s="70">
        <f t="shared" si="0"/>
        <v>0</v>
      </c>
    </row>
    <row r="18" spans="1:11" x14ac:dyDescent="0.25">
      <c r="A18" s="43"/>
      <c r="B18" s="58"/>
      <c r="C18" s="59"/>
      <c r="D18" s="228"/>
      <c r="E18" s="60"/>
      <c r="F18" s="61"/>
      <c r="G18" s="104"/>
      <c r="H18" s="61"/>
      <c r="I18" s="70"/>
      <c r="J18" s="70"/>
      <c r="K18" s="70">
        <f t="shared" si="0"/>
        <v>0</v>
      </c>
    </row>
    <row r="19" spans="1:11" x14ac:dyDescent="0.25">
      <c r="A19" s="43"/>
      <c r="B19" s="58"/>
      <c r="C19" s="59"/>
      <c r="D19" s="228"/>
      <c r="E19" s="60"/>
      <c r="F19" s="61"/>
      <c r="G19" s="104"/>
      <c r="H19" s="61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228"/>
      <c r="E20" s="60"/>
      <c r="F20" s="61"/>
      <c r="G20" s="104"/>
      <c r="H20" s="61"/>
      <c r="I20" s="70"/>
      <c r="J20" s="70"/>
      <c r="K20" s="70">
        <f t="shared" si="0"/>
        <v>0</v>
      </c>
    </row>
    <row r="21" spans="1:11" ht="12.75" customHeight="1" x14ac:dyDescent="0.25">
      <c r="A21" s="43"/>
      <c r="B21" s="156"/>
      <c r="C21" s="156"/>
      <c r="D21" s="156"/>
      <c r="E21" s="111"/>
      <c r="F21" s="112"/>
      <c r="G21" s="104"/>
      <c r="H21" s="112"/>
      <c r="I21" s="156"/>
      <c r="J21" s="156"/>
      <c r="K21" s="259"/>
    </row>
    <row r="22" spans="1:11" x14ac:dyDescent="0.25">
      <c r="A22" s="50"/>
      <c r="B22" s="51"/>
      <c r="C22" s="51"/>
      <c r="D22" s="51"/>
      <c r="E22" s="51"/>
      <c r="F22" s="51"/>
      <c r="G22" s="328" t="s">
        <v>132</v>
      </c>
      <c r="H22" s="329"/>
      <c r="I22" s="73">
        <f>SUM(I13:I21)</f>
        <v>455743188</v>
      </c>
      <c r="J22" s="73">
        <f>SUM(J13:J21)</f>
        <v>455743188</v>
      </c>
      <c r="K22" s="73">
        <f>SUM(K14:K21)</f>
        <v>0</v>
      </c>
    </row>
    <row r="23" spans="1:11" ht="12.75" customHeight="1" x14ac:dyDescent="0.25">
      <c r="A23" s="51"/>
      <c r="B23" s="51"/>
      <c r="C23" s="51"/>
      <c r="D23" s="51"/>
      <c r="E23" s="51"/>
      <c r="F23" s="51"/>
      <c r="G23" s="108"/>
      <c r="H23" s="108"/>
      <c r="I23" s="157"/>
      <c r="J23" s="157"/>
      <c r="K23" s="157"/>
    </row>
    <row r="24" spans="1:11" ht="24.95" customHeight="1" x14ac:dyDescent="0.25">
      <c r="A24" s="300" t="s">
        <v>58</v>
      </c>
      <c r="B24" s="300" t="s">
        <v>133</v>
      </c>
      <c r="C24" s="300" t="s">
        <v>30</v>
      </c>
      <c r="D24" s="301" t="s">
        <v>59</v>
      </c>
      <c r="E24" s="300" t="s">
        <v>40</v>
      </c>
      <c r="F24" s="300" t="s">
        <v>62</v>
      </c>
      <c r="G24" s="300" t="s">
        <v>37</v>
      </c>
      <c r="H24" s="300" t="s">
        <v>60</v>
      </c>
      <c r="I24" s="300" t="s">
        <v>61</v>
      </c>
      <c r="J24" s="300" t="s">
        <v>99</v>
      </c>
      <c r="K24" s="300" t="s">
        <v>68</v>
      </c>
    </row>
    <row r="25" spans="1:11" ht="24.95" customHeight="1" x14ac:dyDescent="0.25">
      <c r="A25" s="307">
        <v>21706752000</v>
      </c>
      <c r="B25" s="307"/>
      <c r="C25" s="307">
        <v>0</v>
      </c>
      <c r="D25" s="303">
        <f>+A25+B25-C25</f>
        <v>21706752000</v>
      </c>
      <c r="E25" s="303">
        <f>+I22</f>
        <v>455743188</v>
      </c>
      <c r="F25" s="304">
        <f>+E25/D25</f>
        <v>2.0995457450290123E-2</v>
      </c>
      <c r="G25" s="303">
        <f>+I9</f>
        <v>0</v>
      </c>
      <c r="H25" s="303">
        <f>+D25-E25-G25</f>
        <v>21251008812</v>
      </c>
      <c r="I25" s="303">
        <f>+J22</f>
        <v>455743188</v>
      </c>
      <c r="J25" s="313">
        <f>+I25/D25</f>
        <v>2.0995457450290123E-2</v>
      </c>
      <c r="K25" s="303">
        <f>+K22</f>
        <v>0</v>
      </c>
    </row>
    <row r="26" spans="1:11" x14ac:dyDescent="0.25">
      <c r="A26" s="306">
        <v>1</v>
      </c>
      <c r="B26" s="306">
        <v>2</v>
      </c>
      <c r="C26" s="306">
        <v>3</v>
      </c>
      <c r="D26" s="306" t="s">
        <v>42</v>
      </c>
      <c r="E26" s="306">
        <v>5</v>
      </c>
      <c r="F26" s="306" t="s">
        <v>69</v>
      </c>
      <c r="G26" s="306">
        <v>7</v>
      </c>
      <c r="H26" s="306" t="s">
        <v>70</v>
      </c>
      <c r="I26" s="306">
        <v>9</v>
      </c>
      <c r="J26" s="306" t="s">
        <v>100</v>
      </c>
      <c r="K26" s="306" t="s">
        <v>101</v>
      </c>
    </row>
    <row r="28" spans="1:11" x14ac:dyDescent="0.25">
      <c r="B28" s="218"/>
      <c r="E28" s="218"/>
      <c r="I28" s="218"/>
    </row>
    <row r="29" spans="1:11" x14ac:dyDescent="0.25">
      <c r="B29" s="218"/>
      <c r="E29" s="218"/>
      <c r="I29" s="218"/>
      <c r="K29" s="218"/>
    </row>
  </sheetData>
  <mergeCells count="15">
    <mergeCell ref="G22:H22"/>
    <mergeCell ref="E11:H11"/>
    <mergeCell ref="E12:F12"/>
    <mergeCell ref="G12:H12"/>
    <mergeCell ref="E5:H5"/>
    <mergeCell ref="E6:H6"/>
    <mergeCell ref="G9:H9"/>
    <mergeCell ref="J11:J12"/>
    <mergeCell ref="I11:I12"/>
    <mergeCell ref="A11:A12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4" sqref="K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152</v>
      </c>
      <c r="B3" s="294" t="s">
        <v>153</v>
      </c>
      <c r="C3" s="290"/>
      <c r="D3" s="290"/>
      <c r="E3" s="291"/>
      <c r="F3" s="291"/>
      <c r="G3" s="291"/>
      <c r="H3" s="291"/>
      <c r="I3" s="291"/>
      <c r="J3" s="291"/>
      <c r="K3" s="293" t="s">
        <v>181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28" t="s">
        <v>132</v>
      </c>
      <c r="H16" s="329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300" t="s">
        <v>58</v>
      </c>
      <c r="B18" s="300" t="s">
        <v>133</v>
      </c>
      <c r="C18" s="300" t="s">
        <v>30</v>
      </c>
      <c r="D18" s="301" t="s">
        <v>59</v>
      </c>
      <c r="E18" s="300" t="s">
        <v>40</v>
      </c>
      <c r="F18" s="300" t="s">
        <v>62</v>
      </c>
      <c r="G18" s="300" t="s">
        <v>37</v>
      </c>
      <c r="H18" s="300" t="s">
        <v>60</v>
      </c>
      <c r="I18" s="300" t="s">
        <v>61</v>
      </c>
      <c r="J18" s="300" t="s">
        <v>99</v>
      </c>
      <c r="K18" s="300" t="s">
        <v>68</v>
      </c>
    </row>
    <row r="19" spans="1:11" ht="24.95" customHeight="1" x14ac:dyDescent="0.25">
      <c r="A19" s="307">
        <v>0</v>
      </c>
      <c r="B19" s="307"/>
      <c r="C19" s="307">
        <v>0</v>
      </c>
      <c r="D19" s="303">
        <f>+A19+B19-C19</f>
        <v>0</v>
      </c>
      <c r="E19" s="303">
        <f>+I16</f>
        <v>0</v>
      </c>
      <c r="F19" s="304">
        <v>0</v>
      </c>
      <c r="G19" s="303">
        <f>+I9</f>
        <v>0</v>
      </c>
      <c r="H19" s="303">
        <f>+D19-E19-G19</f>
        <v>0</v>
      </c>
      <c r="I19" s="303">
        <f>+J16</f>
        <v>0</v>
      </c>
      <c r="J19" s="309">
        <v>0</v>
      </c>
      <c r="K19" s="303">
        <f>+K16</f>
        <v>0</v>
      </c>
    </row>
    <row r="20" spans="1:11" x14ac:dyDescent="0.25">
      <c r="A20" s="306">
        <v>1</v>
      </c>
      <c r="B20" s="306">
        <v>2</v>
      </c>
      <c r="C20" s="306">
        <v>3</v>
      </c>
      <c r="D20" s="306" t="s">
        <v>42</v>
      </c>
      <c r="E20" s="306">
        <v>5</v>
      </c>
      <c r="F20" s="306" t="s">
        <v>69</v>
      </c>
      <c r="G20" s="306">
        <v>7</v>
      </c>
      <c r="H20" s="306" t="s">
        <v>70</v>
      </c>
      <c r="I20" s="306">
        <v>9</v>
      </c>
      <c r="J20" s="306" t="s">
        <v>100</v>
      </c>
      <c r="K20" s="306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:M35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70" t="s">
        <v>181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0</v>
      </c>
      <c r="E3" s="181">
        <f>SUM(E4:E7)</f>
        <v>0</v>
      </c>
      <c r="F3" s="181">
        <f>SUM(F4:F7)</f>
        <v>4184996000</v>
      </c>
      <c r="G3" s="181">
        <f>SUM(G4:G7)</f>
        <v>675101911</v>
      </c>
      <c r="H3" s="182">
        <f>+G3/F3</f>
        <v>0.16131482825790036</v>
      </c>
      <c r="I3" s="181">
        <f>SUM(I4:I7)</f>
        <v>3</v>
      </c>
      <c r="J3" s="181">
        <f>SUM(J4:J7)</f>
        <v>3509894086</v>
      </c>
      <c r="K3" s="181">
        <f>SUM(K4:K7)</f>
        <v>0</v>
      </c>
      <c r="L3" s="182">
        <f>+K3/F3</f>
        <v>0</v>
      </c>
      <c r="M3" s="181">
        <f>SUM(M4:M7)</f>
        <v>675101911</v>
      </c>
    </row>
    <row r="4" spans="1:16" ht="25.5" customHeight="1" x14ac:dyDescent="0.2">
      <c r="A4" s="183" t="s">
        <v>7</v>
      </c>
      <c r="B4" s="184" t="s">
        <v>73</v>
      </c>
      <c r="C4" s="185">
        <f>+DOTACION!A22</f>
        <v>50000000</v>
      </c>
      <c r="D4" s="185">
        <f>+DOTACION!B22</f>
        <v>0</v>
      </c>
      <c r="E4" s="185">
        <f>+DOTACION!C22</f>
        <v>0</v>
      </c>
      <c r="F4" s="185">
        <f>+DOTACION!D22</f>
        <v>50000000</v>
      </c>
      <c r="G4" s="185">
        <f>+DOTACION!E22</f>
        <v>0</v>
      </c>
      <c r="H4" s="186">
        <f>+DOTACION!F22</f>
        <v>0</v>
      </c>
      <c r="I4" s="185">
        <f>+DOTACION!G22</f>
        <v>0</v>
      </c>
      <c r="J4" s="185">
        <f>+DOTACION!H22</f>
        <v>50000000</v>
      </c>
      <c r="K4" s="187">
        <f>+DOTACION!I22</f>
        <v>0</v>
      </c>
      <c r="L4" s="186">
        <f>+DOTACION!J22</f>
        <v>0</v>
      </c>
      <c r="M4" s="185">
        <f>+DOTACION!K22</f>
        <v>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COMPUTADOR'!A22</f>
        <v>3594000000</v>
      </c>
      <c r="D5" s="185">
        <f>+'GASTOS DE COMPUTADOR'!B22</f>
        <v>0</v>
      </c>
      <c r="E5" s="185">
        <f>+'GASTOS DE COMPUTADOR'!C22</f>
        <v>0</v>
      </c>
      <c r="F5" s="185">
        <f>+'GASTOS DE COMPUTADOR'!D22</f>
        <v>3594000000</v>
      </c>
      <c r="G5" s="185">
        <f>+'GASTOS DE COMPUTADOR'!E22</f>
        <v>675101911</v>
      </c>
      <c r="H5" s="186">
        <f>+'GASTOS DE COMPUTADOR'!F22</f>
        <v>0.18784137757373401</v>
      </c>
      <c r="I5" s="185">
        <f>+'GASTOS DE COMPUTADOR'!G22</f>
        <v>3</v>
      </c>
      <c r="J5" s="185">
        <f>+'GASTOS DE COMPUTADOR'!H22</f>
        <v>2918898086</v>
      </c>
      <c r="K5" s="188">
        <f>+'GASTOS DE COMPUTADOR'!I22</f>
        <v>0</v>
      </c>
      <c r="L5" s="186">
        <f>+'GASTOS DE COMPUTADOR'!J22</f>
        <v>0</v>
      </c>
      <c r="M5" s="188">
        <f>+'GASTOS DE COMPUTADOR'!K22</f>
        <v>675101911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LLANTAS'!A22</f>
        <v>84996000</v>
      </c>
      <c r="D6" s="185">
        <f>+'COM, LUBRICAN, Y LLANTAS'!B22</f>
        <v>0</v>
      </c>
      <c r="E6" s="185">
        <f>+'COM, LUBRICAN, Y LLANTAS'!C22</f>
        <v>0</v>
      </c>
      <c r="F6" s="185">
        <f>+'COM, LUBRICAN, Y LLANTAS'!D22</f>
        <v>84996000</v>
      </c>
      <c r="G6" s="185">
        <f>+'COM, LUBRICAN, Y LLANTAS'!E22</f>
        <v>0</v>
      </c>
      <c r="H6" s="186">
        <f>+'COM, LUBRICAN, Y LLANTAS'!F22</f>
        <v>0</v>
      </c>
      <c r="I6" s="185">
        <f>+'COM, LUBRICAN, Y LLANTAS'!G22</f>
        <v>0</v>
      </c>
      <c r="J6" s="185">
        <f>+'COM, LUBRICAN, Y LLANTAS'!H22</f>
        <v>84996000</v>
      </c>
      <c r="K6" s="185">
        <f>+'COM, LUBRICAN, Y LLANTAS'!I22</f>
        <v>0</v>
      </c>
      <c r="L6" s="186">
        <f>+'COM, LUBRICAN, Y LLANTAS'!J22</f>
        <v>0</v>
      </c>
      <c r="M6" s="185">
        <f>+'COM, LUBRICAN, Y LLANTAS'!K22</f>
        <v>0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SUMINISTROS'!A20</f>
        <v>456000000</v>
      </c>
      <c r="D7" s="185">
        <f>+'MATERIALES Y SUMINISTROS'!B20</f>
        <v>0</v>
      </c>
      <c r="E7" s="185">
        <f>+'MATERIALES Y SUMINISTROS'!C20</f>
        <v>0</v>
      </c>
      <c r="F7" s="185">
        <f>+'MATERIALES Y SUMINISTROS'!D20</f>
        <v>456000000</v>
      </c>
      <c r="G7" s="185">
        <f>+'MATERIALES Y SUMINISTROS'!E20</f>
        <v>0</v>
      </c>
      <c r="H7" s="186">
        <f>+'MATERIALES Y SUMINISTROS'!F20</f>
        <v>0</v>
      </c>
      <c r="I7" s="185">
        <f>+'MATERIALES Y SUMINISTROS'!G20</f>
        <v>0</v>
      </c>
      <c r="J7" s="185">
        <f>+'MATERIALES Y SUMINISTROS'!H20</f>
        <v>456000000</v>
      </c>
      <c r="K7" s="188">
        <f>+'MATERIALES Y SUMINISTROS'!I20</f>
        <v>0</v>
      </c>
      <c r="L7" s="186">
        <f>+'MATERIALES Y SUMINISTROS'!J20</f>
        <v>0</v>
      </c>
      <c r="M7" s="188">
        <f>+'MATERIALES Y SUMINISTROS'!K20</f>
        <v>0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0</v>
      </c>
      <c r="E8" s="191">
        <f>SUM(E9:E14)+E15+E20+E21+E22+E23</f>
        <v>0</v>
      </c>
      <c r="F8" s="191">
        <f>SUM(F9:F14)+F15+F20+F21+F22+F23</f>
        <v>7935414000</v>
      </c>
      <c r="G8" s="191">
        <f>SUM(G9:G14)+G15+G20+G21+G22+G23</f>
        <v>370163368</v>
      </c>
      <c r="H8" s="192">
        <f>+G8/F8</f>
        <v>4.664701400582251E-2</v>
      </c>
      <c r="I8" s="191">
        <f>SUM(I9:I14)+I15+I20+I21+I22+I23</f>
        <v>1130462458</v>
      </c>
      <c r="J8" s="191">
        <f>SUM(J9:J14)+J15+J20+J21+J22+J23</f>
        <v>6434788174</v>
      </c>
      <c r="K8" s="191">
        <f>SUM(K9:K14)+K15+K20+K21+K22+K23</f>
        <v>58811319</v>
      </c>
      <c r="L8" s="192">
        <f>+K8/F8</f>
        <v>7.4112477307422143E-3</v>
      </c>
      <c r="M8" s="191">
        <f>SUM(M9:M14)+M15+M20+M21+M22+M23</f>
        <v>311352049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+ARRENDAMIENTOS!A22</f>
        <v>358000000</v>
      </c>
      <c r="D9" s="185">
        <f>+ARRENDAMIENTOS!B22</f>
        <v>0</v>
      </c>
      <c r="E9" s="185">
        <f>+ARRENDAMIENTOS!C22</f>
        <v>0</v>
      </c>
      <c r="F9" s="185">
        <f>+ARRENDAMIENTOS!D22</f>
        <v>358000000</v>
      </c>
      <c r="G9" s="185">
        <f>+ARRENDAMIENTOS!E22</f>
        <v>3561611</v>
      </c>
      <c r="H9" s="186">
        <f>+ARRENDAMIENTOS!F22</f>
        <v>9.9486340782122904E-3</v>
      </c>
      <c r="I9" s="185">
        <f>+ARRENDAMIENTOS!G22</f>
        <v>0</v>
      </c>
      <c r="J9" s="185">
        <f>+ARRENDAMIENTOS!H22</f>
        <v>354438389</v>
      </c>
      <c r="K9" s="185">
        <f>+ARRENDAMIENTOS!I22</f>
        <v>0</v>
      </c>
      <c r="L9" s="186">
        <f>+ARRENDAMIENTOS!J22</f>
        <v>0</v>
      </c>
      <c r="M9" s="185">
        <f>+ARRENDAMIENTOS!K22</f>
        <v>3561611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0</v>
      </c>
      <c r="E10" s="185">
        <v>0</v>
      </c>
      <c r="F10" s="185">
        <f>+VIATICOS!D21</f>
        <v>10000000</v>
      </c>
      <c r="G10" s="185">
        <f>+VIATICOS!E21</f>
        <v>0</v>
      </c>
      <c r="H10" s="186">
        <f>+VIATICOS!F21</f>
        <v>0</v>
      </c>
      <c r="I10" s="185">
        <f>+VIATICOS!G21</f>
        <v>0</v>
      </c>
      <c r="J10" s="185">
        <f>+VIATICOS!H21</f>
        <v>10000000</v>
      </c>
      <c r="K10" s="185">
        <f>+VIATICOS!I21</f>
        <v>0</v>
      </c>
      <c r="L10" s="186">
        <f>+VIATICOS!J21</f>
        <v>0</v>
      </c>
      <c r="M10" s="185">
        <f>+VIATICOS!K21</f>
        <v>0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COMUNICA'!A26</f>
        <v>1626204000</v>
      </c>
      <c r="D11" s="185">
        <f>+'GASTOS DE TRANS, Y COMUNICA'!B26</f>
        <v>0</v>
      </c>
      <c r="E11" s="185">
        <f>+'GASTOS DE TRANS, Y COMUNICA'!C26</f>
        <v>0</v>
      </c>
      <c r="F11" s="185">
        <f>+'GASTOS DE TRANS, Y COMUNICA'!D26</f>
        <v>1626204000</v>
      </c>
      <c r="G11" s="185">
        <f>+'GASTOS DE TRANS, Y COMUNICA'!E26</f>
        <v>3611869</v>
      </c>
      <c r="H11" s="186">
        <f>+'GASTOS DE TRANS, Y COMUNICA'!F26</f>
        <v>2.2210429933759847E-3</v>
      </c>
      <c r="I11" s="185">
        <f>+'GASTOS DE TRANS, Y COMUNICA'!G26</f>
        <v>290296747</v>
      </c>
      <c r="J11" s="185">
        <f>+'GASTOS DE TRANS, Y COMUNICA'!H26</f>
        <v>1332295384</v>
      </c>
      <c r="K11" s="185">
        <f>+'GASTOS DE TRANS, Y COMUNICA'!I26</f>
        <v>3611869</v>
      </c>
      <c r="L11" s="186">
        <f>+'GASTOS DE TRANS, Y COMUNICA'!J26</f>
        <v>2.2210429933759847E-3</v>
      </c>
      <c r="M11" s="185">
        <f>+'GASTOS DE TRANS, Y COMUNICA'!K26</f>
        <v>0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1650000</v>
      </c>
      <c r="J12" s="185">
        <f>+'IMPRESOS Y PUBLICACIÓN'!H24</f>
        <v>74623002</v>
      </c>
      <c r="K12" s="185">
        <f>+'IMPRESOS Y PUBLICACIÓN'!I24</f>
        <v>0</v>
      </c>
      <c r="L12" s="186">
        <f>+'IMPRESOS Y PUBLICACIÓN'!J24</f>
        <v>0</v>
      </c>
      <c r="M12" s="185">
        <f>+'IMPRESOS Y PUBLICACIÓN'!K24</f>
        <v>7726998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ENTIDAD'!A27</f>
        <v>2707000000</v>
      </c>
      <c r="D13" s="185">
        <f>+'MANTENIMIENTO ENTIDAD'!B27</f>
        <v>0</v>
      </c>
      <c r="E13" s="185">
        <f>+'MANTENIMIENTO ENTIDAD'!C27</f>
        <v>0</v>
      </c>
      <c r="F13" s="185">
        <f>+'MANTENIMIENTO ENTIDAD'!D27</f>
        <v>2707000000</v>
      </c>
      <c r="G13" s="185">
        <f>+'MANTENIMIENTO ENTIDAD'!E27</f>
        <v>299778601</v>
      </c>
      <c r="H13" s="186">
        <f>+'MANTENIMIENTO ENTIDAD'!F27</f>
        <v>0.11074200258588844</v>
      </c>
      <c r="I13" s="185">
        <f>+'MANTENIMIENTO ENTIDAD'!G27</f>
        <v>60000000</v>
      </c>
      <c r="J13" s="185">
        <f>+'MANTENIMIENTO ENTIDAD'!H27</f>
        <v>2347221399</v>
      </c>
      <c r="K13" s="185">
        <f>+'MANTENIMIENTO ENTIDAD'!I27</f>
        <v>0</v>
      </c>
      <c r="L13" s="186">
        <f>+'MANTENIMIENTO ENTIDAD'!J27</f>
        <v>0</v>
      </c>
      <c r="M13" s="185">
        <f>+'MANTENIMIENTO ENTIDAD'!K27</f>
        <v>299778601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ENTIDAD'!A20</f>
        <v>843416000</v>
      </c>
      <c r="D14" s="185">
        <f>+'SEGUROS ENTIDAD'!B20</f>
        <v>0</v>
      </c>
      <c r="E14" s="185">
        <f>+'SEGUROS ENTIDAD'!C20</f>
        <v>0</v>
      </c>
      <c r="F14" s="185">
        <f>+'SEGUROS ENTIDAD'!D20</f>
        <v>843416000</v>
      </c>
      <c r="G14" s="185">
        <f>+'SEGUROS ENTIDAD'!E20</f>
        <v>0</v>
      </c>
      <c r="H14" s="186">
        <f>+'SEGUROS ENTIDAD'!F20</f>
        <v>0</v>
      </c>
      <c r="I14" s="185">
        <f>+'SEGUROS ENTIDAD'!G20</f>
        <v>0</v>
      </c>
      <c r="J14" s="185">
        <f>+'SEGUROS ENTIDAD'!H20</f>
        <v>843416000</v>
      </c>
      <c r="K14" s="185">
        <f>+'SEGUROS ENTIDAD'!I20</f>
        <v>0</v>
      </c>
      <c r="L14" s="186">
        <f>+'SEGUROS ENTIDAD'!J20</f>
        <v>0</v>
      </c>
      <c r="M14" s="185">
        <f>+'SEGUROS ENTIDAD'!K20</f>
        <v>0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55484289</v>
      </c>
      <c r="H15" s="192">
        <f>+G15/F15</f>
        <v>6.9355361249999997E-2</v>
      </c>
      <c r="I15" s="191">
        <f>SUM(I16:I19)</f>
        <v>744515711</v>
      </c>
      <c r="J15" s="191">
        <f>SUM(J16:J19)</f>
        <v>0</v>
      </c>
      <c r="K15" s="191">
        <f>SUM(K16:K19)</f>
        <v>55199450</v>
      </c>
      <c r="L15" s="192">
        <f>+K15/F15</f>
        <v>6.8999312500000007E-2</v>
      </c>
      <c r="M15" s="191">
        <f>SUM(M16:M19)</f>
        <v>284839</v>
      </c>
    </row>
    <row r="16" spans="1:16" ht="25.5" customHeight="1" x14ac:dyDescent="0.2">
      <c r="A16" s="183" t="s">
        <v>17</v>
      </c>
      <c r="B16" s="193" t="s">
        <v>81</v>
      </c>
      <c r="C16" s="185">
        <f>+ENERGIA!A22</f>
        <v>437393000</v>
      </c>
      <c r="D16" s="185">
        <f>+ENERGIA!B22</f>
        <v>0</v>
      </c>
      <c r="E16" s="185">
        <f>+ENERGIA!C22</f>
        <v>0</v>
      </c>
      <c r="F16" s="185">
        <f>+ENERGIA!D22</f>
        <v>437393000</v>
      </c>
      <c r="G16" s="185">
        <f>+ENERGIA!E22</f>
        <v>26926819</v>
      </c>
      <c r="H16" s="186">
        <f>+ENERGIA!F22</f>
        <v>6.1562071180837369E-2</v>
      </c>
      <c r="I16" s="185">
        <f>+ENERGIA!G22</f>
        <v>410466181</v>
      </c>
      <c r="J16" s="185">
        <f>+ENERGIA!H22</f>
        <v>0</v>
      </c>
      <c r="K16" s="185">
        <f>+ENERGIA!I22</f>
        <v>26926819</v>
      </c>
      <c r="L16" s="186">
        <f>+ENERGIA!J22</f>
        <v>6.1562071180837369E-2</v>
      </c>
      <c r="M16" s="185">
        <f>+ENERGIA!K22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+ACUEDUCTO!A23</f>
        <v>133412000</v>
      </c>
      <c r="D17" s="185">
        <f>+ACUEDUCTO!B23</f>
        <v>0</v>
      </c>
      <c r="E17" s="185">
        <f>+ACUEDUCTO!C23</f>
        <v>0</v>
      </c>
      <c r="F17" s="185">
        <f>+ACUEDUCTO!D23</f>
        <v>133412000</v>
      </c>
      <c r="G17" s="185">
        <f>+ACUEDUCTO!E23</f>
        <v>9672171</v>
      </c>
      <c r="H17" s="186">
        <f>+ACUEDUCTO!F23</f>
        <v>7.2498508380055768E-2</v>
      </c>
      <c r="I17" s="185">
        <f>+ACUEDUCTO!G23</f>
        <v>123739829</v>
      </c>
      <c r="J17" s="185">
        <f>+ACUEDUCTO!H23</f>
        <v>0</v>
      </c>
      <c r="K17" s="185">
        <f>+ACUEDUCTO!I23</f>
        <v>9479221</v>
      </c>
      <c r="L17" s="186">
        <f>+ACUEDUCTO!J23</f>
        <v>7.1052236680358594E-2</v>
      </c>
      <c r="M17" s="185">
        <f>+ACUEDUCTO!K23</f>
        <v>192950</v>
      </c>
    </row>
    <row r="18" spans="1:13" ht="25.5" customHeight="1" x14ac:dyDescent="0.2">
      <c r="A18" s="183" t="s">
        <v>20</v>
      </c>
      <c r="B18" s="193" t="s">
        <v>83</v>
      </c>
      <c r="C18" s="185">
        <f>+ASEO!A22</f>
        <v>17000000</v>
      </c>
      <c r="D18" s="185">
        <f>+ASEO!B22</f>
        <v>0</v>
      </c>
      <c r="E18" s="185">
        <f>+ASEO!C22</f>
        <v>0</v>
      </c>
      <c r="F18" s="185">
        <f>+ASEO!D22</f>
        <v>17000000</v>
      </c>
      <c r="G18" s="185">
        <f>+ASEO!E22</f>
        <v>4287489</v>
      </c>
      <c r="H18" s="186">
        <f>+ASEO!F22</f>
        <v>0.25220523529411765</v>
      </c>
      <c r="I18" s="185">
        <f>+ASEO!G22</f>
        <v>12712511</v>
      </c>
      <c r="J18" s="185">
        <f>+ASEO!H22</f>
        <v>0</v>
      </c>
      <c r="K18" s="185">
        <f>+ASEO!I22</f>
        <v>4195600</v>
      </c>
      <c r="L18" s="186">
        <f>+ASEO!J22</f>
        <v>0.24679999999999999</v>
      </c>
      <c r="M18" s="185">
        <f>+ASEO!K22</f>
        <v>91889</v>
      </c>
    </row>
    <row r="19" spans="1:13" ht="25.5" customHeight="1" x14ac:dyDescent="0.2">
      <c r="A19" s="183" t="s">
        <v>21</v>
      </c>
      <c r="B19" s="193" t="s">
        <v>84</v>
      </c>
      <c r="C19" s="185">
        <f>+TELEFONO!A22</f>
        <v>212195000</v>
      </c>
      <c r="D19" s="185">
        <f>+TELEFONO!B22</f>
        <v>0</v>
      </c>
      <c r="E19" s="185">
        <f>+TELEFONO!C22</f>
        <v>0</v>
      </c>
      <c r="F19" s="185">
        <f>+TELEFONO!D22</f>
        <v>212195000</v>
      </c>
      <c r="G19" s="185">
        <f>+TELEFONO!E22</f>
        <v>14597810</v>
      </c>
      <c r="H19" s="186">
        <f>+TELEFONO!F22</f>
        <v>6.8794316548457787E-2</v>
      </c>
      <c r="I19" s="185">
        <f>+TELEFONO!G22</f>
        <v>197597190</v>
      </c>
      <c r="J19" s="185">
        <f>+TELEFONO!H22</f>
        <v>0</v>
      </c>
      <c r="K19" s="185">
        <f>+TELEFONO!I22</f>
        <v>14597810</v>
      </c>
      <c r="L19" s="186">
        <f>+TELEFONO!J22</f>
        <v>6.8794316548457787E-2</v>
      </c>
      <c r="M19" s="185">
        <f>+TELEFONO!K22</f>
        <v>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+CAPACITACIÓN!A21</f>
        <v>354083000</v>
      </c>
      <c r="D20" s="185">
        <f>+CAPACITACIÓN!B21</f>
        <v>0</v>
      </c>
      <c r="E20" s="185">
        <f>+CAPACITACIÓN!C21</f>
        <v>0</v>
      </c>
      <c r="F20" s="185">
        <f>+CAPACITACIÓN!D21</f>
        <v>354083000</v>
      </c>
      <c r="G20" s="185">
        <f>+CAPACITACIÓN!E21</f>
        <v>0</v>
      </c>
      <c r="H20" s="186">
        <f>+CAPACITACIÓN!F21</f>
        <v>0</v>
      </c>
      <c r="I20" s="185">
        <f>+CAPACITACIÓN!G21</f>
        <v>0</v>
      </c>
      <c r="J20" s="185">
        <f>+CAPACITACIÓN!H21</f>
        <v>354083000</v>
      </c>
      <c r="K20" s="185">
        <f>+CAPACITACIÓN!I21</f>
        <v>0</v>
      </c>
      <c r="L20" s="186">
        <f>+CAPACITACIÓN!J21</f>
        <v>0</v>
      </c>
      <c r="M20" s="185">
        <f>+CAPACITACIÓN!K21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+BIENESTAR!A25</f>
        <v>652711000</v>
      </c>
      <c r="D21" s="185">
        <f>+BIENESTAR!B25</f>
        <v>0</v>
      </c>
      <c r="E21" s="185">
        <f>+BIENESTAR!C25</f>
        <v>0</v>
      </c>
      <c r="F21" s="185">
        <f>+BIENESTAR!D25</f>
        <v>652711000</v>
      </c>
      <c r="G21" s="185">
        <f>+BIENESTAR!E25</f>
        <v>0</v>
      </c>
      <c r="H21" s="186">
        <f>+BIENESTAR!F25</f>
        <v>0</v>
      </c>
      <c r="I21" s="185">
        <f>+BIENESTAR!G25</f>
        <v>34000000</v>
      </c>
      <c r="J21" s="185">
        <f>+BIENESTAR!H25</f>
        <v>618711000</v>
      </c>
      <c r="K21" s="185">
        <f>+BIENESTAR!I25</f>
        <v>0</v>
      </c>
      <c r="L21" s="186">
        <f>+BIENESTAR!J25</f>
        <v>0</v>
      </c>
      <c r="M21" s="185">
        <f>+BIENESTAR!K25</f>
        <v>0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0</v>
      </c>
      <c r="H22" s="186">
        <f>+PROMOCIÓN!F24</f>
        <v>0</v>
      </c>
      <c r="I22" s="185">
        <f>+PROMOCIÓN!G24</f>
        <v>0</v>
      </c>
      <c r="J22" s="185">
        <f>+PROMOCIÓN!H24</f>
        <v>200000000</v>
      </c>
      <c r="K22" s="185">
        <f>+PROMOCIÓN!I24</f>
        <v>0</v>
      </c>
      <c r="L22" s="186">
        <f>+PROMOCIÓN!J24</f>
        <v>0</v>
      </c>
      <c r="M22" s="185">
        <f>+PROMOCIÓN!K24</f>
        <v>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OCU.'!A25</f>
        <v>300000000</v>
      </c>
      <c r="D23" s="185">
        <f>+'SALUD OCU.'!B25</f>
        <v>0</v>
      </c>
      <c r="E23" s="185">
        <f>+'SALUD OCU.'!C25</f>
        <v>0</v>
      </c>
      <c r="F23" s="185">
        <f>+'SALUD OCU.'!D25</f>
        <v>300000000</v>
      </c>
      <c r="G23" s="185">
        <f>+'SALUD OCU.'!E25</f>
        <v>0</v>
      </c>
      <c r="H23" s="186">
        <f>+'SALUD OCU.'!F25</f>
        <v>0</v>
      </c>
      <c r="I23" s="185">
        <f>+'SALUD OCU.'!G25</f>
        <v>0</v>
      </c>
      <c r="J23" s="185">
        <f>+'SALUD OCU.'!H25</f>
        <v>300000000</v>
      </c>
      <c r="K23" s="185">
        <f>+'SALUD OCU.'!I25</f>
        <v>0</v>
      </c>
      <c r="L23" s="186">
        <f>+'SALUD OCU.'!J25</f>
        <v>0</v>
      </c>
      <c r="M23" s="185">
        <f>+'SALUD OCU.'!K25</f>
        <v>0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0</v>
      </c>
      <c r="H24" s="192">
        <f>+G24/F24</f>
        <v>0</v>
      </c>
      <c r="I24" s="191">
        <f>SUM(I25:I26)</f>
        <v>0</v>
      </c>
      <c r="J24" s="191">
        <f>SUM(J25:J26)</f>
        <v>208120000</v>
      </c>
      <c r="K24" s="191">
        <f>SUM(K25:K26)</f>
        <v>0</v>
      </c>
      <c r="L24" s="192">
        <f>+K24/F24</f>
        <v>0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+SENTENCIAS!A22</f>
        <v>206000000</v>
      </c>
      <c r="D25" s="185">
        <f>+SENTENCIAS!B22</f>
        <v>0</v>
      </c>
      <c r="E25" s="185">
        <f>+SENTENCIAS!C22</f>
        <v>0</v>
      </c>
      <c r="F25" s="185">
        <f>+SENTENCIAS!D22</f>
        <v>206000000</v>
      </c>
      <c r="G25" s="185">
        <f>+SENTENCIAS!E22</f>
        <v>0</v>
      </c>
      <c r="H25" s="186">
        <f>+SENTENCIAS!F22</f>
        <v>0</v>
      </c>
      <c r="I25" s="185">
        <f>+SENTENCIAS!G22</f>
        <v>0</v>
      </c>
      <c r="J25" s="188">
        <f>+SENTENCIAS!H22</f>
        <v>206000000</v>
      </c>
      <c r="K25" s="185">
        <f>+SENTENCIAS!I22</f>
        <v>0</v>
      </c>
      <c r="L25" s="186">
        <f>+SENTENCIAS!J22</f>
        <v>0</v>
      </c>
      <c r="M25" s="185">
        <f>+SENTENCIAS!K22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TASAS'!A20</f>
        <v>2120000</v>
      </c>
      <c r="D26" s="185">
        <f>+'IMPUESTOS, TASAS'!B20</f>
        <v>0</v>
      </c>
      <c r="E26" s="185">
        <f>+'IMPUESTOS, TASAS'!C20</f>
        <v>0</v>
      </c>
      <c r="F26" s="185">
        <f>+'IMPUESTOS, TASAS'!D20</f>
        <v>2120000</v>
      </c>
      <c r="G26" s="185">
        <f>+'IMPUESTOS, TASAS'!E20</f>
        <v>0</v>
      </c>
      <c r="H26" s="186">
        <f>+'IMPUESTOS, TASAS'!F20</f>
        <v>0</v>
      </c>
      <c r="I26" s="185">
        <f>+'IMPUESTOS, TASAS'!G20</f>
        <v>0</v>
      </c>
      <c r="J26" s="188">
        <f>+'IMPUESTOS, TASAS'!H20</f>
        <v>2120000</v>
      </c>
      <c r="K26" s="185">
        <f>+'IMPUESTOS, TASAS'!I20</f>
        <v>0</v>
      </c>
      <c r="L26" s="186">
        <f>+'IMPUESTOS, TASAS'!J20</f>
        <v>0</v>
      </c>
      <c r="M26" s="185">
        <f>+'IMPUESTOS, TASAS'!K20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1045265279</v>
      </c>
      <c r="H27" s="197">
        <f>+G27/F27</f>
        <v>8.4784258869467818E-2</v>
      </c>
      <c r="I27" s="196">
        <f>+I3+I8+I24</f>
        <v>1130462461</v>
      </c>
      <c r="J27" s="196">
        <f>+J3+J8+J24</f>
        <v>10152802260</v>
      </c>
      <c r="K27" s="196">
        <f>+K3+K8+K24</f>
        <v>58811319</v>
      </c>
      <c r="L27" s="197">
        <f>+K27/F27</f>
        <v>4.7703431796004879E-3</v>
      </c>
      <c r="M27" s="198">
        <f>+M3+M8+M24</f>
        <v>986453960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4828820970</v>
      </c>
      <c r="H28" s="202">
        <f>+G28/F28</f>
        <v>5.675593730663523E-2</v>
      </c>
      <c r="I28" s="201">
        <f>SUM(I29:I33)</f>
        <v>39420000</v>
      </c>
      <c r="J28" s="201">
        <f>SUM(J29:J33)</f>
        <v>80212214030</v>
      </c>
      <c r="K28" s="201">
        <f>SUM(K29:K33)</f>
        <v>4808820970</v>
      </c>
      <c r="L28" s="202">
        <f>+K28/F28</f>
        <v>5.6520865691186063E-2</v>
      </c>
      <c r="M28" s="201">
        <f>SUM(M29:M33)</f>
        <v>20000000</v>
      </c>
    </row>
    <row r="29" spans="1:13" ht="25.5" customHeight="1" x14ac:dyDescent="0.2">
      <c r="A29" s="199" t="s">
        <v>122</v>
      </c>
      <c r="B29" s="184" t="s">
        <v>94</v>
      </c>
      <c r="C29" s="203">
        <f>+NOMINA!A26</f>
        <v>62534631000</v>
      </c>
      <c r="D29" s="203">
        <f>+NOMINA!B26</f>
        <v>0</v>
      </c>
      <c r="E29" s="203">
        <f>+NOMINA!C26</f>
        <v>0</v>
      </c>
      <c r="F29" s="203">
        <f>+NOMINA!D26</f>
        <v>62534631000</v>
      </c>
      <c r="G29" s="203">
        <f>+NOMINA!E26</f>
        <v>4353077782</v>
      </c>
      <c r="H29" s="204">
        <f>+NOMINA!F26</f>
        <v>6.9610673516247348E-2</v>
      </c>
      <c r="I29" s="203">
        <f>+NOMINA!G26</f>
        <v>0</v>
      </c>
      <c r="J29" s="203">
        <f>+NOMINA!H26</f>
        <v>58181553218</v>
      </c>
      <c r="K29" s="203">
        <f>+NOMINA!I26</f>
        <v>4353077782</v>
      </c>
      <c r="L29" s="204">
        <f>+NOMINA!J26</f>
        <v>6.9610673516247348E-2</v>
      </c>
      <c r="M29" s="203">
        <f>+NOMINA!K26</f>
        <v>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+HONORARIOS!A28</f>
        <v>562489000</v>
      </c>
      <c r="D30" s="203">
        <f>+HONORARIOS!B28</f>
        <v>0</v>
      </c>
      <c r="E30" s="203">
        <f>+HONORARIOS!C28</f>
        <v>0</v>
      </c>
      <c r="F30" s="203">
        <f>+HONORARIOS!D28</f>
        <v>562489000</v>
      </c>
      <c r="G30" s="203">
        <f>+HONORARIOS!E28</f>
        <v>0</v>
      </c>
      <c r="H30" s="204">
        <f>+HONORARIOS!F28</f>
        <v>0</v>
      </c>
      <c r="I30" s="203">
        <f>+HONORARIOS!G28</f>
        <v>39420000</v>
      </c>
      <c r="J30" s="203">
        <f>+HONORARIOS!H28</f>
        <v>523069000</v>
      </c>
      <c r="K30" s="203">
        <f>+HONORARIOS!I28</f>
        <v>0</v>
      </c>
      <c r="L30" s="204">
        <f>+HONORARIOS!J28</f>
        <v>0</v>
      </c>
      <c r="M30" s="203">
        <f>+HONORARIOS!K28</f>
        <v>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0</v>
      </c>
      <c r="L31" s="204">
        <f>+R.S.T.!J19</f>
        <v>0</v>
      </c>
      <c r="M31" s="203">
        <f>+R.S.T.!K19</f>
        <v>20000000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+APORTES!A25</f>
        <v>21706752000</v>
      </c>
      <c r="D33" s="203">
        <f>+APORTES!B25</f>
        <v>0</v>
      </c>
      <c r="E33" s="203">
        <f>+APORTES!C25</f>
        <v>0</v>
      </c>
      <c r="F33" s="203">
        <f>+APORTES!D25</f>
        <v>21706752000</v>
      </c>
      <c r="G33" s="203">
        <f>+APORTES!E25</f>
        <v>455743188</v>
      </c>
      <c r="H33" s="204">
        <f>+APORTES!F25</f>
        <v>2.0995457450290123E-2</v>
      </c>
      <c r="I33" s="203">
        <f>+APORTES!G25</f>
        <v>0</v>
      </c>
      <c r="J33" s="203">
        <f>+APORTES!H25</f>
        <v>21251008812</v>
      </c>
      <c r="K33" s="203">
        <f>+APORTES!I25</f>
        <v>455743188</v>
      </c>
      <c r="L33" s="204">
        <f>+APORTES!J25</f>
        <v>2.0995457450290123E-2</v>
      </c>
      <c r="M33" s="203">
        <f>+APORTES!K25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5874086249</v>
      </c>
      <c r="H35" s="209">
        <f>+G35/F35</f>
        <v>6.0303330837499232E-2</v>
      </c>
      <c r="I35" s="210">
        <f>+I27+I28+I34</f>
        <v>1169882461</v>
      </c>
      <c r="J35" s="207">
        <f>+J27+J28+J34</f>
        <v>90365016290</v>
      </c>
      <c r="K35" s="211">
        <f>+K27+K28+K34</f>
        <v>4867632289</v>
      </c>
      <c r="L35" s="209">
        <f>+K35/F35</f>
        <v>4.9971081096882385E-2</v>
      </c>
      <c r="M35" s="207">
        <f>+M27+M28+M34</f>
        <v>1006453960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+DOTACION!A22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COMPUTADOR'!A22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LLANTAS'!A22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SUMINISTROS'!A20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+ARRENDAMIENTOS!A22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COMUNICA'!A26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ENTIDAD'!A27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ENTIDAD'!A20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+ENERGIA!A22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+ACUEDUCTO!A23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+ASEO!A22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+TELEFONO!A22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+CAPACITACIÓN!A21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+BIENESTAR!A25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OCU.'!A25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+SENTENCIAS!A22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TASAS'!A20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+NOMINA!A26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+HONORARIOS!A28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+APORTES!A25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15" sqref="A15:XFD1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104</v>
      </c>
      <c r="B3" s="294" t="s">
        <v>72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86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78"/>
      <c r="B14" s="79"/>
      <c r="C14" s="80"/>
      <c r="D14" s="80"/>
      <c r="E14" s="81"/>
      <c r="F14" s="76"/>
      <c r="G14" s="77"/>
      <c r="H14" s="76"/>
      <c r="I14" s="88"/>
      <c r="J14" s="88"/>
      <c r="K14" s="70">
        <f>+I14-J14</f>
        <v>0</v>
      </c>
    </row>
    <row r="15" spans="1:11" x14ac:dyDescent="0.25">
      <c r="A15" s="78"/>
      <c r="B15" s="79"/>
      <c r="C15" s="80"/>
      <c r="D15" s="80"/>
      <c r="E15" s="87"/>
      <c r="F15" s="76"/>
      <c r="G15" s="77"/>
      <c r="H15" s="76"/>
      <c r="I15" s="88"/>
      <c r="J15" s="70"/>
      <c r="K15" s="70">
        <f>+I15-J15</f>
        <v>0</v>
      </c>
    </row>
    <row r="16" spans="1:11" x14ac:dyDescent="0.25">
      <c r="A16" s="78"/>
      <c r="B16" s="79"/>
      <c r="C16" s="80"/>
      <c r="D16" s="80"/>
      <c r="E16"/>
      <c r="F16" s="76"/>
      <c r="G16"/>
      <c r="H16" s="76"/>
      <c r="I16" s="71"/>
      <c r="J16" s="67"/>
      <c r="K16" s="70">
        <f>+I16-J16</f>
        <v>0</v>
      </c>
    </row>
    <row r="17" spans="1:11" x14ac:dyDescent="0.25">
      <c r="A17" s="78"/>
      <c r="B17" s="79"/>
      <c r="C17" s="80"/>
      <c r="D17" s="80"/>
      <c r="E17" s="39"/>
      <c r="F17" s="76"/>
      <c r="G17" s="77"/>
      <c r="H17" s="76"/>
      <c r="I17" s="71"/>
      <c r="J17" s="67"/>
      <c r="K17" s="70"/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/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82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84996000</v>
      </c>
      <c r="B22" s="307"/>
      <c r="C22" s="307">
        <v>0</v>
      </c>
      <c r="D22" s="303">
        <f>+A22+B22-C22</f>
        <v>84996000</v>
      </c>
      <c r="E22" s="303">
        <f>+I19</f>
        <v>0</v>
      </c>
      <c r="F22" s="304">
        <f>+E22/D22</f>
        <v>0</v>
      </c>
      <c r="G22" s="303">
        <f>+I9</f>
        <v>0</v>
      </c>
      <c r="H22" s="303">
        <f>+D22-E22-G22</f>
        <v>84996000</v>
      </c>
      <c r="I22" s="303">
        <f>+J19</f>
        <v>0</v>
      </c>
      <c r="J22" s="309">
        <f>+I22/D22</f>
        <v>0</v>
      </c>
      <c r="K22" s="303">
        <f>+K19</f>
        <v>0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J11:J12"/>
    <mergeCell ref="I11:I12"/>
    <mergeCell ref="A11:A12"/>
    <mergeCell ref="B5:B6"/>
    <mergeCell ref="D5:D6"/>
    <mergeCell ref="I5:I6"/>
    <mergeCell ref="J5:K6"/>
    <mergeCell ref="A5:A6"/>
    <mergeCell ref="G19:H19"/>
    <mergeCell ref="E11:H11"/>
    <mergeCell ref="E12:F12"/>
    <mergeCell ref="G12:H12"/>
    <mergeCell ref="E5:H5"/>
    <mergeCell ref="E6:H6"/>
    <mergeCell ref="G9:H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C29" sqref="C2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106</v>
      </c>
      <c r="B3" s="294" t="s">
        <v>126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/>
      <c r="B8" s="39"/>
      <c r="C8" s="44"/>
      <c r="D8" s="45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85"/>
      <c r="G13" s="39"/>
      <c r="H13" s="44"/>
      <c r="I13" s="57"/>
      <c r="J13" s="57"/>
      <c r="K13" s="57"/>
    </row>
    <row r="14" spans="1:11" x14ac:dyDescent="0.25">
      <c r="A14" s="78"/>
      <c r="B14" s="245"/>
      <c r="C14" s="246"/>
      <c r="D14" s="247"/>
      <c r="E14" s="39"/>
      <c r="F14" s="76"/>
      <c r="G14" s="77"/>
      <c r="H14" s="76"/>
      <c r="I14" s="67"/>
      <c r="J14" s="71"/>
      <c r="K14" s="70">
        <f t="shared" ref="K14:K15" si="0">+I14-J14</f>
        <v>0</v>
      </c>
    </row>
    <row r="15" spans="1:11" x14ac:dyDescent="0.25">
      <c r="A15" s="78"/>
      <c r="B15" s="245"/>
      <c r="C15" s="80"/>
      <c r="D15" s="80"/>
      <c r="E15" s="77"/>
      <c r="F15" s="76"/>
      <c r="G15" s="77"/>
      <c r="H15" s="76"/>
      <c r="I15" s="71"/>
      <c r="J15" s="71"/>
      <c r="K15" s="70">
        <f t="shared" si="0"/>
        <v>0</v>
      </c>
    </row>
    <row r="16" spans="1:11" x14ac:dyDescent="0.25">
      <c r="A16" s="78"/>
      <c r="B16" s="245"/>
      <c r="C16" s="80"/>
      <c r="D16" s="80"/>
      <c r="E16" s="77"/>
      <c r="F16" s="76"/>
      <c r="G16" s="77"/>
      <c r="H16" s="76"/>
      <c r="I16" s="71"/>
      <c r="J16" s="71"/>
      <c r="K16" s="70"/>
    </row>
    <row r="17" spans="1:11" x14ac:dyDescent="0.25">
      <c r="A17" s="50"/>
      <c r="B17" s="51"/>
      <c r="C17" s="51"/>
      <c r="D17" s="51"/>
      <c r="E17" s="51"/>
      <c r="F17" s="51"/>
      <c r="G17" s="328" t="s">
        <v>132</v>
      </c>
      <c r="H17" s="329"/>
      <c r="I17" s="73">
        <f>SUM(I14:I16)</f>
        <v>0</v>
      </c>
      <c r="J17" s="65">
        <f>SUM(J14:J16)</f>
        <v>0</v>
      </c>
      <c r="K17" s="65">
        <f>SUM(K14:K16)</f>
        <v>0</v>
      </c>
    </row>
    <row r="18" spans="1:11" ht="12.75" customHeight="1" x14ac:dyDescent="0.25">
      <c r="A18" s="3"/>
      <c r="B18" s="3"/>
      <c r="C18" s="3"/>
      <c r="D18" s="3"/>
      <c r="E18" s="3"/>
      <c r="F18" s="3"/>
      <c r="G18" s="3"/>
      <c r="H18" s="3"/>
      <c r="I18" s="22"/>
      <c r="J18" s="82"/>
      <c r="K18" s="158"/>
    </row>
    <row r="19" spans="1:11" ht="24.95" customHeight="1" x14ac:dyDescent="0.25">
      <c r="A19" s="300" t="s">
        <v>58</v>
      </c>
      <c r="B19" s="300" t="s">
        <v>133</v>
      </c>
      <c r="C19" s="300" t="s">
        <v>30</v>
      </c>
      <c r="D19" s="301" t="s">
        <v>59</v>
      </c>
      <c r="E19" s="300" t="s">
        <v>40</v>
      </c>
      <c r="F19" s="300" t="s">
        <v>62</v>
      </c>
      <c r="G19" s="300" t="s">
        <v>37</v>
      </c>
      <c r="H19" s="300" t="s">
        <v>60</v>
      </c>
      <c r="I19" s="300" t="s">
        <v>61</v>
      </c>
      <c r="J19" s="300" t="s">
        <v>99</v>
      </c>
      <c r="K19" s="300" t="s">
        <v>68</v>
      </c>
    </row>
    <row r="20" spans="1:11" ht="24.95" customHeight="1" x14ac:dyDescent="0.25">
      <c r="A20" s="302">
        <v>456000000</v>
      </c>
      <c r="B20" s="302"/>
      <c r="C20" s="302">
        <v>0</v>
      </c>
      <c r="D20" s="303">
        <f>+A20+B20-C20</f>
        <v>456000000</v>
      </c>
      <c r="E20" s="303">
        <f>+I17</f>
        <v>0</v>
      </c>
      <c r="F20" s="304">
        <f>+E20/D20</f>
        <v>0</v>
      </c>
      <c r="G20" s="303">
        <f>+I9</f>
        <v>0</v>
      </c>
      <c r="H20" s="303">
        <f>+D20-E20-G20</f>
        <v>456000000</v>
      </c>
      <c r="I20" s="308">
        <f>+J17</f>
        <v>0</v>
      </c>
      <c r="J20" s="309">
        <f>+I20/D20</f>
        <v>0</v>
      </c>
      <c r="K20" s="308">
        <f>+K17</f>
        <v>0</v>
      </c>
    </row>
    <row r="21" spans="1:11" x14ac:dyDescent="0.25">
      <c r="A21" s="306">
        <v>1</v>
      </c>
      <c r="B21" s="306">
        <v>2</v>
      </c>
      <c r="C21" s="306">
        <v>3</v>
      </c>
      <c r="D21" s="306" t="s">
        <v>42</v>
      </c>
      <c r="E21" s="306">
        <v>5</v>
      </c>
      <c r="F21" s="306" t="s">
        <v>69</v>
      </c>
      <c r="G21" s="306">
        <v>7</v>
      </c>
      <c r="H21" s="306" t="s">
        <v>70</v>
      </c>
      <c r="I21" s="306">
        <v>9</v>
      </c>
      <c r="J21" s="306" t="s">
        <v>100</v>
      </c>
      <c r="K21" s="306" t="s">
        <v>101</v>
      </c>
    </row>
  </sheetData>
  <mergeCells count="15">
    <mergeCell ref="G17:H17"/>
    <mergeCell ref="E11:H11"/>
    <mergeCell ref="E12:F12"/>
    <mergeCell ref="G12:H12"/>
    <mergeCell ref="E5:H5"/>
    <mergeCell ref="E6:H6"/>
    <mergeCell ref="G9:H9"/>
    <mergeCell ref="J11:J12"/>
    <mergeCell ref="I11:I12"/>
    <mergeCell ref="A11:A12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1" sqref="L1:M104857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134</v>
      </c>
      <c r="B3" s="294" t="s">
        <v>135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ht="15.75" customHeight="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28" t="s">
        <v>132</v>
      </c>
      <c r="H9" s="329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19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20"/>
      <c r="K12" s="56" t="s">
        <v>57</v>
      </c>
    </row>
    <row r="13" spans="1:11" ht="12.75" customHeight="1" x14ac:dyDescent="0.25">
      <c r="A13" s="43"/>
      <c r="B13" s="36"/>
      <c r="C13" s="59"/>
      <c r="D13" s="45"/>
      <c r="E13" s="39"/>
      <c r="F13" s="44"/>
      <c r="G13" s="39"/>
      <c r="H13" s="44"/>
      <c r="I13" s="62"/>
      <c r="J13" s="62"/>
      <c r="K13" s="62">
        <f>+I13-J13</f>
        <v>0</v>
      </c>
    </row>
    <row r="14" spans="1:11" x14ac:dyDescent="0.25">
      <c r="A14" s="43">
        <v>43122</v>
      </c>
      <c r="B14" s="58" t="s">
        <v>185</v>
      </c>
      <c r="C14" s="59">
        <v>424</v>
      </c>
      <c r="D14" s="45">
        <v>405</v>
      </c>
      <c r="E14" s="39" t="s">
        <v>186</v>
      </c>
      <c r="F14" s="61"/>
      <c r="G14" s="60" t="s">
        <v>214</v>
      </c>
      <c r="H14" s="61"/>
      <c r="I14" s="62">
        <v>3561611</v>
      </c>
      <c r="J14" s="62">
        <v>0</v>
      </c>
      <c r="K14" s="62">
        <f>+I14-J14</f>
        <v>3561611</v>
      </c>
    </row>
    <row r="15" spans="1:11" x14ac:dyDescent="0.25">
      <c r="A15" s="43"/>
      <c r="B15" s="58"/>
      <c r="C15" s="59"/>
      <c r="D15" s="45"/>
      <c r="E15" s="39"/>
      <c r="F15" s="61"/>
      <c r="G15" s="60"/>
      <c r="H15" s="61"/>
      <c r="I15" s="62"/>
      <c r="J15" s="62">
        <v>0</v>
      </c>
      <c r="K15" s="62">
        <f>+I15-J15</f>
        <v>0</v>
      </c>
    </row>
    <row r="16" spans="1:11" x14ac:dyDescent="0.25">
      <c r="A16" s="43"/>
      <c r="B16" s="58"/>
      <c r="C16" s="59"/>
      <c r="D16" s="45"/>
      <c r="E16" s="39"/>
      <c r="F16" s="61"/>
      <c r="G16" s="60"/>
      <c r="H16" s="61"/>
      <c r="I16" s="62"/>
      <c r="J16" s="62">
        <v>0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ht="12.75" customHeight="1" x14ac:dyDescent="0.25">
      <c r="A18" s="43"/>
      <c r="B18" s="58"/>
      <c r="C18" s="59"/>
      <c r="D18" s="45"/>
      <c r="E18" s="39"/>
      <c r="F18" s="44"/>
      <c r="G18" s="39"/>
      <c r="H18" s="44"/>
      <c r="I18" s="64"/>
      <c r="J18" s="64"/>
      <c r="K18" s="64"/>
    </row>
    <row r="19" spans="1:11" x14ac:dyDescent="0.25">
      <c r="A19" s="50"/>
      <c r="B19" s="51"/>
      <c r="C19" s="51"/>
      <c r="D19" s="51"/>
      <c r="E19" s="51"/>
      <c r="F19" s="51"/>
      <c r="G19" s="328" t="s">
        <v>132</v>
      </c>
      <c r="H19" s="329"/>
      <c r="I19" s="65">
        <f>SUM(I13:I18)</f>
        <v>3561611</v>
      </c>
      <c r="J19" s="65">
        <f>SUM(J13:J18)</f>
        <v>0</v>
      </c>
      <c r="K19" s="65">
        <f>SUM(K13:K18)</f>
        <v>3561611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86"/>
      <c r="J20" s="86"/>
      <c r="K20" s="51"/>
    </row>
    <row r="21" spans="1:11" ht="24.95" customHeight="1" x14ac:dyDescent="0.25">
      <c r="A21" s="300" t="s">
        <v>58</v>
      </c>
      <c r="B21" s="300" t="s">
        <v>133</v>
      </c>
      <c r="C21" s="300" t="s">
        <v>30</v>
      </c>
      <c r="D21" s="301" t="s">
        <v>59</v>
      </c>
      <c r="E21" s="300" t="s">
        <v>40</v>
      </c>
      <c r="F21" s="300" t="s">
        <v>62</v>
      </c>
      <c r="G21" s="300" t="s">
        <v>37</v>
      </c>
      <c r="H21" s="300" t="s">
        <v>60</v>
      </c>
      <c r="I21" s="300" t="s">
        <v>61</v>
      </c>
      <c r="J21" s="300" t="s">
        <v>99</v>
      </c>
      <c r="K21" s="300" t="s">
        <v>68</v>
      </c>
    </row>
    <row r="22" spans="1:11" ht="24.95" customHeight="1" x14ac:dyDescent="0.25">
      <c r="A22" s="307">
        <v>358000000</v>
      </c>
      <c r="B22" s="307"/>
      <c r="C22" s="307">
        <v>0</v>
      </c>
      <c r="D22" s="303">
        <f>+A22+B22-C22</f>
        <v>358000000</v>
      </c>
      <c r="E22" s="303">
        <f>+I19</f>
        <v>3561611</v>
      </c>
      <c r="F22" s="304">
        <f>+E22/D22</f>
        <v>9.9486340782122904E-3</v>
      </c>
      <c r="G22" s="303">
        <f>+I9</f>
        <v>0</v>
      </c>
      <c r="H22" s="303">
        <f>+D22-E22-G22</f>
        <v>354438389</v>
      </c>
      <c r="I22" s="303">
        <f>+J19</f>
        <v>0</v>
      </c>
      <c r="J22" s="309">
        <f>+I22/D22</f>
        <v>0</v>
      </c>
      <c r="K22" s="303">
        <f>+K19</f>
        <v>3561611</v>
      </c>
    </row>
    <row r="23" spans="1:11" x14ac:dyDescent="0.25">
      <c r="A23" s="306">
        <v>1</v>
      </c>
      <c r="B23" s="306">
        <v>2</v>
      </c>
      <c r="C23" s="306">
        <v>3</v>
      </c>
      <c r="D23" s="306" t="s">
        <v>42</v>
      </c>
      <c r="E23" s="306">
        <v>5</v>
      </c>
      <c r="F23" s="306" t="s">
        <v>69</v>
      </c>
      <c r="G23" s="306">
        <v>7</v>
      </c>
      <c r="H23" s="306" t="s">
        <v>70</v>
      </c>
      <c r="I23" s="306">
        <v>9</v>
      </c>
      <c r="J23" s="306" t="s">
        <v>100</v>
      </c>
      <c r="K23" s="306" t="s">
        <v>101</v>
      </c>
    </row>
  </sheetData>
  <mergeCells count="15">
    <mergeCell ref="J5:K6"/>
    <mergeCell ref="E6:H6"/>
    <mergeCell ref="G19:H19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20" sqref="A20:K2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5" t="s">
        <v>154</v>
      </c>
      <c r="B3" s="296" t="s">
        <v>155</v>
      </c>
      <c r="C3" s="295"/>
      <c r="D3" s="295"/>
      <c r="E3" s="297"/>
      <c r="F3" s="297"/>
      <c r="G3" s="297"/>
      <c r="H3" s="297"/>
      <c r="I3" s="297"/>
      <c r="J3" s="298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28" t="s">
        <v>132</v>
      </c>
      <c r="H9" s="329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19" t="s">
        <v>28</v>
      </c>
      <c r="B11" s="30" t="s">
        <v>38</v>
      </c>
      <c r="C11" s="55" t="s">
        <v>34</v>
      </c>
      <c r="D11" s="54" t="s">
        <v>34</v>
      </c>
      <c r="E11" s="325" t="s">
        <v>40</v>
      </c>
      <c r="F11" s="326"/>
      <c r="G11" s="326"/>
      <c r="H11" s="327"/>
      <c r="I11" s="319" t="s">
        <v>31</v>
      </c>
      <c r="J11" s="332" t="s">
        <v>29</v>
      </c>
      <c r="K11" s="55" t="s">
        <v>56</v>
      </c>
    </row>
    <row r="12" spans="1:11" x14ac:dyDescent="0.25">
      <c r="A12" s="320"/>
      <c r="B12" s="56" t="s">
        <v>39</v>
      </c>
      <c r="C12" s="56" t="s">
        <v>36</v>
      </c>
      <c r="D12" s="56" t="s">
        <v>35</v>
      </c>
      <c r="E12" s="325" t="s">
        <v>33</v>
      </c>
      <c r="F12" s="327"/>
      <c r="G12" s="325" t="s">
        <v>32</v>
      </c>
      <c r="H12" s="327"/>
      <c r="I12" s="320"/>
      <c r="J12" s="333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/>
      <c r="B14" s="81"/>
      <c r="C14" s="59"/>
      <c r="D14" s="59"/>
      <c r="E14" s="81"/>
      <c r="F14" s="85"/>
      <c r="G14" s="104"/>
      <c r="H14" s="76"/>
      <c r="I14" s="71"/>
      <c r="J14" s="71"/>
      <c r="K14" s="88">
        <f t="shared" si="0"/>
        <v>0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28" t="s">
        <v>132</v>
      </c>
      <c r="H18" s="329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4"/>
      <c r="J19" s="161"/>
      <c r="K19" s="161"/>
    </row>
    <row r="20" spans="1:11" ht="24.95" customHeight="1" x14ac:dyDescent="0.25">
      <c r="A20" s="300" t="s">
        <v>58</v>
      </c>
      <c r="B20" s="300" t="s">
        <v>133</v>
      </c>
      <c r="C20" s="300" t="s">
        <v>30</v>
      </c>
      <c r="D20" s="301" t="s">
        <v>59</v>
      </c>
      <c r="E20" s="300" t="s">
        <v>40</v>
      </c>
      <c r="F20" s="300" t="s">
        <v>62</v>
      </c>
      <c r="G20" s="300" t="s">
        <v>37</v>
      </c>
      <c r="H20" s="300" t="s">
        <v>60</v>
      </c>
      <c r="I20" s="300" t="s">
        <v>61</v>
      </c>
      <c r="J20" s="310" t="s">
        <v>99</v>
      </c>
      <c r="K20" s="300" t="s">
        <v>68</v>
      </c>
    </row>
    <row r="21" spans="1:11" x14ac:dyDescent="0.25">
      <c r="A21" s="307">
        <v>10000000</v>
      </c>
      <c r="B21" s="307"/>
      <c r="C21" s="307">
        <v>0</v>
      </c>
      <c r="D21" s="303">
        <f>+A21+B21-C21</f>
        <v>10000000</v>
      </c>
      <c r="E21" s="303">
        <f>+I18</f>
        <v>0</v>
      </c>
      <c r="F21" s="304">
        <f>+E21/D21</f>
        <v>0</v>
      </c>
      <c r="G21" s="303">
        <f>+I9</f>
        <v>0</v>
      </c>
      <c r="H21" s="303">
        <f>+D21-E21-G21</f>
        <v>10000000</v>
      </c>
      <c r="I21" s="308">
        <f>+J18</f>
        <v>0</v>
      </c>
      <c r="J21" s="309">
        <f>+I21/D21</f>
        <v>0</v>
      </c>
      <c r="K21" s="308">
        <f>+K18</f>
        <v>0</v>
      </c>
    </row>
    <row r="22" spans="1:11" x14ac:dyDescent="0.25">
      <c r="A22" s="306">
        <v>1</v>
      </c>
      <c r="B22" s="306">
        <v>2</v>
      </c>
      <c r="C22" s="306">
        <v>3</v>
      </c>
      <c r="D22" s="306" t="s">
        <v>42</v>
      </c>
      <c r="E22" s="306">
        <v>5</v>
      </c>
      <c r="F22" s="306" t="s">
        <v>69</v>
      </c>
      <c r="G22" s="306">
        <v>7</v>
      </c>
      <c r="H22" s="306" t="s">
        <v>70</v>
      </c>
      <c r="I22" s="306">
        <v>9</v>
      </c>
      <c r="J22" s="311" t="s">
        <v>100</v>
      </c>
      <c r="K22" s="306" t="s">
        <v>101</v>
      </c>
    </row>
    <row r="24" spans="1:11" x14ac:dyDescent="0.25">
      <c r="B24" s="218"/>
      <c r="E24" s="218"/>
      <c r="G24" s="218"/>
    </row>
  </sheetData>
  <mergeCells count="15">
    <mergeCell ref="G18:H18"/>
    <mergeCell ref="G9:H9"/>
    <mergeCell ref="A11:A12"/>
    <mergeCell ref="E11:H11"/>
    <mergeCell ref="I11:I12"/>
    <mergeCell ref="J5:K6"/>
    <mergeCell ref="E6:H6"/>
    <mergeCell ref="J11:J12"/>
    <mergeCell ref="E12:F12"/>
    <mergeCell ref="G12:H12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1" sqref="L1:M104857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0" t="s">
        <v>105</v>
      </c>
      <c r="B3" s="294" t="s">
        <v>47</v>
      </c>
      <c r="C3" s="290"/>
      <c r="D3" s="290"/>
      <c r="E3" s="291"/>
      <c r="F3" s="291"/>
      <c r="G3" s="291"/>
      <c r="H3" s="291"/>
      <c r="I3" s="291"/>
      <c r="J3" s="299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ht="15" customHeight="1" x14ac:dyDescent="0.25">
      <c r="A7" s="96"/>
      <c r="B7" s="137"/>
      <c r="C7" s="84"/>
      <c r="D7" s="45"/>
      <c r="E7" s="266"/>
      <c r="F7" s="32"/>
      <c r="G7" s="46"/>
      <c r="H7" s="47"/>
      <c r="I7" s="230"/>
      <c r="J7" s="32"/>
      <c r="K7" s="44"/>
    </row>
    <row r="8" spans="1:11" ht="15" customHeight="1" x14ac:dyDescent="0.25">
      <c r="A8" s="96" t="s">
        <v>173</v>
      </c>
      <c r="B8" s="137" t="s">
        <v>174</v>
      </c>
      <c r="C8" s="84"/>
      <c r="D8" s="45">
        <v>116</v>
      </c>
      <c r="E8" s="266" t="s">
        <v>215</v>
      </c>
      <c r="F8" s="32"/>
      <c r="G8" s="46"/>
      <c r="H8" s="47"/>
      <c r="I8" s="230">
        <f>64721000-3499269</f>
        <v>61221731</v>
      </c>
      <c r="J8" s="32" t="s">
        <v>184</v>
      </c>
      <c r="K8" s="44"/>
    </row>
    <row r="9" spans="1:11" ht="15" customHeight="1" x14ac:dyDescent="0.25">
      <c r="A9" s="96" t="s">
        <v>173</v>
      </c>
      <c r="B9" s="137" t="s">
        <v>174</v>
      </c>
      <c r="C9" s="84"/>
      <c r="D9" s="45">
        <v>117</v>
      </c>
      <c r="E9" s="266" t="s">
        <v>216</v>
      </c>
      <c r="F9" s="32"/>
      <c r="G9" s="46"/>
      <c r="H9" s="47"/>
      <c r="I9" s="230">
        <v>1583400</v>
      </c>
      <c r="J9" s="32" t="s">
        <v>184</v>
      </c>
      <c r="K9" s="44"/>
    </row>
    <row r="10" spans="1:11" ht="15" customHeight="1" x14ac:dyDescent="0.25">
      <c r="A10" s="96" t="s">
        <v>173</v>
      </c>
      <c r="B10" s="137" t="s">
        <v>174</v>
      </c>
      <c r="C10" s="84"/>
      <c r="D10" s="45">
        <v>118</v>
      </c>
      <c r="E10" s="266" t="s">
        <v>217</v>
      </c>
      <c r="F10" s="32"/>
      <c r="G10" s="46"/>
      <c r="H10" s="47"/>
      <c r="I10" s="230">
        <v>10165000</v>
      </c>
      <c r="J10" s="32"/>
      <c r="K10" s="44"/>
    </row>
    <row r="11" spans="1:11" ht="15" customHeight="1" x14ac:dyDescent="0.25">
      <c r="A11" s="96">
        <v>43124</v>
      </c>
      <c r="B11" s="137" t="s">
        <v>174</v>
      </c>
      <c r="C11" s="84"/>
      <c r="D11" s="45">
        <v>484</v>
      </c>
      <c r="E11" s="266" t="s">
        <v>218</v>
      </c>
      <c r="F11" s="32"/>
      <c r="G11" s="46"/>
      <c r="H11" s="47"/>
      <c r="I11" s="230">
        <v>217326616</v>
      </c>
      <c r="J11" s="32"/>
      <c r="K11" s="44"/>
    </row>
    <row r="12" spans="1:11" x14ac:dyDescent="0.25">
      <c r="A12" s="96"/>
      <c r="B12" s="39"/>
      <c r="C12" s="84"/>
      <c r="D12" s="97"/>
      <c r="E12" s="48"/>
      <c r="F12" s="32"/>
      <c r="G12" s="46"/>
      <c r="H12" s="47"/>
      <c r="I12" s="67"/>
      <c r="J12" s="48"/>
      <c r="K12" s="49"/>
    </row>
    <row r="13" spans="1:11" x14ac:dyDescent="0.25">
      <c r="A13" s="50"/>
      <c r="B13" s="50"/>
      <c r="C13" s="98"/>
      <c r="D13" s="99"/>
      <c r="E13" s="51"/>
      <c r="F13" s="51"/>
      <c r="G13" s="328" t="s">
        <v>132</v>
      </c>
      <c r="H13" s="329"/>
      <c r="I13" s="69">
        <f>SUM(I7:I12)</f>
        <v>290296747</v>
      </c>
      <c r="J13" s="32"/>
      <c r="K13" s="44"/>
    </row>
    <row r="14" spans="1:11" ht="12.75" customHeight="1" x14ac:dyDescent="0.25">
      <c r="A14" s="3"/>
      <c r="B14" s="3"/>
      <c r="C14" s="3"/>
      <c r="D14" s="3"/>
      <c r="E14" s="3"/>
      <c r="F14" s="3"/>
      <c r="G14" s="3"/>
      <c r="H14" s="3"/>
      <c r="I14" s="47"/>
      <c r="J14" s="160"/>
      <c r="K14" s="68"/>
    </row>
    <row r="15" spans="1:11" x14ac:dyDescent="0.25">
      <c r="A15" s="319" t="s">
        <v>28</v>
      </c>
      <c r="B15" s="30" t="s">
        <v>38</v>
      </c>
      <c r="C15" s="55" t="s">
        <v>34</v>
      </c>
      <c r="D15" s="54" t="s">
        <v>34</v>
      </c>
      <c r="E15" s="325" t="s">
        <v>40</v>
      </c>
      <c r="F15" s="326"/>
      <c r="G15" s="326"/>
      <c r="H15" s="327"/>
      <c r="I15" s="319" t="s">
        <v>31</v>
      </c>
      <c r="J15" s="332" t="s">
        <v>29</v>
      </c>
      <c r="K15" s="55" t="s">
        <v>56</v>
      </c>
    </row>
    <row r="16" spans="1:11" x14ac:dyDescent="0.25">
      <c r="A16" s="320"/>
      <c r="B16" s="56" t="s">
        <v>39</v>
      </c>
      <c r="C16" s="56" t="s">
        <v>36</v>
      </c>
      <c r="D16" s="56" t="s">
        <v>35</v>
      </c>
      <c r="E16" s="325" t="s">
        <v>33</v>
      </c>
      <c r="F16" s="327"/>
      <c r="G16" s="325" t="s">
        <v>32</v>
      </c>
      <c r="H16" s="327"/>
      <c r="I16" s="320"/>
      <c r="J16" s="333"/>
      <c r="K16" s="56" t="s">
        <v>57</v>
      </c>
    </row>
    <row r="17" spans="1:11" ht="15" customHeight="1" x14ac:dyDescent="0.25">
      <c r="A17" s="78">
        <v>43112</v>
      </c>
      <c r="B17" s="234" t="s">
        <v>161</v>
      </c>
      <c r="C17" s="80">
        <v>117</v>
      </c>
      <c r="D17" s="80">
        <v>136</v>
      </c>
      <c r="E17" s="81" t="s">
        <v>219</v>
      </c>
      <c r="F17" s="81"/>
      <c r="G17" s="77" t="s">
        <v>162</v>
      </c>
      <c r="H17" s="76"/>
      <c r="I17" s="71">
        <v>112600</v>
      </c>
      <c r="J17" s="71">
        <v>112600</v>
      </c>
      <c r="K17" s="88">
        <f t="shared" ref="K17:K21" si="0">+I17-J17</f>
        <v>0</v>
      </c>
    </row>
    <row r="18" spans="1:11" x14ac:dyDescent="0.25">
      <c r="A18" s="78">
        <v>43119</v>
      </c>
      <c r="B18" s="234" t="s">
        <v>187</v>
      </c>
      <c r="C18" s="59">
        <v>116</v>
      </c>
      <c r="D18" s="59">
        <v>292</v>
      </c>
      <c r="E18" s="81" t="s">
        <v>220</v>
      </c>
      <c r="F18" s="85"/>
      <c r="G18" s="104" t="s">
        <v>221</v>
      </c>
      <c r="H18" s="76"/>
      <c r="I18" s="71">
        <v>3499269</v>
      </c>
      <c r="J18" s="71">
        <v>3499269</v>
      </c>
      <c r="K18" s="88">
        <f t="shared" si="0"/>
        <v>0</v>
      </c>
    </row>
    <row r="19" spans="1:11" x14ac:dyDescent="0.25">
      <c r="A19" s="78"/>
      <c r="B19" s="234"/>
      <c r="C19" s="80"/>
      <c r="D19" s="80"/>
      <c r="E19" s="81"/>
      <c r="F19" s="85"/>
      <c r="G19" s="104"/>
      <c r="H19" s="76"/>
      <c r="I19" s="71"/>
      <c r="J19" s="71"/>
      <c r="K19" s="88">
        <f t="shared" si="0"/>
        <v>0</v>
      </c>
    </row>
    <row r="20" spans="1:11" x14ac:dyDescent="0.25">
      <c r="A20" s="78"/>
      <c r="B20" s="234"/>
      <c r="C20" s="80"/>
      <c r="D20" s="80"/>
      <c r="E20" s="32"/>
      <c r="F20" s="85"/>
      <c r="G20" s="104"/>
      <c r="H20" s="76"/>
      <c r="I20" s="71"/>
      <c r="J20" s="71"/>
      <c r="K20" s="88">
        <f t="shared" si="0"/>
        <v>0</v>
      </c>
    </row>
    <row r="21" spans="1:11" x14ac:dyDescent="0.25">
      <c r="A21" s="78"/>
      <c r="B21" s="234"/>
      <c r="C21" s="80"/>
      <c r="D21" s="80"/>
      <c r="E21" s="32"/>
      <c r="F21" s="85"/>
      <c r="G21" s="104"/>
      <c r="H21" s="76"/>
      <c r="I21" s="71"/>
      <c r="J21" s="71"/>
      <c r="K21" s="88">
        <f t="shared" si="0"/>
        <v>0</v>
      </c>
    </row>
    <row r="22" spans="1:11" x14ac:dyDescent="0.25">
      <c r="A22" s="105"/>
      <c r="B22" s="106"/>
      <c r="C22" s="97"/>
      <c r="D22" s="97"/>
      <c r="E22" s="32"/>
      <c r="F22" s="49"/>
      <c r="G22" s="32"/>
      <c r="H22" s="49"/>
      <c r="I22" s="70"/>
      <c r="J22" s="83"/>
      <c r="K22" s="70"/>
    </row>
    <row r="23" spans="1:11" ht="12.75" customHeight="1" x14ac:dyDescent="0.25">
      <c r="A23" s="50"/>
      <c r="B23" s="51"/>
      <c r="C23" s="51"/>
      <c r="D23" s="51"/>
      <c r="E23" s="51"/>
      <c r="F23" s="51"/>
      <c r="G23" s="328" t="s">
        <v>132</v>
      </c>
      <c r="H23" s="329"/>
      <c r="I23" s="73">
        <f>SUM(I17:I22)</f>
        <v>3611869</v>
      </c>
      <c r="J23" s="73">
        <f>SUM(J17:J22)</f>
        <v>3611869</v>
      </c>
      <c r="K23" s="73">
        <f>SUM(K17:K22)</f>
        <v>0</v>
      </c>
    </row>
    <row r="24" spans="1:11" ht="24.95" customHeight="1" x14ac:dyDescent="0.25">
      <c r="A24" s="51"/>
      <c r="B24" s="51"/>
      <c r="C24" s="51"/>
      <c r="D24" s="51"/>
      <c r="E24" s="51"/>
      <c r="F24" s="51"/>
      <c r="G24" s="51"/>
      <c r="H24" s="51"/>
      <c r="I24" s="159"/>
      <c r="J24" s="161"/>
      <c r="K24" s="161"/>
    </row>
    <row r="25" spans="1:11" ht="24.95" customHeight="1" x14ac:dyDescent="0.25">
      <c r="A25" s="300" t="s">
        <v>58</v>
      </c>
      <c r="B25" s="300" t="s">
        <v>133</v>
      </c>
      <c r="C25" s="300" t="s">
        <v>30</v>
      </c>
      <c r="D25" s="301" t="s">
        <v>59</v>
      </c>
      <c r="E25" s="300" t="s">
        <v>40</v>
      </c>
      <c r="F25" s="300" t="s">
        <v>62</v>
      </c>
      <c r="G25" s="300" t="s">
        <v>37</v>
      </c>
      <c r="H25" s="300" t="s">
        <v>60</v>
      </c>
      <c r="I25" s="300" t="s">
        <v>61</v>
      </c>
      <c r="J25" s="310" t="s">
        <v>99</v>
      </c>
      <c r="K25" s="300" t="s">
        <v>68</v>
      </c>
    </row>
    <row r="26" spans="1:11" x14ac:dyDescent="0.25">
      <c r="A26" s="307">
        <v>1626204000</v>
      </c>
      <c r="B26" s="307"/>
      <c r="C26" s="307">
        <v>0</v>
      </c>
      <c r="D26" s="303">
        <f>+A26+B26-C26</f>
        <v>1626204000</v>
      </c>
      <c r="E26" s="303">
        <f>+I23</f>
        <v>3611869</v>
      </c>
      <c r="F26" s="304">
        <f>+E26/D26</f>
        <v>2.2210429933759847E-3</v>
      </c>
      <c r="G26" s="303">
        <f>+I13</f>
        <v>290296747</v>
      </c>
      <c r="H26" s="303">
        <f>+D26-E26-G26</f>
        <v>1332295384</v>
      </c>
      <c r="I26" s="308">
        <f>+J23</f>
        <v>3611869</v>
      </c>
      <c r="J26" s="305">
        <f>+I26/D26</f>
        <v>2.2210429933759847E-3</v>
      </c>
      <c r="K26" s="308">
        <f>+K23</f>
        <v>0</v>
      </c>
    </row>
    <row r="27" spans="1:11" x14ac:dyDescent="0.25">
      <c r="A27" s="306">
        <v>1</v>
      </c>
      <c r="B27" s="306">
        <v>2</v>
      </c>
      <c r="C27" s="306">
        <v>3</v>
      </c>
      <c r="D27" s="306" t="s">
        <v>42</v>
      </c>
      <c r="E27" s="306">
        <v>5</v>
      </c>
      <c r="F27" s="306" t="s">
        <v>69</v>
      </c>
      <c r="G27" s="306">
        <v>7</v>
      </c>
      <c r="H27" s="306" t="s">
        <v>70</v>
      </c>
      <c r="I27" s="306">
        <v>9</v>
      </c>
      <c r="J27" s="311" t="s">
        <v>100</v>
      </c>
      <c r="K27" s="306" t="s">
        <v>101</v>
      </c>
    </row>
    <row r="29" spans="1:11" x14ac:dyDescent="0.25">
      <c r="B29" s="218"/>
      <c r="E29" s="218"/>
      <c r="G29" s="218"/>
    </row>
  </sheetData>
  <mergeCells count="15">
    <mergeCell ref="A5:A6"/>
    <mergeCell ref="J15:J16"/>
    <mergeCell ref="I15:I16"/>
    <mergeCell ref="A15:A16"/>
    <mergeCell ref="B5:B6"/>
    <mergeCell ref="D5:D6"/>
    <mergeCell ref="I5:I6"/>
    <mergeCell ref="J5:K6"/>
    <mergeCell ref="G23:H23"/>
    <mergeCell ref="E15:H15"/>
    <mergeCell ref="E16:F16"/>
    <mergeCell ref="G16:H16"/>
    <mergeCell ref="E5:H5"/>
    <mergeCell ref="E6:H6"/>
    <mergeCell ref="G13:H1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N15" sqref="N1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107</v>
      </c>
      <c r="B3" s="294" t="s">
        <v>48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284">
        <v>43126</v>
      </c>
      <c r="B7" s="137" t="s">
        <v>174</v>
      </c>
      <c r="C7" s="278"/>
      <c r="D7" s="115">
        <v>618</v>
      </c>
      <c r="E7" s="39" t="s">
        <v>188</v>
      </c>
      <c r="F7" s="84"/>
      <c r="G7" s="74"/>
      <c r="H7" s="61"/>
      <c r="I7" s="316">
        <v>1650000</v>
      </c>
      <c r="J7" s="77"/>
      <c r="K7" s="76"/>
    </row>
    <row r="8" spans="1:11" ht="15" customHeight="1" x14ac:dyDescent="0.25">
      <c r="A8" s="43"/>
      <c r="B8" s="39"/>
      <c r="C8" s="84"/>
      <c r="D8" s="45"/>
      <c r="E8" s="39"/>
      <c r="F8" s="84"/>
      <c r="G8" s="46"/>
      <c r="H8" s="47"/>
      <c r="I8" s="67"/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28" t="s">
        <v>132</v>
      </c>
      <c r="H10" s="329"/>
      <c r="I10" s="69">
        <f>SUM(I7:I9)</f>
        <v>1650000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19" t="s">
        <v>28</v>
      </c>
      <c r="B12" s="30" t="s">
        <v>38</v>
      </c>
      <c r="C12" s="55" t="s">
        <v>34</v>
      </c>
      <c r="D12" s="54" t="s">
        <v>34</v>
      </c>
      <c r="E12" s="325" t="s">
        <v>40</v>
      </c>
      <c r="F12" s="326"/>
      <c r="G12" s="326"/>
      <c r="H12" s="327"/>
      <c r="I12" s="319" t="s">
        <v>31</v>
      </c>
      <c r="J12" s="319" t="s">
        <v>29</v>
      </c>
      <c r="K12" s="55" t="s">
        <v>56</v>
      </c>
    </row>
    <row r="13" spans="1:11" x14ac:dyDescent="0.25">
      <c r="A13" s="320"/>
      <c r="B13" s="56" t="s">
        <v>39</v>
      </c>
      <c r="C13" s="56" t="s">
        <v>36</v>
      </c>
      <c r="D13" s="56" t="s">
        <v>35</v>
      </c>
      <c r="E13" s="325" t="s">
        <v>33</v>
      </c>
      <c r="F13" s="327"/>
      <c r="G13" s="325" t="s">
        <v>32</v>
      </c>
      <c r="H13" s="327"/>
      <c r="I13" s="320"/>
      <c r="J13" s="320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189</v>
      </c>
      <c r="C15" s="118">
        <v>611</v>
      </c>
      <c r="D15" s="118">
        <v>575</v>
      </c>
      <c r="E15" s="39" t="s">
        <v>193</v>
      </c>
      <c r="F15" s="32"/>
      <c r="G15" s="39" t="s">
        <v>222</v>
      </c>
      <c r="H15" s="44"/>
      <c r="I15" s="317">
        <v>2931998</v>
      </c>
      <c r="J15" s="44"/>
      <c r="K15" s="70">
        <f t="shared" ref="K15:K19" si="0">+I15-J15</f>
        <v>2931998</v>
      </c>
    </row>
    <row r="16" spans="1:11" ht="12.75" customHeight="1" x14ac:dyDescent="0.25">
      <c r="A16" s="78">
        <v>43126</v>
      </c>
      <c r="B16" s="36" t="s">
        <v>190</v>
      </c>
      <c r="C16" s="118">
        <v>553</v>
      </c>
      <c r="D16" s="118">
        <v>586</v>
      </c>
      <c r="E16" s="39" t="s">
        <v>194</v>
      </c>
      <c r="F16" s="32"/>
      <c r="G16" s="39" t="s">
        <v>223</v>
      </c>
      <c r="H16" s="44"/>
      <c r="I16" s="317">
        <v>2370000</v>
      </c>
      <c r="J16" s="44"/>
      <c r="K16" s="70">
        <f t="shared" si="0"/>
        <v>2370000</v>
      </c>
    </row>
    <row r="17" spans="1:11" x14ac:dyDescent="0.25">
      <c r="A17" s="78">
        <v>43126</v>
      </c>
      <c r="B17" s="79" t="s">
        <v>191</v>
      </c>
      <c r="C17" s="245">
        <v>610</v>
      </c>
      <c r="D17" s="245">
        <v>611</v>
      </c>
      <c r="E17" s="87" t="s">
        <v>195</v>
      </c>
      <c r="F17" s="81"/>
      <c r="G17" s="77" t="s">
        <v>224</v>
      </c>
      <c r="H17" s="76"/>
      <c r="I17" s="318">
        <v>1575000</v>
      </c>
      <c r="J17" s="67"/>
      <c r="K17" s="70">
        <f t="shared" si="0"/>
        <v>1575000</v>
      </c>
    </row>
    <row r="18" spans="1:11" x14ac:dyDescent="0.25">
      <c r="A18" s="78">
        <v>43126</v>
      </c>
      <c r="B18" s="79" t="s">
        <v>192</v>
      </c>
      <c r="C18" s="245">
        <v>608</v>
      </c>
      <c r="D18" s="245">
        <v>629</v>
      </c>
      <c r="E18" s="87" t="s">
        <v>196</v>
      </c>
      <c r="F18" s="81"/>
      <c r="G18" s="77" t="s">
        <v>225</v>
      </c>
      <c r="H18" s="76"/>
      <c r="I18" s="318">
        <v>850000</v>
      </c>
      <c r="J18" s="67"/>
      <c r="K18" s="70">
        <f t="shared" si="0"/>
        <v>850000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28" t="s">
        <v>132</v>
      </c>
      <c r="H21" s="329"/>
      <c r="I21" s="73">
        <f>SUM(I15:I20)</f>
        <v>7726998</v>
      </c>
      <c r="J21" s="73">
        <f t="shared" ref="J21:K21" si="1">SUM(J15:J20)</f>
        <v>0</v>
      </c>
      <c r="K21" s="73">
        <f t="shared" si="1"/>
        <v>7726998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300" t="s">
        <v>58</v>
      </c>
      <c r="B23" s="300" t="s">
        <v>133</v>
      </c>
      <c r="C23" s="300" t="s">
        <v>30</v>
      </c>
      <c r="D23" s="301" t="s">
        <v>59</v>
      </c>
      <c r="E23" s="300" t="s">
        <v>40</v>
      </c>
      <c r="F23" s="300" t="s">
        <v>62</v>
      </c>
      <c r="G23" s="300" t="s">
        <v>37</v>
      </c>
      <c r="H23" s="300" t="s">
        <v>60</v>
      </c>
      <c r="I23" s="300" t="s">
        <v>61</v>
      </c>
      <c r="J23" s="300" t="s">
        <v>99</v>
      </c>
      <c r="K23" s="300" t="s">
        <v>68</v>
      </c>
    </row>
    <row r="24" spans="1:11" ht="24.95" customHeight="1" x14ac:dyDescent="0.25">
      <c r="A24" s="307">
        <v>84000000</v>
      </c>
      <c r="B24" s="307"/>
      <c r="C24" s="307">
        <v>0</v>
      </c>
      <c r="D24" s="303">
        <f>+A24+B24-C24</f>
        <v>84000000</v>
      </c>
      <c r="E24" s="303">
        <f>+I21</f>
        <v>7726998</v>
      </c>
      <c r="F24" s="304">
        <f>+E24/D24</f>
        <v>9.1988071428571433E-2</v>
      </c>
      <c r="G24" s="303">
        <f>+I10</f>
        <v>1650000</v>
      </c>
      <c r="H24" s="303">
        <f>+D24-E24-G24</f>
        <v>74623002</v>
      </c>
      <c r="I24" s="303">
        <f>+J21</f>
        <v>0</v>
      </c>
      <c r="J24" s="309">
        <f>+I24/D24</f>
        <v>0</v>
      </c>
      <c r="K24" s="303">
        <f>+K21</f>
        <v>7726998</v>
      </c>
    </row>
    <row r="25" spans="1:11" x14ac:dyDescent="0.25">
      <c r="A25" s="306">
        <v>1</v>
      </c>
      <c r="B25" s="306">
        <v>2</v>
      </c>
      <c r="C25" s="306">
        <v>3</v>
      </c>
      <c r="D25" s="306" t="s">
        <v>42</v>
      </c>
      <c r="E25" s="306">
        <v>5</v>
      </c>
      <c r="F25" s="306" t="s">
        <v>69</v>
      </c>
      <c r="G25" s="306">
        <v>7</v>
      </c>
      <c r="H25" s="306" t="s">
        <v>70</v>
      </c>
      <c r="I25" s="306">
        <v>9</v>
      </c>
      <c r="J25" s="306" t="s">
        <v>100</v>
      </c>
      <c r="K25" s="306" t="s">
        <v>101</v>
      </c>
    </row>
  </sheetData>
  <mergeCells count="15">
    <mergeCell ref="G21:H21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O18" sqref="O1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90" t="s">
        <v>108</v>
      </c>
      <c r="B3" s="294" t="s">
        <v>49</v>
      </c>
      <c r="C3" s="290"/>
      <c r="D3" s="290"/>
      <c r="E3" s="291"/>
      <c r="F3" s="291"/>
      <c r="G3" s="291"/>
      <c r="H3" s="291"/>
      <c r="I3" s="291"/>
      <c r="J3" s="292"/>
      <c r="K3" s="293" t="s">
        <v>181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19" t="s">
        <v>28</v>
      </c>
      <c r="B5" s="330" t="s">
        <v>131</v>
      </c>
      <c r="C5" s="34"/>
      <c r="D5" s="319" t="s">
        <v>71</v>
      </c>
      <c r="E5" s="325" t="s">
        <v>37</v>
      </c>
      <c r="F5" s="326"/>
      <c r="G5" s="326"/>
      <c r="H5" s="327"/>
      <c r="I5" s="319" t="s">
        <v>31</v>
      </c>
      <c r="J5" s="321" t="s">
        <v>41</v>
      </c>
      <c r="K5" s="322"/>
    </row>
    <row r="6" spans="1:11" x14ac:dyDescent="0.25">
      <c r="A6" s="320"/>
      <c r="B6" s="331"/>
      <c r="C6" s="35"/>
      <c r="D6" s="320"/>
      <c r="E6" s="325" t="s">
        <v>33</v>
      </c>
      <c r="F6" s="326"/>
      <c r="G6" s="326"/>
      <c r="H6" s="327"/>
      <c r="I6" s="320"/>
      <c r="J6" s="323"/>
      <c r="K6" s="324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118" t="s">
        <v>175</v>
      </c>
      <c r="B8" s="137" t="s">
        <v>174</v>
      </c>
      <c r="C8" s="128"/>
      <c r="D8" s="115">
        <v>151</v>
      </c>
      <c r="E8" s="60" t="s">
        <v>176</v>
      </c>
      <c r="F8" s="101"/>
      <c r="G8" s="101"/>
      <c r="H8" s="102"/>
      <c r="I8" s="279">
        <v>60000000</v>
      </c>
      <c r="J8" s="125"/>
      <c r="K8" s="103"/>
    </row>
    <row r="9" spans="1:11" x14ac:dyDescent="0.25">
      <c r="A9" s="118"/>
      <c r="B9" s="137"/>
      <c r="C9" s="128"/>
      <c r="D9" s="115"/>
      <c r="E9" s="60"/>
      <c r="F9" s="101"/>
      <c r="G9" s="101"/>
      <c r="H9" s="102"/>
      <c r="I9" s="279"/>
      <c r="J9" s="125"/>
      <c r="K9" s="103"/>
    </row>
    <row r="10" spans="1:11" x14ac:dyDescent="0.25">
      <c r="A10" s="100"/>
      <c r="B10" s="238"/>
      <c r="C10" s="128"/>
      <c r="D10" s="125"/>
      <c r="E10" s="239"/>
      <c r="F10" s="101"/>
      <c r="G10" s="101"/>
      <c r="H10" s="102"/>
      <c r="I10" s="128"/>
      <c r="J10" s="125"/>
      <c r="K10" s="103"/>
    </row>
    <row r="11" spans="1:11" ht="12.75" customHeight="1" x14ac:dyDescent="0.25">
      <c r="A11" s="78"/>
      <c r="B11" s="111"/>
      <c r="C11" s="112"/>
      <c r="D11" s="212"/>
      <c r="E11" s="213"/>
      <c r="F11" s="81"/>
      <c r="G11" s="110"/>
      <c r="H11" s="63"/>
      <c r="I11" s="114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28" t="s">
        <v>132</v>
      </c>
      <c r="H12" s="329"/>
      <c r="I12" s="69">
        <f>SUM(I8:I11)</f>
        <v>60000000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86"/>
      <c r="J13" s="32"/>
      <c r="K13" s="44"/>
    </row>
    <row r="14" spans="1:11" x14ac:dyDescent="0.25">
      <c r="A14" s="55" t="s">
        <v>28</v>
      </c>
      <c r="B14" s="30" t="s">
        <v>38</v>
      </c>
      <c r="C14" s="55" t="s">
        <v>34</v>
      </c>
      <c r="D14" s="54" t="s">
        <v>34</v>
      </c>
      <c r="E14" s="325" t="s">
        <v>40</v>
      </c>
      <c r="F14" s="326"/>
      <c r="G14" s="326"/>
      <c r="H14" s="327"/>
      <c r="I14" s="319" t="s">
        <v>31</v>
      </c>
      <c r="J14" s="319" t="s">
        <v>29</v>
      </c>
      <c r="K14" s="55" t="s">
        <v>56</v>
      </c>
    </row>
    <row r="15" spans="1:11" x14ac:dyDescent="0.25">
      <c r="A15" s="56"/>
      <c r="B15" s="56" t="s">
        <v>39</v>
      </c>
      <c r="C15" s="56" t="s">
        <v>36</v>
      </c>
      <c r="D15" s="56" t="s">
        <v>35</v>
      </c>
      <c r="E15" s="325" t="s">
        <v>33</v>
      </c>
      <c r="F15" s="327"/>
      <c r="G15" s="325" t="s">
        <v>32</v>
      </c>
      <c r="H15" s="327"/>
      <c r="I15" s="320"/>
      <c r="J15" s="320"/>
      <c r="K15" s="56" t="s">
        <v>57</v>
      </c>
    </row>
    <row r="16" spans="1:11" ht="15" customHeight="1" x14ac:dyDescent="0.25">
      <c r="A16" s="78"/>
      <c r="B16" s="79"/>
      <c r="C16" s="80"/>
      <c r="D16" s="80"/>
      <c r="E16" s="39"/>
      <c r="F16" s="76"/>
      <c r="G16" s="77"/>
      <c r="H16" s="76"/>
      <c r="I16" s="67"/>
      <c r="J16" s="67"/>
      <c r="K16" s="70">
        <f t="shared" ref="K16:K22" si="0">+I16-J16</f>
        <v>0</v>
      </c>
    </row>
    <row r="17" spans="1:11" ht="15" customHeight="1" x14ac:dyDescent="0.25">
      <c r="A17" s="78">
        <v>43119</v>
      </c>
      <c r="B17" s="80" t="s">
        <v>197</v>
      </c>
      <c r="C17" s="80">
        <v>337</v>
      </c>
      <c r="D17" s="80">
        <v>337</v>
      </c>
      <c r="E17" s="39" t="s">
        <v>226</v>
      </c>
      <c r="F17" s="76"/>
      <c r="G17" s="77" t="s">
        <v>228</v>
      </c>
      <c r="H17" s="76"/>
      <c r="I17" s="67">
        <v>236778601</v>
      </c>
      <c r="J17" s="67"/>
      <c r="K17" s="70">
        <f t="shared" si="0"/>
        <v>236778601</v>
      </c>
    </row>
    <row r="18" spans="1:11" ht="15" customHeight="1" x14ac:dyDescent="0.25">
      <c r="A18" s="260">
        <v>43123</v>
      </c>
      <c r="B18" s="147" t="s">
        <v>198</v>
      </c>
      <c r="C18" s="147">
        <v>476</v>
      </c>
      <c r="D18" s="147">
        <v>458</v>
      </c>
      <c r="E18" s="39" t="s">
        <v>227</v>
      </c>
      <c r="F18" s="261"/>
      <c r="G18" s="77" t="s">
        <v>229</v>
      </c>
      <c r="H18" s="261"/>
      <c r="I18" s="222">
        <v>63000000</v>
      </c>
      <c r="J18" s="222"/>
      <c r="K18" s="70">
        <f t="shared" si="0"/>
        <v>63000000</v>
      </c>
    </row>
    <row r="19" spans="1:11" ht="15" customHeight="1" x14ac:dyDescent="0.25">
      <c r="A19" s="260"/>
      <c r="B19" s="77"/>
      <c r="C19" s="147"/>
      <c r="D19" s="147"/>
      <c r="E19" s="39"/>
      <c r="F19" s="261"/>
      <c r="G19" s="77"/>
      <c r="H19" s="261"/>
      <c r="I19" s="222"/>
      <c r="J19" s="222"/>
      <c r="K19" s="70">
        <f t="shared" si="0"/>
        <v>0</v>
      </c>
    </row>
    <row r="20" spans="1:11" ht="15" customHeight="1" x14ac:dyDescent="0.25">
      <c r="A20" s="260"/>
      <c r="B20" s="77"/>
      <c r="C20" s="147"/>
      <c r="D20" s="147"/>
      <c r="E20" s="39"/>
      <c r="F20" s="261"/>
      <c r="G20" s="77"/>
      <c r="H20" s="261"/>
      <c r="I20" s="222"/>
      <c r="J20" s="277"/>
      <c r="K20" s="62">
        <f t="shared" si="0"/>
        <v>0</v>
      </c>
    </row>
    <row r="21" spans="1:11" ht="15" customHeight="1" x14ac:dyDescent="0.25">
      <c r="A21" s="260"/>
      <c r="B21" s="77"/>
      <c r="C21" s="147"/>
      <c r="D21" s="147"/>
      <c r="E21" s="39"/>
      <c r="F21" s="261"/>
      <c r="G21" s="77"/>
      <c r="H21" s="261"/>
      <c r="I21" s="222"/>
      <c r="J21" s="222"/>
      <c r="K21" s="70">
        <f t="shared" si="0"/>
        <v>0</v>
      </c>
    </row>
    <row r="22" spans="1:11" ht="15" customHeight="1" x14ac:dyDescent="0.25">
      <c r="A22" s="260"/>
      <c r="B22" s="77"/>
      <c r="C22" s="147"/>
      <c r="D22" s="147"/>
      <c r="E22" s="39"/>
      <c r="F22" s="261"/>
      <c r="G22" s="77"/>
      <c r="H22" s="261"/>
      <c r="I22" s="222"/>
      <c r="J22" s="222"/>
      <c r="K22" s="70">
        <f t="shared" si="0"/>
        <v>0</v>
      </c>
    </row>
    <row r="23" spans="1:11" x14ac:dyDescent="0.25">
      <c r="B23" s="223"/>
      <c r="C23" s="223"/>
      <c r="D23" s="223"/>
      <c r="E23" s="147"/>
      <c r="G23" s="229"/>
      <c r="I23" s="223"/>
      <c r="J23" s="222"/>
      <c r="K23" s="156"/>
    </row>
    <row r="24" spans="1:11" x14ac:dyDescent="0.25">
      <c r="A24" s="50"/>
      <c r="B24" s="51"/>
      <c r="C24" s="51"/>
      <c r="D24" s="51"/>
      <c r="E24" s="51"/>
      <c r="F24" s="51"/>
      <c r="G24" s="328" t="s">
        <v>132</v>
      </c>
      <c r="H24" s="329"/>
      <c r="I24" s="73">
        <f>SUM(I16:I23)</f>
        <v>299778601</v>
      </c>
      <c r="J24" s="73">
        <f>SUM(J16:J23)</f>
        <v>0</v>
      </c>
      <c r="K24" s="73">
        <f>SUM(K16:K23)</f>
        <v>299778601</v>
      </c>
    </row>
    <row r="25" spans="1:11" ht="12.75" customHeight="1" x14ac:dyDescent="0.25">
      <c r="A25" s="3"/>
      <c r="B25" s="3"/>
      <c r="C25" s="3"/>
      <c r="D25" s="3"/>
      <c r="E25" s="3"/>
      <c r="F25" s="3"/>
      <c r="G25" s="3"/>
      <c r="H25" s="3"/>
      <c r="I25" s="22"/>
      <c r="J25" s="82"/>
      <c r="K25" s="161"/>
    </row>
    <row r="26" spans="1:11" ht="24.95" customHeight="1" x14ac:dyDescent="0.25">
      <c r="A26" s="300" t="s">
        <v>58</v>
      </c>
      <c r="B26" s="300" t="s">
        <v>133</v>
      </c>
      <c r="C26" s="300" t="s">
        <v>30</v>
      </c>
      <c r="D26" s="301" t="s">
        <v>59</v>
      </c>
      <c r="E26" s="300" t="s">
        <v>40</v>
      </c>
      <c r="F26" s="300" t="s">
        <v>62</v>
      </c>
      <c r="G26" s="300" t="s">
        <v>37</v>
      </c>
      <c r="H26" s="300" t="s">
        <v>60</v>
      </c>
      <c r="I26" s="300" t="s">
        <v>61</v>
      </c>
      <c r="J26" s="300" t="s">
        <v>99</v>
      </c>
      <c r="K26" s="300" t="s">
        <v>68</v>
      </c>
    </row>
    <row r="27" spans="1:11" ht="24.95" customHeight="1" x14ac:dyDescent="0.25">
      <c r="A27" s="307">
        <v>2707000000</v>
      </c>
      <c r="B27" s="307"/>
      <c r="C27" s="307">
        <v>0</v>
      </c>
      <c r="D27" s="303">
        <f>+A27+B27-C27</f>
        <v>2707000000</v>
      </c>
      <c r="E27" s="303">
        <f>+I24</f>
        <v>299778601</v>
      </c>
      <c r="F27" s="304">
        <f>+E27/D27</f>
        <v>0.11074200258588844</v>
      </c>
      <c r="G27" s="303">
        <f>+I12</f>
        <v>60000000</v>
      </c>
      <c r="H27" s="303">
        <f>+D27-E27-G27</f>
        <v>2347221399</v>
      </c>
      <c r="I27" s="308">
        <f>+J24</f>
        <v>0</v>
      </c>
      <c r="J27" s="309">
        <f>+I27/D27</f>
        <v>0</v>
      </c>
      <c r="K27" s="308">
        <f>+K24</f>
        <v>299778601</v>
      </c>
    </row>
    <row r="28" spans="1:11" x14ac:dyDescent="0.25">
      <c r="A28" s="306">
        <v>1</v>
      </c>
      <c r="B28" s="306">
        <v>2</v>
      </c>
      <c r="C28" s="306">
        <v>3</v>
      </c>
      <c r="D28" s="306" t="s">
        <v>42</v>
      </c>
      <c r="E28" s="306">
        <v>5</v>
      </c>
      <c r="F28" s="306" t="s">
        <v>69</v>
      </c>
      <c r="G28" s="306">
        <v>7</v>
      </c>
      <c r="H28" s="306" t="s">
        <v>70</v>
      </c>
      <c r="I28" s="306">
        <v>9</v>
      </c>
      <c r="J28" s="306" t="s">
        <v>100</v>
      </c>
      <c r="K28" s="306" t="s">
        <v>101</v>
      </c>
    </row>
    <row r="31" spans="1:11" x14ac:dyDescent="0.25">
      <c r="B31" s="218"/>
    </row>
  </sheetData>
  <mergeCells count="14">
    <mergeCell ref="B5:B6"/>
    <mergeCell ref="A5:A6"/>
    <mergeCell ref="D5:D6"/>
    <mergeCell ref="J14:J15"/>
    <mergeCell ref="I14:I15"/>
    <mergeCell ref="I5:I6"/>
    <mergeCell ref="J5:K6"/>
    <mergeCell ref="G24:H24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Enrique Adolfo Gomez Salazar</cp:lastModifiedBy>
  <cp:lastPrinted>2017-11-03T20:20:42Z</cp:lastPrinted>
  <dcterms:created xsi:type="dcterms:W3CDTF">2002-01-22T18:31:49Z</dcterms:created>
  <dcterms:modified xsi:type="dcterms:W3CDTF">2018-02-09T14:48:37Z</dcterms:modified>
</cp:coreProperties>
</file>