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750" yWindow="2010" windowWidth="9180" windowHeight="4515" tabRatio="793" firstSheet="4" activeTab="25"/>
  </bookViews>
  <sheets>
    <sheet name="0101" sheetId="41" r:id="rId1"/>
    <sheet name="0102" sheetId="21" r:id="rId2"/>
    <sheet name="0103" sheetId="22" r:id="rId3"/>
    <sheet name="0104" sheetId="44" r:id="rId4"/>
    <sheet name="0201" sheetId="68" r:id="rId5"/>
    <sheet name="0202" sheetId="76" r:id="rId6"/>
    <sheet name="0203" sheetId="47" r:id="rId7"/>
    <sheet name="0204" sheetId="48" r:id="rId8"/>
    <sheet name="0205" sheetId="49" r:id="rId9"/>
    <sheet name="0206" sheetId="28" r:id="rId10"/>
    <sheet name="020801" sheetId="50" r:id="rId11"/>
    <sheet name="020802" sheetId="51" r:id="rId12"/>
    <sheet name="020803" sheetId="31" r:id="rId13"/>
    <sheet name="020804" sheetId="32" r:id="rId14"/>
    <sheet name="0209" sheetId="69" r:id="rId15"/>
    <sheet name="0210" sheetId="52" r:id="rId16"/>
    <sheet name="0211" sheetId="60" r:id="rId17"/>
    <sheet name="0212" sheetId="59" r:id="rId18"/>
    <sheet name="0301" sheetId="62" r:id="rId19"/>
    <sheet name="0302" sheetId="61" r:id="rId20"/>
    <sheet name="NOMINA" sheetId="53" r:id="rId21"/>
    <sheet name="HONOR" sheetId="63" r:id="rId22"/>
    <sheet name="R.S.T." sheetId="72" r:id="rId23"/>
    <sheet name="APORTES" sheetId="54" r:id="rId24"/>
    <sheet name="PASIVOS" sheetId="74" r:id="rId25"/>
    <sheet name="TOTAL" sheetId="17" r:id="rId26"/>
    <sheet name="SUSPENSION" sheetId="71" state="hidden" r:id="rId27"/>
  </sheets>
  <definedNames>
    <definedName name="_xlnm._FilterDatabase" localSheetId="6" hidden="1">'0203'!$A$12:$K$16</definedName>
    <definedName name="_xlnm.Print_Area" localSheetId="0">'0101'!$A$1:$K$23</definedName>
    <definedName name="_xlnm.Print_Area" localSheetId="1">'0102'!$A$1:$K$37</definedName>
    <definedName name="_xlnm.Print_Area" localSheetId="2">'0103'!$A$1:$K$25</definedName>
    <definedName name="_xlnm.Print_Area" localSheetId="3">'0104'!$A$1:$K$29</definedName>
    <definedName name="_xlnm.Print_Area" localSheetId="4">'0201'!$A$1:$K$23</definedName>
    <definedName name="_xlnm.Print_Area" localSheetId="6">'0203'!$A$1:$K$51</definedName>
    <definedName name="_xlnm.Print_Area" localSheetId="7">'0204'!$A$1:$K$31</definedName>
    <definedName name="_xlnm.Print_Area" localSheetId="8">'0205'!$A$1:$K$29</definedName>
    <definedName name="_xlnm.Print_Area" localSheetId="9">'0206'!$A$1:$K$21</definedName>
    <definedName name="_xlnm.Print_Area" localSheetId="10">'020801'!$A$1:$K$100</definedName>
    <definedName name="_xlnm.Print_Area" localSheetId="11">'020802'!$A$1:$K$77</definedName>
    <definedName name="_xlnm.Print_Area" localSheetId="12">'020803'!$A$1:$K$64</definedName>
    <definedName name="_xlnm.Print_Area" localSheetId="13">'020804'!$A$1:$K$32</definedName>
    <definedName name="_xlnm.Print_Area" localSheetId="14">'0209'!$A$1:$K$22</definedName>
    <definedName name="_xlnm.Print_Area" localSheetId="15">'0210'!$A$1:$K$141</definedName>
    <definedName name="_xlnm.Print_Area" localSheetId="16">'0211'!$A$1:$K$25</definedName>
    <definedName name="_xlnm.Print_Area" localSheetId="17">'0212'!$A$1:$K$26</definedName>
    <definedName name="_xlnm.Print_Area" localSheetId="18">'0301'!$A$1:$K$36</definedName>
    <definedName name="_xlnm.Print_Area" localSheetId="19">'0302'!$A$1:$K$27</definedName>
    <definedName name="_xlnm.Print_Area" localSheetId="23">APORTES!$A$1:$K$57</definedName>
    <definedName name="_xlnm.Print_Area" localSheetId="21">HONOR!$A$1:$K$44</definedName>
    <definedName name="_xlnm.Print_Area" localSheetId="20">NOMINA!$A$1:$K$38</definedName>
    <definedName name="_xlnm.Print_Area" localSheetId="22">R.S.T.!$A$1:$K$20</definedName>
    <definedName name="_xlnm.Print_Area" localSheetId="26">SUSPENSION!$A$1:$H$36</definedName>
    <definedName name="_xlnm.Print_Area" localSheetId="25">TOTAL!$A$1:$M$34</definedName>
    <definedName name="_xlnm.Print_Titles" localSheetId="3">'0104'!$11:$12</definedName>
    <definedName name="_xlnm.Print_Titles" localSheetId="6">'0203'!$11:$12</definedName>
    <definedName name="_xlnm.Print_Titles" localSheetId="7">'0204'!$11:$12</definedName>
    <definedName name="_xlnm.Print_Titles" localSheetId="8">'0205'!$11:$12</definedName>
    <definedName name="_xlnm.Print_Titles" localSheetId="9">'0206'!$11:$12</definedName>
    <definedName name="_xlnm.Print_Titles" localSheetId="10">'020801'!$11:$12</definedName>
    <definedName name="_xlnm.Print_Titles" localSheetId="11">'020802'!$11:$12</definedName>
    <definedName name="_xlnm.Print_Titles" localSheetId="13">'020804'!$11:$12</definedName>
    <definedName name="_xlnm.Print_Titles" localSheetId="15">'0210'!$11:$12</definedName>
    <definedName name="_xlnm.Print_Titles" localSheetId="18">'0301'!$11:$12</definedName>
    <definedName name="_xlnm.Print_Titles" localSheetId="23">APORTES!$11:$12</definedName>
    <definedName name="_xlnm.Print_Titles" localSheetId="21">HONOR!$11:$12</definedName>
  </definedNames>
  <calcPr calcId="171027"/>
</workbook>
</file>

<file path=xl/calcChain.xml><?xml version="1.0" encoding="utf-8"?>
<calcChain xmlns="http://schemas.openxmlformats.org/spreadsheetml/2006/main">
  <c r="D27" i="17" l="1"/>
  <c r="K51" i="54"/>
  <c r="K50" i="54"/>
  <c r="J46" i="54"/>
  <c r="K30" i="62"/>
  <c r="K29" i="62"/>
  <c r="K28" i="62"/>
  <c r="K27" i="62"/>
  <c r="K26" i="62"/>
  <c r="K25" i="62"/>
  <c r="B140" i="52"/>
  <c r="B20" i="28"/>
  <c r="J25" i="49"/>
  <c r="J47" i="47"/>
  <c r="B50" i="47"/>
  <c r="K18" i="41"/>
  <c r="K31" i="21"/>
  <c r="B22" i="41"/>
  <c r="K23" i="49" l="1"/>
  <c r="J40" i="63"/>
  <c r="I40" i="63"/>
  <c r="E43" i="63" s="1"/>
  <c r="K38" i="63"/>
  <c r="K94" i="50"/>
  <c r="I9" i="28"/>
  <c r="G20" i="28" s="1"/>
  <c r="I14" i="17" s="1"/>
  <c r="B22" i="68"/>
  <c r="D22" i="68" s="1"/>
  <c r="K47" i="54"/>
  <c r="K49" i="54"/>
  <c r="K48" i="54"/>
  <c r="K31" i="53"/>
  <c r="K21" i="61"/>
  <c r="K135" i="52"/>
  <c r="I9" i="50"/>
  <c r="G99" i="50" s="1"/>
  <c r="K93" i="50"/>
  <c r="K92" i="50"/>
  <c r="K91" i="50"/>
  <c r="I9" i="48"/>
  <c r="G30" i="48" s="1"/>
  <c r="I12" i="17" s="1"/>
  <c r="K45" i="47"/>
  <c r="I13" i="47"/>
  <c r="I47" i="47" s="1"/>
  <c r="E50" i="47" s="1"/>
  <c r="K17" i="68"/>
  <c r="I46" i="54"/>
  <c r="K46" i="54" s="1"/>
  <c r="K53" i="54" s="1"/>
  <c r="K56" i="54" s="1"/>
  <c r="I30" i="53"/>
  <c r="K30" i="53" s="1"/>
  <c r="K29" i="53"/>
  <c r="K45" i="54"/>
  <c r="K20" i="59"/>
  <c r="K19" i="59"/>
  <c r="K19" i="60"/>
  <c r="K25" i="32"/>
  <c r="K24" i="32"/>
  <c r="K23" i="32"/>
  <c r="K71" i="51"/>
  <c r="K90" i="50"/>
  <c r="K44" i="47"/>
  <c r="K43" i="47"/>
  <c r="K13" i="68"/>
  <c r="K14" i="68"/>
  <c r="K15" i="68"/>
  <c r="K19" i="68" s="1"/>
  <c r="K22" i="68" s="1"/>
  <c r="M9" i="17" s="1"/>
  <c r="K16" i="68"/>
  <c r="I19" i="68"/>
  <c r="E22" i="68" s="1"/>
  <c r="J19" i="68"/>
  <c r="I22" i="68" s="1"/>
  <c r="K9" i="17"/>
  <c r="I15" i="48"/>
  <c r="I27" i="48"/>
  <c r="E30" i="48" s="1"/>
  <c r="G12" i="17" s="1"/>
  <c r="K44" i="54"/>
  <c r="K43" i="54"/>
  <c r="K42" i="54"/>
  <c r="K41" i="54"/>
  <c r="J53" i="54"/>
  <c r="I56" i="54" s="1"/>
  <c r="I53" i="54"/>
  <c r="K37" i="63"/>
  <c r="K28" i="53"/>
  <c r="K58" i="31"/>
  <c r="K57" i="31"/>
  <c r="K89" i="50"/>
  <c r="K88" i="50"/>
  <c r="K20" i="61"/>
  <c r="K18" i="61"/>
  <c r="K17" i="61"/>
  <c r="K16" i="61"/>
  <c r="K42" i="47"/>
  <c r="I9" i="44"/>
  <c r="G28" i="44" s="1"/>
  <c r="I7" i="17" s="1"/>
  <c r="B33" i="76"/>
  <c r="D10" i="17" s="1"/>
  <c r="J15" i="28"/>
  <c r="K15" i="28"/>
  <c r="K17" i="60"/>
  <c r="K13" i="53"/>
  <c r="K14" i="53"/>
  <c r="K15" i="53"/>
  <c r="K16" i="53"/>
  <c r="K17" i="53"/>
  <c r="K18" i="53"/>
  <c r="K19" i="53"/>
  <c r="K20" i="53"/>
  <c r="K21" i="53"/>
  <c r="K22" i="53"/>
  <c r="K23" i="53"/>
  <c r="I24" i="53"/>
  <c r="J24" i="53"/>
  <c r="K24" i="53" s="1"/>
  <c r="K25" i="53"/>
  <c r="K26" i="53"/>
  <c r="K27" i="53"/>
  <c r="J17" i="28"/>
  <c r="I20" i="28"/>
  <c r="K14" i="17" s="1"/>
  <c r="J21" i="60"/>
  <c r="I24" i="60" s="1"/>
  <c r="K22" i="17" s="1"/>
  <c r="J32" i="62"/>
  <c r="I35" i="62"/>
  <c r="D37" i="53"/>
  <c r="F29" i="17" s="1"/>
  <c r="I9" i="61"/>
  <c r="G26" i="61" s="1"/>
  <c r="I26" i="17"/>
  <c r="I32" i="62"/>
  <c r="E35" i="62" s="1"/>
  <c r="I9" i="41"/>
  <c r="G22" i="41" s="1"/>
  <c r="I4" i="17" s="1"/>
  <c r="I9" i="53"/>
  <c r="G37" i="53"/>
  <c r="I29" i="17" s="1"/>
  <c r="G25" i="17"/>
  <c r="E29" i="17"/>
  <c r="E17" i="17"/>
  <c r="E25" i="17"/>
  <c r="D29" i="17"/>
  <c r="D17" i="17"/>
  <c r="D25" i="17"/>
  <c r="C29" i="17"/>
  <c r="C17" i="17"/>
  <c r="C25" i="17"/>
  <c r="K87" i="50"/>
  <c r="K86" i="50"/>
  <c r="K85" i="50"/>
  <c r="K41" i="47"/>
  <c r="K28" i="76"/>
  <c r="K30" i="76"/>
  <c r="K33" i="76" s="1"/>
  <c r="M10" i="17" s="1"/>
  <c r="K36" i="63"/>
  <c r="K70" i="51"/>
  <c r="I96" i="50"/>
  <c r="E99" i="50" s="1"/>
  <c r="D99" i="50"/>
  <c r="F16" i="17" s="1"/>
  <c r="K84" i="50"/>
  <c r="K18" i="60"/>
  <c r="B28" i="49"/>
  <c r="D28" i="49" s="1"/>
  <c r="K83" i="50"/>
  <c r="K82" i="50"/>
  <c r="K40" i="47"/>
  <c r="I9" i="62"/>
  <c r="G35" i="62" s="1"/>
  <c r="K18" i="59"/>
  <c r="J137" i="52"/>
  <c r="I140" i="52" s="1"/>
  <c r="K21" i="17" s="1"/>
  <c r="K56" i="31"/>
  <c r="K69" i="51"/>
  <c r="K68" i="51"/>
  <c r="K67" i="51"/>
  <c r="K66" i="51"/>
  <c r="K65" i="51"/>
  <c r="K64" i="51"/>
  <c r="K63" i="51"/>
  <c r="K62" i="51"/>
  <c r="K61" i="51"/>
  <c r="K60" i="51"/>
  <c r="K59" i="51"/>
  <c r="K58" i="51"/>
  <c r="K57" i="51"/>
  <c r="K56" i="51"/>
  <c r="K55" i="51"/>
  <c r="K54" i="51"/>
  <c r="K53" i="51"/>
  <c r="K52" i="51"/>
  <c r="K51" i="51"/>
  <c r="K50" i="51"/>
  <c r="K49" i="51"/>
  <c r="K48" i="51"/>
  <c r="K47" i="51"/>
  <c r="K46" i="51"/>
  <c r="K45" i="51"/>
  <c r="K44" i="51"/>
  <c r="K43" i="51"/>
  <c r="K42" i="51"/>
  <c r="K41" i="51"/>
  <c r="K40" i="51"/>
  <c r="K39" i="51"/>
  <c r="K38" i="51"/>
  <c r="K37" i="51"/>
  <c r="K36" i="51"/>
  <c r="K35" i="51"/>
  <c r="K34" i="51"/>
  <c r="K33" i="51"/>
  <c r="K32" i="51"/>
  <c r="K31" i="51"/>
  <c r="K30" i="51"/>
  <c r="K29" i="51"/>
  <c r="K28" i="51"/>
  <c r="K27" i="51"/>
  <c r="K26" i="51"/>
  <c r="K25" i="51"/>
  <c r="K24" i="51"/>
  <c r="K23" i="51"/>
  <c r="K22" i="51"/>
  <c r="K21" i="51"/>
  <c r="K20" i="51"/>
  <c r="K19" i="51"/>
  <c r="K18" i="51"/>
  <c r="K17" i="51"/>
  <c r="K16" i="51"/>
  <c r="K15" i="51"/>
  <c r="K39" i="47"/>
  <c r="K22" i="32"/>
  <c r="K55" i="31"/>
  <c r="K54" i="31"/>
  <c r="K53" i="31"/>
  <c r="K52" i="31"/>
  <c r="K51" i="31"/>
  <c r="K81" i="50"/>
  <c r="K80" i="50"/>
  <c r="K79" i="50"/>
  <c r="K78" i="50"/>
  <c r="K77" i="50"/>
  <c r="K76" i="50"/>
  <c r="K75" i="50"/>
  <c r="K38" i="47"/>
  <c r="K37" i="47"/>
  <c r="K36" i="47"/>
  <c r="K35" i="47"/>
  <c r="K40" i="54"/>
  <c r="K35" i="63"/>
  <c r="K74" i="50"/>
  <c r="K73" i="50"/>
  <c r="K34" i="47"/>
  <c r="D32" i="17"/>
  <c r="C30" i="17"/>
  <c r="D30" i="17"/>
  <c r="E30" i="17"/>
  <c r="E32" i="17"/>
  <c r="C31" i="17"/>
  <c r="D31" i="17"/>
  <c r="E31" i="17"/>
  <c r="C32" i="17"/>
  <c r="C33" i="17"/>
  <c r="D33" i="17"/>
  <c r="E33" i="17"/>
  <c r="H33" i="17"/>
  <c r="L33" i="17"/>
  <c r="K134" i="52"/>
  <c r="K133" i="52"/>
  <c r="K132" i="52"/>
  <c r="K131" i="52"/>
  <c r="K130" i="52"/>
  <c r="K129" i="52"/>
  <c r="K128" i="52"/>
  <c r="K127" i="52"/>
  <c r="K126" i="52"/>
  <c r="K125" i="52"/>
  <c r="K124" i="52"/>
  <c r="K123" i="52"/>
  <c r="K122" i="52"/>
  <c r="K121" i="52"/>
  <c r="K120" i="52"/>
  <c r="K119" i="52"/>
  <c r="K118" i="52"/>
  <c r="K117" i="52"/>
  <c r="K116" i="52"/>
  <c r="K115" i="52"/>
  <c r="K114" i="52"/>
  <c r="K113" i="52"/>
  <c r="K112" i="52"/>
  <c r="K111" i="52"/>
  <c r="K110" i="52"/>
  <c r="K109" i="52"/>
  <c r="K108" i="52"/>
  <c r="K107" i="52"/>
  <c r="K106" i="52"/>
  <c r="K105" i="52"/>
  <c r="K104" i="52"/>
  <c r="K103" i="52"/>
  <c r="K102" i="52"/>
  <c r="K101" i="52"/>
  <c r="K100" i="52"/>
  <c r="K99" i="52"/>
  <c r="K98" i="52"/>
  <c r="K97" i="52"/>
  <c r="K96" i="52"/>
  <c r="K95" i="52"/>
  <c r="K94" i="52"/>
  <c r="K93" i="52"/>
  <c r="K92" i="52"/>
  <c r="K91" i="52"/>
  <c r="K33" i="47"/>
  <c r="K39" i="54"/>
  <c r="K13" i="52"/>
  <c r="K14" i="52"/>
  <c r="K15" i="52"/>
  <c r="K16" i="52"/>
  <c r="K17" i="52"/>
  <c r="K18" i="52"/>
  <c r="K19" i="52"/>
  <c r="K20" i="52"/>
  <c r="K21" i="52"/>
  <c r="K22" i="52"/>
  <c r="K23" i="52"/>
  <c r="K24" i="52"/>
  <c r="K25" i="52"/>
  <c r="K26" i="52"/>
  <c r="K27" i="52"/>
  <c r="K28" i="52"/>
  <c r="K29" i="52"/>
  <c r="K30" i="52"/>
  <c r="K31" i="52"/>
  <c r="K32" i="52"/>
  <c r="K33" i="52"/>
  <c r="K34" i="52"/>
  <c r="K35" i="52"/>
  <c r="K36" i="52"/>
  <c r="K37" i="52"/>
  <c r="K38" i="52"/>
  <c r="K39" i="52"/>
  <c r="K40" i="52"/>
  <c r="K41" i="52"/>
  <c r="K42" i="52"/>
  <c r="K43" i="52"/>
  <c r="K44" i="52"/>
  <c r="K45" i="52"/>
  <c r="K46" i="52"/>
  <c r="K47" i="52"/>
  <c r="K48" i="52"/>
  <c r="K49" i="52"/>
  <c r="K50" i="52"/>
  <c r="K51" i="52"/>
  <c r="K52" i="52"/>
  <c r="K53" i="52"/>
  <c r="K54" i="52"/>
  <c r="K55" i="52"/>
  <c r="K56" i="52"/>
  <c r="K57" i="52"/>
  <c r="K58" i="52"/>
  <c r="K59" i="52"/>
  <c r="K60" i="52"/>
  <c r="K61" i="52"/>
  <c r="K62" i="52"/>
  <c r="K63" i="52"/>
  <c r="K64" i="52"/>
  <c r="K65" i="52"/>
  <c r="K66" i="52"/>
  <c r="K67" i="52"/>
  <c r="K68" i="52"/>
  <c r="K69" i="52"/>
  <c r="K70" i="52"/>
  <c r="K71" i="52"/>
  <c r="K72" i="52"/>
  <c r="K73" i="52"/>
  <c r="K74" i="52"/>
  <c r="K75" i="52"/>
  <c r="K76" i="52"/>
  <c r="K77" i="52"/>
  <c r="K78" i="52"/>
  <c r="K79" i="52"/>
  <c r="K80" i="52"/>
  <c r="K81" i="52"/>
  <c r="K82" i="52"/>
  <c r="K83" i="52"/>
  <c r="K84" i="52"/>
  <c r="K85" i="52"/>
  <c r="K86" i="52"/>
  <c r="K87" i="52"/>
  <c r="K88" i="52"/>
  <c r="K89" i="52"/>
  <c r="K90" i="52"/>
  <c r="K21" i="32"/>
  <c r="K72" i="50"/>
  <c r="K71" i="50"/>
  <c r="K70" i="50"/>
  <c r="K38" i="54"/>
  <c r="K69" i="50"/>
  <c r="K34" i="63"/>
  <c r="K50" i="31"/>
  <c r="K49" i="31"/>
  <c r="K48" i="31"/>
  <c r="K47" i="31"/>
  <c r="K68" i="50"/>
  <c r="K67" i="50"/>
  <c r="K32" i="47"/>
  <c r="K66" i="50"/>
  <c r="K46" i="31"/>
  <c r="K45" i="31"/>
  <c r="K44" i="31"/>
  <c r="K43" i="31"/>
  <c r="K42" i="31"/>
  <c r="K41" i="31"/>
  <c r="K40" i="31"/>
  <c r="K65" i="50"/>
  <c r="K31" i="47"/>
  <c r="K64" i="50"/>
  <c r="K63" i="50"/>
  <c r="K62" i="50"/>
  <c r="K61" i="50"/>
  <c r="K60" i="50"/>
  <c r="K59" i="50"/>
  <c r="K58" i="50"/>
  <c r="K36" i="54"/>
  <c r="K37" i="54"/>
  <c r="K32" i="63"/>
  <c r="K33" i="63"/>
  <c r="K24" i="62"/>
  <c r="K23" i="62"/>
  <c r="K20" i="32"/>
  <c r="I13" i="49"/>
  <c r="I25" i="49" s="1"/>
  <c r="E28" i="49" s="1"/>
  <c r="K30" i="47"/>
  <c r="K29" i="47"/>
  <c r="K28" i="47"/>
  <c r="I13" i="21"/>
  <c r="K13" i="21" s="1"/>
  <c r="I9" i="63"/>
  <c r="G43" i="63" s="1"/>
  <c r="K31" i="63"/>
  <c r="K30" i="63"/>
  <c r="K57" i="50"/>
  <c r="K35" i="54"/>
  <c r="K22" i="62"/>
  <c r="I9" i="59"/>
  <c r="G25" i="59" s="1"/>
  <c r="I23" i="17" s="1"/>
  <c r="K19" i="32"/>
  <c r="K18" i="32"/>
  <c r="K56" i="50"/>
  <c r="K55" i="50"/>
  <c r="K54" i="50"/>
  <c r="K53" i="50"/>
  <c r="K52" i="50"/>
  <c r="K51" i="50"/>
  <c r="K50" i="50"/>
  <c r="K27" i="47"/>
  <c r="I9" i="21"/>
  <c r="G36" i="21" s="1"/>
  <c r="D33" i="76"/>
  <c r="F10" i="17" s="1"/>
  <c r="J30" i="76"/>
  <c r="I33" i="76" s="1"/>
  <c r="J33" i="76" s="1"/>
  <c r="L10" i="17" s="1"/>
  <c r="I30" i="76"/>
  <c r="E33" i="76" s="1"/>
  <c r="I9" i="76"/>
  <c r="G33" i="76" s="1"/>
  <c r="I10" i="17" s="1"/>
  <c r="K34" i="54"/>
  <c r="K33" i="54"/>
  <c r="K29" i="63"/>
  <c r="K28" i="63"/>
  <c r="K27" i="63"/>
  <c r="K26" i="63"/>
  <c r="K25" i="63"/>
  <c r="K20" i="62"/>
  <c r="K21" i="62"/>
  <c r="K19" i="62"/>
  <c r="K15" i="69"/>
  <c r="K14" i="69"/>
  <c r="K18" i="69" s="1"/>
  <c r="K21" i="69"/>
  <c r="M20" i="17" s="1"/>
  <c r="J18" i="69"/>
  <c r="I21" i="69" s="1"/>
  <c r="I18" i="69"/>
  <c r="E21" i="69" s="1"/>
  <c r="G20" i="17" s="1"/>
  <c r="K39" i="31"/>
  <c r="K38" i="31"/>
  <c r="K37" i="31"/>
  <c r="K36" i="31"/>
  <c r="K35" i="31"/>
  <c r="K34" i="31"/>
  <c r="K33" i="31"/>
  <c r="K32" i="31"/>
  <c r="K26" i="47"/>
  <c r="K25" i="47"/>
  <c r="K24" i="47"/>
  <c r="K23" i="47"/>
  <c r="J96" i="50"/>
  <c r="I99" i="50"/>
  <c r="J99" i="50" s="1"/>
  <c r="L16" i="17" s="1"/>
  <c r="K49" i="50"/>
  <c r="K48" i="50"/>
  <c r="K47" i="50"/>
  <c r="K46" i="50"/>
  <c r="K45" i="50"/>
  <c r="K44" i="50"/>
  <c r="K32" i="54"/>
  <c r="K31" i="54"/>
  <c r="K30" i="54"/>
  <c r="K29" i="54"/>
  <c r="K24" i="63"/>
  <c r="K43" i="50"/>
  <c r="K42" i="50"/>
  <c r="K41" i="50"/>
  <c r="K40" i="50"/>
  <c r="K18" i="62"/>
  <c r="K28" i="54"/>
  <c r="K23" i="63"/>
  <c r="K17" i="32"/>
  <c r="K31" i="31"/>
  <c r="K30" i="31"/>
  <c r="K29" i="31"/>
  <c r="K28" i="31"/>
  <c r="K27" i="31"/>
  <c r="K26" i="31"/>
  <c r="K25" i="31"/>
  <c r="K24" i="31"/>
  <c r="K23" i="31"/>
  <c r="K14" i="51"/>
  <c r="K73" i="51" s="1"/>
  <c r="K76" i="51" s="1"/>
  <c r="M17" i="17" s="1"/>
  <c r="K13" i="51"/>
  <c r="K39" i="50"/>
  <c r="K38" i="50"/>
  <c r="K37" i="50"/>
  <c r="K27" i="54"/>
  <c r="K22" i="47"/>
  <c r="K22" i="63"/>
  <c r="K21" i="63"/>
  <c r="K20" i="63"/>
  <c r="K19" i="63"/>
  <c r="K18" i="63"/>
  <c r="K17" i="63"/>
  <c r="K16" i="63"/>
  <c r="K15" i="63"/>
  <c r="I14" i="21"/>
  <c r="K36" i="50"/>
  <c r="K35" i="50"/>
  <c r="K34" i="50"/>
  <c r="K33" i="50"/>
  <c r="K32" i="50"/>
  <c r="K31" i="50"/>
  <c r="K30" i="50"/>
  <c r="K26" i="54"/>
  <c r="K21" i="47"/>
  <c r="K20" i="47"/>
  <c r="K19" i="47"/>
  <c r="K18" i="47"/>
  <c r="I9" i="52"/>
  <c r="G140" i="52" s="1"/>
  <c r="I137" i="52"/>
  <c r="E140" i="52" s="1"/>
  <c r="G21" i="17" s="1"/>
  <c r="K29" i="50"/>
  <c r="K28" i="50"/>
  <c r="K27" i="50"/>
  <c r="K26" i="50"/>
  <c r="K25" i="50"/>
  <c r="I9" i="49"/>
  <c r="K22" i="31"/>
  <c r="K21" i="31"/>
  <c r="K20" i="31"/>
  <c r="K19" i="31"/>
  <c r="K18" i="31"/>
  <c r="K17" i="31"/>
  <c r="K16" i="31"/>
  <c r="K15" i="31"/>
  <c r="K14" i="31"/>
  <c r="K24" i="50"/>
  <c r="K23" i="50"/>
  <c r="K22" i="50"/>
  <c r="K21" i="50"/>
  <c r="K20" i="50"/>
  <c r="K18" i="54"/>
  <c r="K19" i="50"/>
  <c r="K18" i="50"/>
  <c r="K17" i="50"/>
  <c r="K16" i="50"/>
  <c r="K15" i="50"/>
  <c r="K14" i="50"/>
  <c r="I9" i="68"/>
  <c r="G22" i="68" s="1"/>
  <c r="I9" i="17" s="1"/>
  <c r="K14" i="54"/>
  <c r="I9" i="32"/>
  <c r="J28" i="32"/>
  <c r="I28" i="32"/>
  <c r="E31" i="32" s="1"/>
  <c r="H31" i="32" s="1"/>
  <c r="J19" i="17" s="1"/>
  <c r="K13" i="32"/>
  <c r="J60" i="31"/>
  <c r="I63" i="31" s="1"/>
  <c r="I60" i="31"/>
  <c r="E63" i="31"/>
  <c r="G18" i="17" s="1"/>
  <c r="K13" i="31"/>
  <c r="I9" i="31"/>
  <c r="G63" i="31" s="1"/>
  <c r="J73" i="51"/>
  <c r="I76" i="51" s="1"/>
  <c r="I73" i="51"/>
  <c r="E76" i="51"/>
  <c r="G17" i="17" s="1"/>
  <c r="K14" i="72"/>
  <c r="K15" i="61"/>
  <c r="K17" i="62"/>
  <c r="K18" i="22"/>
  <c r="K17" i="59"/>
  <c r="K16" i="32"/>
  <c r="K16" i="69"/>
  <c r="K16" i="72"/>
  <c r="K15" i="60"/>
  <c r="K21" i="60"/>
  <c r="K24" i="60" s="1"/>
  <c r="M22" i="17" s="1"/>
  <c r="K14" i="60"/>
  <c r="D19" i="74"/>
  <c r="F33" i="17" s="1"/>
  <c r="J16" i="74"/>
  <c r="I19" i="74" s="1"/>
  <c r="K33" i="17" s="1"/>
  <c r="I16" i="74"/>
  <c r="E19" i="74" s="1"/>
  <c r="K14" i="74"/>
  <c r="K16" i="74" s="1"/>
  <c r="K19" i="74" s="1"/>
  <c r="M33" i="17" s="1"/>
  <c r="I9" i="74"/>
  <c r="G19" i="74" s="1"/>
  <c r="I33" i="17" s="1"/>
  <c r="K25" i="54"/>
  <c r="K24" i="54"/>
  <c r="K23" i="54"/>
  <c r="K22" i="54"/>
  <c r="K21" i="54"/>
  <c r="K20" i="54"/>
  <c r="K19" i="54"/>
  <c r="K17" i="54"/>
  <c r="K16" i="54"/>
  <c r="K13" i="54"/>
  <c r="K13" i="50"/>
  <c r="I50" i="47"/>
  <c r="K17" i="47"/>
  <c r="K16" i="47"/>
  <c r="K15" i="47"/>
  <c r="K14" i="47"/>
  <c r="D19" i="72"/>
  <c r="F31" i="17" s="1"/>
  <c r="J16" i="72"/>
  <c r="I19" i="72"/>
  <c r="I16" i="72"/>
  <c r="E19" i="72" s="1"/>
  <c r="G31" i="17" s="1"/>
  <c r="I9" i="72"/>
  <c r="G19" i="72"/>
  <c r="I31" i="17" s="1"/>
  <c r="K19" i="72"/>
  <c r="M31" i="17" s="1"/>
  <c r="C34" i="71"/>
  <c r="G34" i="71" s="1"/>
  <c r="H34" i="71" s="1"/>
  <c r="C33" i="71"/>
  <c r="E33" i="71" s="1"/>
  <c r="C32" i="71"/>
  <c r="F32" i="71" s="1"/>
  <c r="E32" i="71"/>
  <c r="D31" i="71"/>
  <c r="C29" i="71"/>
  <c r="E29" i="71" s="1"/>
  <c r="E27" i="71" s="1"/>
  <c r="C28" i="71"/>
  <c r="F28" i="71" s="1"/>
  <c r="D27" i="71"/>
  <c r="C26" i="71"/>
  <c r="E26" i="71" s="1"/>
  <c r="C25" i="71"/>
  <c r="C24" i="71"/>
  <c r="G24" i="71"/>
  <c r="C23" i="71"/>
  <c r="C22" i="71"/>
  <c r="C21" i="71"/>
  <c r="C20" i="71"/>
  <c r="E20" i="71" s="1"/>
  <c r="C19" i="71"/>
  <c r="G19" i="71" s="1"/>
  <c r="C18" i="71"/>
  <c r="G18" i="71" s="1"/>
  <c r="D17" i="71"/>
  <c r="C16" i="71"/>
  <c r="G16" i="71"/>
  <c r="H16" i="71" s="1"/>
  <c r="C15" i="71"/>
  <c r="E15" i="71" s="1"/>
  <c r="C14" i="71"/>
  <c r="C13" i="71"/>
  <c r="E13" i="71" s="1"/>
  <c r="C12" i="71"/>
  <c r="G12" i="71" s="1"/>
  <c r="D11" i="71"/>
  <c r="C10" i="71"/>
  <c r="G10" i="71" s="1"/>
  <c r="H10" i="71" s="1"/>
  <c r="C9" i="71"/>
  <c r="C8" i="71"/>
  <c r="E8" i="71" s="1"/>
  <c r="F8" i="71" s="1"/>
  <c r="C7" i="71"/>
  <c r="G7" i="71" s="1"/>
  <c r="D6" i="71"/>
  <c r="G22" i="71"/>
  <c r="E22" i="71"/>
  <c r="E23" i="71"/>
  <c r="F23" i="71" s="1"/>
  <c r="G23" i="71"/>
  <c r="H23" i="71" s="1"/>
  <c r="E25" i="71"/>
  <c r="K16" i="59"/>
  <c r="K17" i="22"/>
  <c r="K16" i="22"/>
  <c r="K17" i="41"/>
  <c r="K16" i="41"/>
  <c r="K16" i="62"/>
  <c r="D9" i="17"/>
  <c r="E9" i="17"/>
  <c r="C9" i="17"/>
  <c r="D20" i="17"/>
  <c r="E20" i="17"/>
  <c r="C20" i="17"/>
  <c r="D21" i="69"/>
  <c r="F20" i="17" s="1"/>
  <c r="F21" i="69"/>
  <c r="H20" i="17" s="1"/>
  <c r="I9" i="69"/>
  <c r="G21" i="69" s="1"/>
  <c r="I20" i="17" s="1"/>
  <c r="I9" i="54"/>
  <c r="D140" i="52"/>
  <c r="K15" i="41"/>
  <c r="K14" i="41"/>
  <c r="K16" i="60"/>
  <c r="I21" i="22"/>
  <c r="K15" i="59"/>
  <c r="K14" i="28"/>
  <c r="K17" i="28" s="1"/>
  <c r="K20" i="28" s="1"/>
  <c r="M14" i="17" s="1"/>
  <c r="I17" i="28"/>
  <c r="E20" i="28" s="1"/>
  <c r="K15" i="22"/>
  <c r="I9" i="22"/>
  <c r="G24" i="22" s="1"/>
  <c r="I6" i="17" s="1"/>
  <c r="K15" i="62"/>
  <c r="K15" i="32"/>
  <c r="K14" i="22"/>
  <c r="K14" i="63"/>
  <c r="C11" i="17"/>
  <c r="D11" i="17"/>
  <c r="E11" i="17"/>
  <c r="E13" i="17"/>
  <c r="E16" i="17"/>
  <c r="E19" i="17"/>
  <c r="E24" i="22"/>
  <c r="I23" i="61"/>
  <c r="E26" i="61" s="1"/>
  <c r="F26" i="61" s="1"/>
  <c r="H26" i="17" s="1"/>
  <c r="I25" i="44"/>
  <c r="E28" i="44" s="1"/>
  <c r="K14" i="62"/>
  <c r="I43" i="63"/>
  <c r="K30" i="17"/>
  <c r="J21" i="22"/>
  <c r="I24" i="22" s="1"/>
  <c r="K6" i="17" s="1"/>
  <c r="J23" i="61"/>
  <c r="I26" i="61" s="1"/>
  <c r="I31" i="32"/>
  <c r="K19" i="17" s="1"/>
  <c r="I9" i="51"/>
  <c r="G76" i="51" s="1"/>
  <c r="I17" i="17"/>
  <c r="E12" i="17"/>
  <c r="E5" i="17"/>
  <c r="D12" i="17"/>
  <c r="D5" i="17"/>
  <c r="D21" i="17"/>
  <c r="C12" i="17"/>
  <c r="C5" i="17"/>
  <c r="C13" i="17"/>
  <c r="I22" i="59"/>
  <c r="E25" i="59"/>
  <c r="J22" i="59"/>
  <c r="I25" i="59"/>
  <c r="K23" i="17" s="1"/>
  <c r="K14" i="61"/>
  <c r="K23" i="61" s="1"/>
  <c r="K26" i="61" s="1"/>
  <c r="M26" i="17" s="1"/>
  <c r="C26" i="17"/>
  <c r="C24" i="17" s="1"/>
  <c r="D26" i="17"/>
  <c r="E26" i="17"/>
  <c r="E24" i="17" s="1"/>
  <c r="K14" i="59"/>
  <c r="C23" i="17"/>
  <c r="D23" i="17"/>
  <c r="E23" i="17"/>
  <c r="D25" i="59"/>
  <c r="H25" i="59" s="1"/>
  <c r="J23" i="17" s="1"/>
  <c r="I10" i="60"/>
  <c r="G24" i="60"/>
  <c r="I22" i="17" s="1"/>
  <c r="I21" i="60"/>
  <c r="E24" i="60" s="1"/>
  <c r="C22" i="17"/>
  <c r="D22" i="17"/>
  <c r="E22" i="17"/>
  <c r="E21" i="17"/>
  <c r="G31" i="32"/>
  <c r="I19" i="17" s="1"/>
  <c r="K14" i="32"/>
  <c r="C19" i="17"/>
  <c r="D19" i="17"/>
  <c r="C18" i="17"/>
  <c r="D18" i="17"/>
  <c r="E18" i="17"/>
  <c r="C16" i="17"/>
  <c r="D16" i="17"/>
  <c r="C14" i="17"/>
  <c r="D14" i="17"/>
  <c r="E14" i="17"/>
  <c r="C7" i="17"/>
  <c r="D7" i="17"/>
  <c r="E7" i="17"/>
  <c r="C6" i="17"/>
  <c r="D6" i="17"/>
  <c r="E6" i="17"/>
  <c r="I19" i="41"/>
  <c r="E22" i="41" s="1"/>
  <c r="G4" i="17" s="1"/>
  <c r="J19" i="41"/>
  <c r="I22" i="41" s="1"/>
  <c r="K4" i="17" s="1"/>
  <c r="C4" i="17"/>
  <c r="D4" i="17"/>
  <c r="E4" i="17"/>
  <c r="C21" i="17"/>
  <c r="D28" i="44"/>
  <c r="F7" i="17" s="1"/>
  <c r="D63" i="31"/>
  <c r="F18" i="17" s="1"/>
  <c r="D31" i="32"/>
  <c r="F19" i="17" s="1"/>
  <c r="D24" i="60"/>
  <c r="D26" i="61"/>
  <c r="F26" i="17" s="1"/>
  <c r="D43" i="63"/>
  <c r="F30" i="17" s="1"/>
  <c r="D20" i="28"/>
  <c r="F14" i="17" s="1"/>
  <c r="D76" i="51"/>
  <c r="F17" i="17" s="1"/>
  <c r="D30" i="48"/>
  <c r="G28" i="49"/>
  <c r="I13" i="17" s="1"/>
  <c r="G56" i="54"/>
  <c r="I32" i="17" s="1"/>
  <c r="D36" i="21"/>
  <c r="F5" i="17" s="1"/>
  <c r="F12" i="17"/>
  <c r="F23" i="17"/>
  <c r="F22" i="17"/>
  <c r="D22" i="41"/>
  <c r="F4" i="17" s="1"/>
  <c r="D24" i="22"/>
  <c r="D56" i="54"/>
  <c r="F32" i="17"/>
  <c r="D35" i="62"/>
  <c r="F25" i="17" s="1"/>
  <c r="F24" i="17" s="1"/>
  <c r="D50" i="47"/>
  <c r="F11" i="17" s="1"/>
  <c r="G6" i="17"/>
  <c r="E16" i="71"/>
  <c r="F16" i="71" s="1"/>
  <c r="H33" i="76"/>
  <c r="J10" i="17" s="1"/>
  <c r="G10" i="17"/>
  <c r="H28" i="71"/>
  <c r="F21" i="17"/>
  <c r="E12" i="71"/>
  <c r="F12" i="71" s="1"/>
  <c r="K32" i="62"/>
  <c r="K35" i="62" s="1"/>
  <c r="M25" i="17" s="1"/>
  <c r="G29" i="71"/>
  <c r="G27" i="71" s="1"/>
  <c r="I18" i="17"/>
  <c r="E18" i="71"/>
  <c r="F18" i="71" s="1"/>
  <c r="F13" i="17"/>
  <c r="D13" i="17"/>
  <c r="G15" i="71"/>
  <c r="H15" i="71" s="1"/>
  <c r="G7" i="17"/>
  <c r="E10" i="71"/>
  <c r="F10" i="71" s="1"/>
  <c r="G23" i="17"/>
  <c r="F25" i="59"/>
  <c r="H23" i="17" s="1"/>
  <c r="G26" i="71"/>
  <c r="H26" i="71"/>
  <c r="F26" i="71"/>
  <c r="J24" i="60"/>
  <c r="L22" i="17" s="1"/>
  <c r="F24" i="60"/>
  <c r="H22" i="17" s="1"/>
  <c r="G22" i="17"/>
  <c r="H24" i="60"/>
  <c r="J22" i="17"/>
  <c r="G19" i="17"/>
  <c r="G21" i="71"/>
  <c r="H21" i="71" s="1"/>
  <c r="E21" i="71"/>
  <c r="F76" i="51"/>
  <c r="H17" i="17" s="1"/>
  <c r="H12" i="71"/>
  <c r="E34" i="71"/>
  <c r="F34" i="71" s="1"/>
  <c r="E56" i="54"/>
  <c r="G32" i="17" s="1"/>
  <c r="G32" i="71"/>
  <c r="G26" i="17"/>
  <c r="G24" i="17" s="1"/>
  <c r="F140" i="52"/>
  <c r="H21" i="17" s="1"/>
  <c r="E24" i="71"/>
  <c r="F24" i="71" s="1"/>
  <c r="K20" i="17"/>
  <c r="J21" i="69"/>
  <c r="L20" i="17"/>
  <c r="K13" i="47"/>
  <c r="K10" i="17"/>
  <c r="G9" i="17"/>
  <c r="F56" i="54"/>
  <c r="H32" i="17" s="1"/>
  <c r="I21" i="17"/>
  <c r="G30" i="17"/>
  <c r="F43" i="63"/>
  <c r="H30" i="17" s="1"/>
  <c r="J43" i="63"/>
  <c r="L30" i="17" s="1"/>
  <c r="G33" i="71"/>
  <c r="C31" i="71"/>
  <c r="K28" i="21"/>
  <c r="K20" i="21"/>
  <c r="K21" i="44"/>
  <c r="K20" i="49"/>
  <c r="K20" i="44"/>
  <c r="K19" i="49"/>
  <c r="K20" i="48"/>
  <c r="K15" i="49"/>
  <c r="K22" i="49"/>
  <c r="K14" i="49"/>
  <c r="K17" i="48"/>
  <c r="K14" i="48"/>
  <c r="K15" i="48"/>
  <c r="F30" i="48"/>
  <c r="H12" i="17" s="1"/>
  <c r="E14" i="71"/>
  <c r="F14" i="71" s="1"/>
  <c r="G14" i="71"/>
  <c r="K17" i="44"/>
  <c r="K16" i="44"/>
  <c r="K14" i="44"/>
  <c r="K23" i="44"/>
  <c r="K19" i="44"/>
  <c r="K15" i="44"/>
  <c r="K22" i="44"/>
  <c r="K18" i="44"/>
  <c r="K18" i="21"/>
  <c r="K24" i="21"/>
  <c r="K16" i="21"/>
  <c r="K26" i="21"/>
  <c r="K30" i="21"/>
  <c r="K22" i="21"/>
  <c r="K14" i="21"/>
  <c r="K27" i="21"/>
  <c r="K23" i="21"/>
  <c r="K19" i="21"/>
  <c r="K15" i="21"/>
  <c r="K29" i="21"/>
  <c r="K25" i="21"/>
  <c r="K21" i="21"/>
  <c r="K17" i="21"/>
  <c r="E7" i="71"/>
  <c r="H14" i="71"/>
  <c r="H32" i="71" l="1"/>
  <c r="D28" i="17"/>
  <c r="G33" i="17"/>
  <c r="H19" i="74"/>
  <c r="J33" i="17" s="1"/>
  <c r="K32" i="17"/>
  <c r="M32" i="17"/>
  <c r="J56" i="54"/>
  <c r="L32" i="17" s="1"/>
  <c r="H56" i="54"/>
  <c r="J32" i="17" s="1"/>
  <c r="G31" i="71"/>
  <c r="E28" i="17"/>
  <c r="E31" i="71"/>
  <c r="H33" i="71"/>
  <c r="K40" i="63"/>
  <c r="K43" i="63" s="1"/>
  <c r="M30" i="17" s="1"/>
  <c r="F33" i="71"/>
  <c r="F31" i="71" s="1"/>
  <c r="K34" i="53"/>
  <c r="K37" i="53" s="1"/>
  <c r="M29" i="17" s="1"/>
  <c r="C28" i="17"/>
  <c r="J34" i="53"/>
  <c r="I37" i="53" s="1"/>
  <c r="J26" i="61"/>
  <c r="L26" i="17" s="1"/>
  <c r="K26" i="17"/>
  <c r="H26" i="61"/>
  <c r="J26" i="17" s="1"/>
  <c r="M24" i="17"/>
  <c r="H29" i="71"/>
  <c r="H27" i="71" s="1"/>
  <c r="F29" i="71"/>
  <c r="F35" i="62"/>
  <c r="H25" i="17" s="1"/>
  <c r="H24" i="17"/>
  <c r="K22" i="59"/>
  <c r="K25" i="59" s="1"/>
  <c r="M23" i="17" s="1"/>
  <c r="J140" i="52"/>
  <c r="L21" i="17" s="1"/>
  <c r="H140" i="52"/>
  <c r="J21" i="17" s="1"/>
  <c r="D30" i="71"/>
  <c r="D35" i="71" s="1"/>
  <c r="J31" i="32"/>
  <c r="L19" i="17" s="1"/>
  <c r="F31" i="32"/>
  <c r="H19" i="17" s="1"/>
  <c r="J63" i="31"/>
  <c r="L18" i="17" s="1"/>
  <c r="K18" i="17"/>
  <c r="D15" i="17"/>
  <c r="F63" i="31"/>
  <c r="H18" i="17" s="1"/>
  <c r="H63" i="31"/>
  <c r="J18" i="17" s="1"/>
  <c r="G20" i="71"/>
  <c r="H20" i="71" s="1"/>
  <c r="F20" i="71"/>
  <c r="C15" i="17"/>
  <c r="C8" i="17" s="1"/>
  <c r="E15" i="17"/>
  <c r="E8" i="17" s="1"/>
  <c r="H19" i="71"/>
  <c r="G17" i="71"/>
  <c r="K17" i="17"/>
  <c r="J76" i="51"/>
  <c r="L17" i="17" s="1"/>
  <c r="H76" i="51"/>
  <c r="J17" i="17" s="1"/>
  <c r="F19" i="71"/>
  <c r="E19" i="71"/>
  <c r="F99" i="50"/>
  <c r="H16" i="17" s="1"/>
  <c r="G16" i="17"/>
  <c r="G15" i="17" s="1"/>
  <c r="K16" i="17"/>
  <c r="K15" i="17" s="1"/>
  <c r="H18" i="71"/>
  <c r="C17" i="71"/>
  <c r="C11" i="71" s="1"/>
  <c r="I16" i="17"/>
  <c r="I15" i="17" s="1"/>
  <c r="H99" i="50"/>
  <c r="J16" i="17" s="1"/>
  <c r="J50" i="47"/>
  <c r="L11" i="17" s="1"/>
  <c r="K47" i="47"/>
  <c r="K50" i="47" s="1"/>
  <c r="M11" i="17" s="1"/>
  <c r="G13" i="71"/>
  <c r="H13" i="71" s="1"/>
  <c r="K11" i="17"/>
  <c r="F13" i="71"/>
  <c r="F33" i="76"/>
  <c r="H10" i="17" s="1"/>
  <c r="F28" i="44"/>
  <c r="H7" i="17" s="1"/>
  <c r="F22" i="68"/>
  <c r="H9" i="17" s="1"/>
  <c r="H22" i="68"/>
  <c r="J9" i="17" s="1"/>
  <c r="J22" i="68"/>
  <c r="L9" i="17" s="1"/>
  <c r="F9" i="17"/>
  <c r="H28" i="44"/>
  <c r="J7" i="17" s="1"/>
  <c r="E9" i="71"/>
  <c r="F9" i="71" s="1"/>
  <c r="K21" i="22"/>
  <c r="K24" i="22" s="1"/>
  <c r="M6" i="17" s="1"/>
  <c r="G9" i="71"/>
  <c r="H9" i="71" s="1"/>
  <c r="I33" i="21"/>
  <c r="E36" i="21" s="1"/>
  <c r="G5" i="17" s="1"/>
  <c r="G3" i="17" s="1"/>
  <c r="I5" i="17"/>
  <c r="G8" i="71"/>
  <c r="H8" i="71" s="1"/>
  <c r="D3" i="17"/>
  <c r="I3" i="17"/>
  <c r="C6" i="71"/>
  <c r="E6" i="71"/>
  <c r="G6" i="71"/>
  <c r="H7" i="71"/>
  <c r="F7" i="71"/>
  <c r="F6" i="71" s="1"/>
  <c r="C3" i="17"/>
  <c r="K19" i="41"/>
  <c r="K22" i="41" s="1"/>
  <c r="M4" i="17" s="1"/>
  <c r="J22" i="41"/>
  <c r="L4" i="17" s="1"/>
  <c r="H22" i="41"/>
  <c r="J4" i="17" s="1"/>
  <c r="F22" i="41"/>
  <c r="H4" i="17" s="1"/>
  <c r="K16" i="48"/>
  <c r="K27" i="48" s="1"/>
  <c r="K30" i="48" s="1"/>
  <c r="M12" i="17" s="1"/>
  <c r="K17" i="49"/>
  <c r="K18" i="49"/>
  <c r="K16" i="49"/>
  <c r="K18" i="48"/>
  <c r="K19" i="48"/>
  <c r="K25" i="48"/>
  <c r="K25" i="44"/>
  <c r="K28" i="44" s="1"/>
  <c r="M7" i="17" s="1"/>
  <c r="H30" i="48"/>
  <c r="J12" i="17" s="1"/>
  <c r="K22" i="48"/>
  <c r="K23" i="48"/>
  <c r="K24" i="48"/>
  <c r="K21" i="49"/>
  <c r="K21" i="48"/>
  <c r="H17" i="71"/>
  <c r="K33" i="21"/>
  <c r="K36" i="21" s="1"/>
  <c r="M5" i="17" s="1"/>
  <c r="J27" i="48"/>
  <c r="I30" i="48" s="1"/>
  <c r="F50" i="47"/>
  <c r="H11" i="17" s="1"/>
  <c r="G11" i="17"/>
  <c r="F21" i="71"/>
  <c r="E17" i="71"/>
  <c r="E11" i="71" s="1"/>
  <c r="J33" i="21"/>
  <c r="I36" i="21" s="1"/>
  <c r="F27" i="71"/>
  <c r="G14" i="17"/>
  <c r="F20" i="28"/>
  <c r="H14" i="17" s="1"/>
  <c r="J25" i="44"/>
  <c r="I28" i="44" s="1"/>
  <c r="I30" i="17"/>
  <c r="I28" i="17" s="1"/>
  <c r="H43" i="63"/>
  <c r="J30" i="17" s="1"/>
  <c r="F36" i="21"/>
  <c r="H5" i="17" s="1"/>
  <c r="H35" i="62"/>
  <c r="J25" i="17" s="1"/>
  <c r="I25" i="17"/>
  <c r="I24" i="17" s="1"/>
  <c r="H20" i="28"/>
  <c r="J14" i="17" s="1"/>
  <c r="D8" i="17"/>
  <c r="F24" i="22"/>
  <c r="H6" i="17" s="1"/>
  <c r="F6" i="17"/>
  <c r="F3" i="17" s="1"/>
  <c r="H24" i="22"/>
  <c r="J6" i="17" s="1"/>
  <c r="E3" i="17"/>
  <c r="J24" i="22"/>
  <c r="L6" i="17" s="1"/>
  <c r="H24" i="71"/>
  <c r="C27" i="71"/>
  <c r="F19" i="72"/>
  <c r="H31" i="17" s="1"/>
  <c r="H19" i="72"/>
  <c r="J31" i="17" s="1"/>
  <c r="K28" i="32"/>
  <c r="K31" i="32" s="1"/>
  <c r="M19" i="17" s="1"/>
  <c r="I34" i="53"/>
  <c r="E37" i="53" s="1"/>
  <c r="F28" i="17"/>
  <c r="H22" i="71"/>
  <c r="F22" i="71"/>
  <c r="F25" i="71"/>
  <c r="G25" i="71"/>
  <c r="H25" i="71" s="1"/>
  <c r="K31" i="17"/>
  <c r="J19" i="72"/>
  <c r="L31" i="17" s="1"/>
  <c r="I28" i="49"/>
  <c r="J20" i="28"/>
  <c r="L14" i="17" s="1"/>
  <c r="J25" i="59"/>
  <c r="L23" i="17" s="1"/>
  <c r="K137" i="52"/>
  <c r="K140" i="52" s="1"/>
  <c r="M21" i="17" s="1"/>
  <c r="F15" i="17"/>
  <c r="K25" i="17"/>
  <c r="J35" i="62"/>
  <c r="L25" i="17" s="1"/>
  <c r="H21" i="69"/>
  <c r="J20" i="17" s="1"/>
  <c r="K96" i="50"/>
  <c r="K99" i="50" s="1"/>
  <c r="M16" i="17" s="1"/>
  <c r="K60" i="31"/>
  <c r="K63" i="31" s="1"/>
  <c r="M18" i="17" s="1"/>
  <c r="D24" i="17"/>
  <c r="I9" i="47"/>
  <c r="G50" i="47" s="1"/>
  <c r="I11" i="17" s="1"/>
  <c r="F15" i="71"/>
  <c r="K13" i="49"/>
  <c r="G13" i="17"/>
  <c r="F28" i="49"/>
  <c r="H13" i="17" s="1"/>
  <c r="H28" i="49"/>
  <c r="J13" i="17" s="1"/>
  <c r="H31" i="71" l="1"/>
  <c r="M28" i="17"/>
  <c r="J37" i="53"/>
  <c r="L29" i="17" s="1"/>
  <c r="K29" i="17"/>
  <c r="K28" i="17" s="1"/>
  <c r="L28" i="17" s="1"/>
  <c r="K24" i="17"/>
  <c r="L24" i="17" s="1"/>
  <c r="J24" i="17"/>
  <c r="E27" i="17"/>
  <c r="E34" i="17" s="1"/>
  <c r="J15" i="17"/>
  <c r="F17" i="71"/>
  <c r="F11" i="71" s="1"/>
  <c r="F30" i="71" s="1"/>
  <c r="F35" i="71" s="1"/>
  <c r="C27" i="17"/>
  <c r="C34" i="17" s="1"/>
  <c r="I8" i="17"/>
  <c r="I27" i="17" s="1"/>
  <c r="I34" i="17" s="1"/>
  <c r="J28" i="49"/>
  <c r="L13" i="17" s="1"/>
  <c r="K25" i="49"/>
  <c r="K28" i="49" s="1"/>
  <c r="M13" i="17" s="1"/>
  <c r="C30" i="71"/>
  <c r="C35" i="71" s="1"/>
  <c r="G8" i="17"/>
  <c r="G27" i="17" s="1"/>
  <c r="H11" i="71"/>
  <c r="D34" i="17"/>
  <c r="H36" i="21"/>
  <c r="J5" i="17" s="1"/>
  <c r="H6" i="71"/>
  <c r="E30" i="71"/>
  <c r="E35" i="71" s="1"/>
  <c r="M3" i="17"/>
  <c r="J3" i="17"/>
  <c r="K13" i="17"/>
  <c r="H3" i="17"/>
  <c r="M15" i="17"/>
  <c r="J30" i="48"/>
  <c r="L12" i="17" s="1"/>
  <c r="K12" i="17"/>
  <c r="K8" i="17" s="1"/>
  <c r="J28" i="44"/>
  <c r="L7" i="17" s="1"/>
  <c r="K7" i="17"/>
  <c r="K5" i="17"/>
  <c r="K3" i="17" s="1"/>
  <c r="L3" i="17" s="1"/>
  <c r="J36" i="21"/>
  <c r="L5" i="17" s="1"/>
  <c r="H50" i="47"/>
  <c r="J11" i="17" s="1"/>
  <c r="J8" i="17" s="1"/>
  <c r="L15" i="17"/>
  <c r="H15" i="17"/>
  <c r="F8" i="17"/>
  <c r="F37" i="53"/>
  <c r="H29" i="17" s="1"/>
  <c r="G29" i="17"/>
  <c r="G28" i="17" s="1"/>
  <c r="H28" i="17" s="1"/>
  <c r="H37" i="53"/>
  <c r="J29" i="17" s="1"/>
  <c r="J28" i="17" s="1"/>
  <c r="G11" i="71"/>
  <c r="G30" i="71" s="1"/>
  <c r="G35" i="71" s="1"/>
  <c r="M8" i="17" l="1"/>
  <c r="M27" i="17" s="1"/>
  <c r="M34" i="17" s="1"/>
  <c r="H30" i="71"/>
  <c r="H35" i="71" s="1"/>
  <c r="H8" i="17"/>
  <c r="J27" i="17"/>
  <c r="J34" i="17" s="1"/>
  <c r="L8" i="17"/>
  <c r="K27" i="17"/>
  <c r="F27" i="17"/>
  <c r="F34" i="17" s="1"/>
  <c r="G34" i="17"/>
  <c r="L27" i="17" l="1"/>
  <c r="H27" i="17"/>
  <c r="H34" i="17"/>
  <c r="K34" i="17"/>
  <c r="L34" i="17" l="1"/>
</calcChain>
</file>

<file path=xl/sharedStrings.xml><?xml version="1.0" encoding="utf-8"?>
<sst xmlns="http://schemas.openxmlformats.org/spreadsheetml/2006/main" count="2907" uniqueCount="1213">
  <si>
    <t>ENERGIA</t>
  </si>
  <si>
    <t>ACUEDUCTO Y ALCANTARILLADO</t>
  </si>
  <si>
    <t>ASEO</t>
  </si>
  <si>
    <t>TELEFONO</t>
  </si>
  <si>
    <t>IMPUESTOS, TASAS, CONTRIBUCIONES, DERECHOS Y MULTAS</t>
  </si>
  <si>
    <t>ADQUISICION DE BIENES</t>
  </si>
  <si>
    <t>ADQUISICION DE SERVICIOS</t>
  </si>
  <si>
    <t>3.1.2.01.01</t>
  </si>
  <si>
    <t>3.1.2.01</t>
  </si>
  <si>
    <t>3.1.2.01.02</t>
  </si>
  <si>
    <t>3.1.2.01.03</t>
  </si>
  <si>
    <t>3.1.2.01.04</t>
  </si>
  <si>
    <t>3.1.2.02</t>
  </si>
  <si>
    <t>3.1.2.02.03</t>
  </si>
  <si>
    <t>3.1.2.02.04</t>
  </si>
  <si>
    <t>3.1.2.02.05</t>
  </si>
  <si>
    <t>3.1.2.02.06</t>
  </si>
  <si>
    <t>3.1.2.02.08.01</t>
  </si>
  <si>
    <t>3.1.2.02.08</t>
  </si>
  <si>
    <t>3.1.2.02.08.02</t>
  </si>
  <si>
    <t>3.1.2.02.08.03</t>
  </si>
  <si>
    <t>3.1.2.02.08.04</t>
  </si>
  <si>
    <t>3.1.2.02.10</t>
  </si>
  <si>
    <t>3.1.2.02.11</t>
  </si>
  <si>
    <t>3.1.2.02.12</t>
  </si>
  <si>
    <t>3.1.2.03.02</t>
  </si>
  <si>
    <t>3.1.2.02.08.05</t>
  </si>
  <si>
    <t>MODIFICACIONES</t>
  </si>
  <si>
    <t>FECHA</t>
  </si>
  <si>
    <t>GIROS</t>
  </si>
  <si>
    <t>SUSPENSION</t>
  </si>
  <si>
    <t>VALOR</t>
  </si>
  <si>
    <t>CONTRATISTA</t>
  </si>
  <si>
    <t>OBJETO</t>
  </si>
  <si>
    <t>No.</t>
  </si>
  <si>
    <t>REGISTRO</t>
  </si>
  <si>
    <t>CDP</t>
  </si>
  <si>
    <t>CDP POR COMPROMETER</t>
  </si>
  <si>
    <t xml:space="preserve">COMPROMISO </t>
  </si>
  <si>
    <t>TIPO Y No.</t>
  </si>
  <si>
    <t>COMPROMISOS</t>
  </si>
  <si>
    <t>OBSERVACIONES</t>
  </si>
  <si>
    <t>4 = (1+2-3)</t>
  </si>
  <si>
    <t>SUBSECRETARIA DE PLANEACION Y GESTION</t>
  </si>
  <si>
    <t>DIRECCION FINANCIERA</t>
  </si>
  <si>
    <t>DOTACION</t>
  </si>
  <si>
    <t>GASTOS DE COMPUTADOR</t>
  </si>
  <si>
    <t>GASTOS DE TRANSPORTE Y COMUNICACIÓN</t>
  </si>
  <si>
    <t>IMPRESOS Y PUBLICACIONES</t>
  </si>
  <si>
    <t>MANTENIMIENTO ENTIDAD</t>
  </si>
  <si>
    <t>SEGUROS ENTIDAD</t>
  </si>
  <si>
    <t>SERVICIOS PUBLICOS</t>
  </si>
  <si>
    <t>BIENESTAR E INCENTIVOS</t>
  </si>
  <si>
    <t>PROMOCION INSTITUCIONAL</t>
  </si>
  <si>
    <t>SALUD OCUPACIONAL</t>
  </si>
  <si>
    <t xml:space="preserve">CODIGO </t>
  </si>
  <si>
    <t>SALDO POR</t>
  </si>
  <si>
    <t>GIRAR</t>
  </si>
  <si>
    <t>APROPIACION INICIAL</t>
  </si>
  <si>
    <t>APROPIACION DISPONIBLE</t>
  </si>
  <si>
    <t>SALDO DISPONIBLE</t>
  </si>
  <si>
    <t>TOTAL GIROS</t>
  </si>
  <si>
    <t>% EJECUCION</t>
  </si>
  <si>
    <t>SERVICIOS PERSONALES</t>
  </si>
  <si>
    <t>APORTES PATRONALES</t>
  </si>
  <si>
    <t>GASTOS GENERALES</t>
  </si>
  <si>
    <t>TOTAL FUNCIONAMIENTO</t>
  </si>
  <si>
    <t>RUBRO PRESUPUESTAL</t>
  </si>
  <si>
    <t>SALDO POR GIRAR</t>
  </si>
  <si>
    <t>6 = (5 / 4)</t>
  </si>
  <si>
    <t>8 = (4-5-7)</t>
  </si>
  <si>
    <t>No. C.D.P.</t>
  </si>
  <si>
    <t>COMBUSTIBLES, LUBRICANTES Y LLANTAS</t>
  </si>
  <si>
    <t>Dotación</t>
  </si>
  <si>
    <t>Gastos de Computador</t>
  </si>
  <si>
    <t>Combustibles, Lubricantes y Llantas</t>
  </si>
  <si>
    <t>Materiales y Suministros</t>
  </si>
  <si>
    <t>Gastos de Transporte y Comunicación</t>
  </si>
  <si>
    <t>Impresos y  Publicaciones</t>
  </si>
  <si>
    <t>Mantenimiento y Reparaciones</t>
  </si>
  <si>
    <t>Seguros Entidad</t>
  </si>
  <si>
    <t>Energía</t>
  </si>
  <si>
    <t>Acueducto y Alcantarillado</t>
  </si>
  <si>
    <t>Aseo</t>
  </si>
  <si>
    <t>Teléfono</t>
  </si>
  <si>
    <t>Gas</t>
  </si>
  <si>
    <t>Bienestar e Incentivos</t>
  </si>
  <si>
    <t>Promoción Institucional</t>
  </si>
  <si>
    <t>Salud Ocupacional</t>
  </si>
  <si>
    <t>Impuestos, Tasas, Contribuciones, Derechos y Multas</t>
  </si>
  <si>
    <t>3.1.2.03.01</t>
  </si>
  <si>
    <t>Sentencias Judiciales</t>
  </si>
  <si>
    <t>SERVICIOS PERSONALES IDIRECTOS - HONORARIOS ENTIDAD</t>
  </si>
  <si>
    <t>SERVICIOS PERSONALES - ASOCIADOS A LA NOMINA</t>
  </si>
  <si>
    <t>NOMINA</t>
  </si>
  <si>
    <t>HONORARIOS</t>
  </si>
  <si>
    <t>SECRETARIA DISTRITAL DE GOBIERNO</t>
  </si>
  <si>
    <t>RESUMEN EJECUCION DE GASTOS DE FUNCIONAMIENTO</t>
  </si>
  <si>
    <t>EJECUCION DETALLADA DE UN RUBRO PRESUPUESTAL</t>
  </si>
  <si>
    <t>% GIROS</t>
  </si>
  <si>
    <t>10 = (9 / 4)</t>
  </si>
  <si>
    <t>11 = (5 - 9)</t>
  </si>
  <si>
    <t>3-1-2-01-02</t>
  </si>
  <si>
    <t>3-1-2-01-01</t>
  </si>
  <si>
    <t>3-1-2-01-03</t>
  </si>
  <si>
    <t>3-1-2-02-03</t>
  </si>
  <si>
    <t>3-1-2-01-04</t>
  </si>
  <si>
    <t>3-1-2-02-04</t>
  </si>
  <si>
    <t>3-1-2-02-05</t>
  </si>
  <si>
    <t>3-1-2-02-06</t>
  </si>
  <si>
    <t>3-1-2-02-08-01</t>
  </si>
  <si>
    <t>3-1-2-02-08-02</t>
  </si>
  <si>
    <t>3-1-2-02-08-03</t>
  </si>
  <si>
    <t>3-1-2-02-08-04</t>
  </si>
  <si>
    <t>3-1-2-02-10</t>
  </si>
  <si>
    <t>3-1-2-02-11</t>
  </si>
  <si>
    <t>3-1-2-02-12</t>
  </si>
  <si>
    <t>3-1-2-03-01</t>
  </si>
  <si>
    <t>SENTENCIAS JUDICIALES - OTRAS SENTENCIAS</t>
  </si>
  <si>
    <t>3-1-2-03-02</t>
  </si>
  <si>
    <t>3.1.2</t>
  </si>
  <si>
    <t>3.1.1</t>
  </si>
  <si>
    <t>3.1.1.01</t>
  </si>
  <si>
    <t>3.1.1.03</t>
  </si>
  <si>
    <t>3.1.1.02.03</t>
  </si>
  <si>
    <t>3.1</t>
  </si>
  <si>
    <t>MATERIALES Y SUMINISTROS</t>
  </si>
  <si>
    <t>3-1-2-02-09-01</t>
  </si>
  <si>
    <t>Capacitación Interna</t>
  </si>
  <si>
    <t>3.1.2.02.09.01</t>
  </si>
  <si>
    <t xml:space="preserve"> </t>
  </si>
  <si>
    <t>SOLICITANTE</t>
  </si>
  <si>
    <t>TOTAL</t>
  </si>
  <si>
    <t>MODIFICACION</t>
  </si>
  <si>
    <t>3-1-2-02-01</t>
  </si>
  <si>
    <t>ARRENDAMIENTOS</t>
  </si>
  <si>
    <t>3.1.2.02.01</t>
  </si>
  <si>
    <t>Arrendamientos</t>
  </si>
  <si>
    <t>OTROS GASTOS GENERALES</t>
  </si>
  <si>
    <t>3.2.03</t>
  </si>
  <si>
    <t>APROPIACION INICIAL 2016</t>
  </si>
  <si>
    <t>RESERVAS A DIC. 31-2015</t>
  </si>
  <si>
    <t>SUSPENSION 20%</t>
  </si>
  <si>
    <t>SUSPENSION 25%</t>
  </si>
  <si>
    <t>APROPIACION DEFINITIVA</t>
  </si>
  <si>
    <t>ESCENARIOS DEL PRESUPUESTO DE GASTOS DE FUNCIONAMIENTO CON SUSPENSION DEL 20% Y 25%</t>
  </si>
  <si>
    <t xml:space="preserve">NOMINA                                             (*)      </t>
  </si>
  <si>
    <t>APORTES PATRONALES                    (*)</t>
  </si>
  <si>
    <t>(*) La suspensión para Nómina y Aportes es 4%</t>
  </si>
  <si>
    <t>CODENSA S. A. ESP</t>
  </si>
  <si>
    <t>EMPRESA DE ACUEDUCTO ALCANTARILLADO Y ASEO DE BOGOTA ESP</t>
  </si>
  <si>
    <t>TELMEX COLOMBIA  S A</t>
  </si>
  <si>
    <t>REMUNERACION SERVICIOS TÉCNICOS</t>
  </si>
  <si>
    <t>3.1.1.02.04</t>
  </si>
  <si>
    <t>REMUNERACION SERVICIOS TECNICOS</t>
  </si>
  <si>
    <t>3.1.5</t>
  </si>
  <si>
    <t>PASIVOS EXIGIBLES</t>
  </si>
  <si>
    <t>EMPRESA DE TELECOMUNICACIONES DE BOGOTA SA ESP</t>
  </si>
  <si>
    <t>C.ARREN N° 5</t>
  </si>
  <si>
    <t xml:space="preserve">ARRENDAMIENTO A LA SECRETARÍA DISTRITAL DE GOBIERNO, EL USO Y GOCE DEL INMUEBLE UBICADO Y CON LA NOMENCLATURA EN LA CARRERA 75 NO. 23 F-07 </t>
  </si>
  <si>
    <t>OFELIA  RAMOS DE VARGAS</t>
  </si>
  <si>
    <t>ADICION Y PRORROGA NO. 1 CONTRATO INTERADMINISTRATIVO 065 DE 2016</t>
  </si>
  <si>
    <t>C.INTER N° 65-16</t>
  </si>
  <si>
    <t>SERVICIOS POSTALES NACIONALES S A</t>
  </si>
  <si>
    <t>FACTURA 441447397</t>
  </si>
  <si>
    <t>FACTURA DE VENTA DE LA EMPRESA TELMEX</t>
  </si>
  <si>
    <t>C.P.S. 614-16</t>
  </si>
  <si>
    <t>ADICION Y PRORROGA CONTRATO DE PRESTACION DE SERVICIOS NO. 614 DE 2016</t>
  </si>
  <si>
    <t>COMPAÑIA ANDINA DE SEGURIDAD PRIVADA LTDA. - ANDISEG LTDA</t>
  </si>
  <si>
    <t>FACTURA 4523932770</t>
  </si>
  <si>
    <t>FACTURA DE SERVICIOS PUBLICOS DE CODENSA S.A</t>
  </si>
  <si>
    <t>FACTURA 4546487252</t>
  </si>
  <si>
    <t>FACTURAS 3639079817</t>
  </si>
  <si>
    <t xml:space="preserve">FACTURA DE LA EMPRESA DE ACUEDUCTO, ALCANTARILLADO Y ASEO DE BOGOTA E.S.P. </t>
  </si>
  <si>
    <t>FACTURAS 231728377</t>
  </si>
  <si>
    <t>FACTURA DE SERVICIOS PUBLICOS DE LA E.T.B. S.A</t>
  </si>
  <si>
    <t>RA 01</t>
  </si>
  <si>
    <t>NOMINA ENERO</t>
  </si>
  <si>
    <t>RA 02</t>
  </si>
  <si>
    <t>NOMINA EXTRA ENERO</t>
  </si>
  <si>
    <t>RA 03</t>
  </si>
  <si>
    <t>APORTES PAFISCALES ENERO</t>
  </si>
  <si>
    <t xml:space="preserve">LA PRESTACIÓN DEL SERVICIO INTEGRAL DE ASEO Y CAFETERÍA </t>
  </si>
  <si>
    <t>FACTURA 443980690</t>
  </si>
  <si>
    <t>FACTURA 2670916</t>
  </si>
  <si>
    <t xml:space="preserve">FACTURA DE VENTA DE LA EMPRESA TELMEX COLOMBIA S.A. </t>
  </si>
  <si>
    <t>COMPRA DE 8 EQUIPOS AVANTEL -I465 BLACK</t>
  </si>
  <si>
    <t>AVANTEL S A S</t>
  </si>
  <si>
    <t>FACTURA 39939010</t>
  </si>
  <si>
    <t xml:space="preserve">FACTURA 4579578330
</t>
  </si>
  <si>
    <t>FACTURA 4562112791</t>
  </si>
  <si>
    <t>FACTURA 457325708</t>
  </si>
  <si>
    <t>FACTURA 4572749983</t>
  </si>
  <si>
    <t>FACTURA DE SERVICIOS PUBLICOS DE CODENSA S.A. ESP N°</t>
  </si>
  <si>
    <t xml:space="preserve">FACTURA DE SERVICIOS PUBLICOS DE CODENSA S.A. ESP </t>
  </si>
  <si>
    <t>SERVICIO PUBLICO DE ENERGIA PARA EL PREDIO CON NOMENCLATURA CL 46 NO. 14-22PERIODO FACTURADO 28 DICIEMBRE AL 27 DE ENERO DE 2017</t>
  </si>
  <si>
    <t>FACTURAS 233574877</t>
  </si>
  <si>
    <t>PAGO SENTENCIA</t>
  </si>
  <si>
    <t>MARIA DEL PILAR RUIZ PINILLA</t>
  </si>
  <si>
    <t xml:space="preserve">RECONOCIMIENTO Y PAGO DEL SERVICIO EXTRA PRESTADO POR LOS DELEGADOS  MES DE ENERO DE 2017 </t>
  </si>
  <si>
    <t>RESOL - 156</t>
  </si>
  <si>
    <t xml:space="preserve">RECONOCIMIENTO Y PAGO DEL SERVICIO EXTRA PRESTADO POR LOS DELEGADOS MES DE DICIEMBRE DE 2016 </t>
  </si>
  <si>
    <t>RA 07</t>
  </si>
  <si>
    <t>NOMINA FEBRERO</t>
  </si>
  <si>
    <t>RA 04</t>
  </si>
  <si>
    <t>APORTES PARAFISCALES DE UNOS FUNCIONARIOS RETIRADOS</t>
  </si>
  <si>
    <t>RA 05</t>
  </si>
  <si>
    <t>PAGO DE APORTES PATRONALES Y PARAFISCALES POR EL INGRESO DE UNA FUNCIONARIA</t>
  </si>
  <si>
    <t>RA 06</t>
  </si>
  <si>
    <t>PAGO DE LA AUTOLIQUIDACIÓN DE LA NÓMINA GENERAL DEL MES DE ENERO DE 2017.</t>
  </si>
  <si>
    <t>RA 09</t>
  </si>
  <si>
    <t>PAGO DE LA AUTOLIQUIDACIÓN DE LA NÓMINA GENERAL DE FEBRERO DE 2017</t>
  </si>
  <si>
    <t>RA 10</t>
  </si>
  <si>
    <t>PAGO DE APORTES PATRONALES Y PARAFISCALES A FUNCIONARIOS RETIRADOS DE LA ENTIDAD</t>
  </si>
  <si>
    <t>RA 11</t>
  </si>
  <si>
    <t>PAGO DE APORTES PATRONALES DE VÍCTOR MARIO GASCA HURTADO POR EL MES DE FEBRERO DE 2017</t>
  </si>
  <si>
    <t>RA 12</t>
  </si>
  <si>
    <t>PAGO DE LA AUTOLIQUIDACIÓN DE  LA NÓMINA ADICIONAL QUE INCLUYÓ EL PAGO DEL RETROACTIVO DE 2017</t>
  </si>
  <si>
    <t xml:space="preserve">PAGO DE APORTES PATRONALES Y PARAFISCALES DEL SEÑOR EDDY BERMUDEZ MARCELIN POR INGRESO A LA ENTIDAD </t>
  </si>
  <si>
    <t>RA 08</t>
  </si>
  <si>
    <t>PAGO DE CESANTÍAS E INTERESES DE CESANTÍAS A FUNCIONARIOS QUE SE RETIRAN DE LA ENTIDAD</t>
  </si>
  <si>
    <t>FACTURA 4592467079</t>
  </si>
  <si>
    <t>FACTURA 4579686331</t>
  </si>
  <si>
    <t>FACTURA 4588217483</t>
  </si>
  <si>
    <t>FACTURA 4595863320</t>
  </si>
  <si>
    <t>FACTURA 4606545340</t>
  </si>
  <si>
    <t>ASOCIACION DE USUARIOS DE ACUEDUCTO ALCANTARILLADO Y ASEO PASQUILLA A.A.P.C.</t>
  </si>
  <si>
    <t>FACTURA 3666252519</t>
  </si>
  <si>
    <t>FACTURA 7173</t>
  </si>
  <si>
    <t>FACTURA 3666276617</t>
  </si>
  <si>
    <t>FACTURA 3666276815</t>
  </si>
  <si>
    <t>FACTURA 3666277110</t>
  </si>
  <si>
    <t>FACTURA 3666276518</t>
  </si>
  <si>
    <t>FACTURA 5727703018</t>
  </si>
  <si>
    <t>FACTURA 3666245216</t>
  </si>
  <si>
    <t>FACTURA 3666245117</t>
  </si>
  <si>
    <t>FACTURA 3666316512</t>
  </si>
  <si>
    <t>FACTURA 7098705416</t>
  </si>
  <si>
    <t>FACTURA 5040764614</t>
  </si>
  <si>
    <t>FACTURA 6412780816</t>
  </si>
  <si>
    <t>FACTURA 5727027517</t>
  </si>
  <si>
    <t>FACTURA 7783979714</t>
  </si>
  <si>
    <t>FACTURA 4350552917</t>
  </si>
  <si>
    <t>FACTURA 7783975118</t>
  </si>
  <si>
    <t>FACTURA 12192854</t>
  </si>
  <si>
    <t>FACTURA 2658400391</t>
  </si>
  <si>
    <t>FACTURA 9138659512</t>
  </si>
  <si>
    <t>RESOL 52</t>
  </si>
  <si>
    <t>INCENTIVO DE AUXILIO PARA EDUCACIÓN FORMAL A LOS SERVIDORES PÚBLICOS VASQUEZ GALLEGO SANDRA YANETH CON C.C. 52.061.681</t>
  </si>
  <si>
    <t>INCENTIVO DE AUXILIO PARA EDUCACIÓN FORMAL A LOS SERVIDORES PÚBLICOS ACEVEDO DÁVILA LUZ STELLA CON C.C. 35.513.829</t>
  </si>
  <si>
    <t>INCENTIVO DE AUXILIO PARA EDUCACIÓN FORMAL A LOS SERVIDORES PÚBLICOS LEON VARGAS EDISON CON C.C. 80.729.485</t>
  </si>
  <si>
    <t>CORPORACION UNIVERSITARIA REPUBLICANA</t>
  </si>
  <si>
    <t>UNIVERSIDAD LA GRAN COLOMBIA</t>
  </si>
  <si>
    <t>UNIVERSIDAD CATOLICA DE COLOMBIA</t>
  </si>
  <si>
    <t>POLITECNICO GRANCOLOMBIANO</t>
  </si>
  <si>
    <t>FUNDACION UNIVERSIDAD DE BOGOTA JORGE TADEO LOZANO</t>
  </si>
  <si>
    <t>INCENTIVO DE AUXILIO PARA EDUCACIÓN FORMAL A LOS SERVIDORES PÚBLICOS CRUZ LEÓN JOSÉ RICARDO  CON C.C. 79.432.961</t>
  </si>
  <si>
    <t>INCENTIVO DE AUXILIO PARA EDUCACIÓN FORMAL A LOS SERVIDORES PÚBLICOS  RUANO VIVEROS HAMES ANDRÉS CON C.C. 76.329.466</t>
  </si>
  <si>
    <t>INCENTIVO DE AUXILIO PARA EDUCACIÓN FORMAL A LOS SERVIDORES PÚBLICOS SANABRIA DUEÑAS YULI ANDREA CON C.C. 53.093.019</t>
  </si>
  <si>
    <t>RESOL - 179</t>
  </si>
  <si>
    <t>RA 15</t>
  </si>
  <si>
    <t>PAGO DE DIFERENCIAS EN LA AUTOLIQUIDACION DEL DOCTOR EDDY BERMUDEZ POR CAMBIO EN POLÍTICA DE REDONDEOS DEL SISTEMA GENERAL DE SEGURIDAD SOCIAL.</t>
  </si>
  <si>
    <t>RA 14</t>
  </si>
  <si>
    <t>LADOINSA LABORES DOTACIONES INDUSTRIALES SAS</t>
  </si>
  <si>
    <t>FACTURA 446545445</t>
  </si>
  <si>
    <t>FACTURA DE VENTA DE LA EMPRESA TELMEX COLOMBIA S.A. N°. 446545445SERVICIO DE TELEVISION POR CABLE DEL EDIFICIO BICENTENARIO DE LA SECRETARIA DISTRITAL DE GOBIERNOPERIODO FACTURADO DEL 02 DE MARZO AL 01 DE ABRIL DE 2017</t>
  </si>
  <si>
    <t>COLOMBIA MOVIL S A E S P</t>
  </si>
  <si>
    <t>O.C. 312</t>
  </si>
  <si>
    <t>MANTENIMIENTO PREVENTIVO Y CORRECTIVO (MANO DE OBRA) CON SUMINISTRO DE INSUMOS, REPUESTOS ORIGINALES, NUEVOS Y ATENCIÓN DE EMERGENCIAS PARA EL ASCENSOR MARCA SIGMA EN EL EDIFICIO BICENTENARIO PRIMERA ETAPA UBICADO EN LA CALLE 11 NO.8-17 DE LA SECRETARÍA DISTRITAL DE GOBIERNO</t>
  </si>
  <si>
    <t>FACTURA 4613413080</t>
  </si>
  <si>
    <t>FACTURA 1608570347</t>
  </si>
  <si>
    <t>FACTURA 4613521188</t>
  </si>
  <si>
    <t>FACTURA 1609190192</t>
  </si>
  <si>
    <t>FACTURA 4581771346</t>
  </si>
  <si>
    <t>FACTURA 234566488</t>
  </si>
  <si>
    <t>FACTURA DE SERVICIOS PUBLICOS DE LA E.T.B. S.A. ESP, N°. 000234566488SERVICIO DE TELEFONIA LOCAL, LARGA DISTANCIA, INTERNET Y DATOS, ALIANZAS ETB Y OTROS OPERADORES DE LAS DEPENDENCIAS DE LA SECRETARIA DISTRITAL DE GOBIERNOPERIODO DE CONSUMO FEBRERO 01 AL 28 DE 2017</t>
  </si>
  <si>
    <t>RESOL 83</t>
  </si>
  <si>
    <t>INCENTIVO DE AUXILIO PARA EDUCACIÓN FORMAL A LOS SERVIDORES PÚBLICOS MERCHAN VELASQUEZ LILIANA PAOLA CON C.C. 52.901.949</t>
  </si>
  <si>
    <t>INCENTIVO DE AUXILIO PARA EDUCACIÓN FORMAL A LOS SERVIDORES PÚBLICOSSARMIENTO MORENO NUBIA LILIANA CON C.C. 52.349.483</t>
  </si>
  <si>
    <t>INCENTIVO DE AUXILIO PARA EDUCACIÓN FORMAL A LOS SERVIDORES PÚBLICOS VALENZUELA RAMOS DEYANIRA CON C.C. 40.077.711</t>
  </si>
  <si>
    <t>INCENTIVO DE AUXILIO PARA EDUCACIÓN FORMAL A LOS SERVIDORES PÚBLICOS VANEGAS MOSCOSO CESAR AUGUSTO CON C.C. 9.652.614</t>
  </si>
  <si>
    <t>CORPORACION UNIVERSIDAD LIBRE</t>
  </si>
  <si>
    <t>UNIVERSIDAD EAN</t>
  </si>
  <si>
    <t>NOMINA MARZO</t>
  </si>
  <si>
    <t>RA 16</t>
  </si>
  <si>
    <t>RESOL- 210</t>
  </si>
  <si>
    <t>RECONOCIMIENTO Y PAGO DEL SERVICIO EXTRA PRESTADO POR LOS DELEGADOS  MES DE FEBRERO DE 2017 Y DEL TIEMPO EXCEDIDO DURANTE EL SERVICIO</t>
  </si>
  <si>
    <t>RA 17</t>
  </si>
  <si>
    <t>PAGO DE CESANTÍAS FONDOS PÚBLICOS Y PRIVADOS A DOS FUNCIONARIOS RETIRADOS DE LA ENTIDAD.</t>
  </si>
  <si>
    <t>REALIZAR LA ADQUISICIÓN DEL SERVICIO DE PLATAFORMA PAAS EN LA NUBE, CON COMPONENTES DE BASE DE DATOS ORACLE Y CAPA MEDIA, DISPONIBLES PARA AMBIENTES DE PRUEBAS Y DESARROLLO PARA LA SECRETARÍA DISTRITAL DE GOBIERNO,  A TRAVÉS DEL ACUERDO MARCO DE PRECIOS NO. CCE-211-AG-2015</t>
  </si>
  <si>
    <t>REALIZAR LA ADICIÓN Y PRORROGA DEL CONTRATO NO. 780 DE 2016 SUSCRITO ENTRE LA SECRETARÍA DISTRITAL DE GOBIERNO Y LA UNION TEMPORAL DESCA PRICELESS</t>
  </si>
  <si>
    <t>C.P.S. 780</t>
  </si>
  <si>
    <t>UNION TEMPORAL DESCA  PRICELESS</t>
  </si>
  <si>
    <t>FACTURA 51603693</t>
  </si>
  <si>
    <t>FACTURA 23315</t>
  </si>
  <si>
    <t>FACTURA 449625995</t>
  </si>
  <si>
    <t>C.P.S. 884-16</t>
  </si>
  <si>
    <t>SERVICIO DE TELEVISION POR CABLE PARA EL PREDIO CON NOMENCLATURA CALLE 11 8 17 NIVEL CENTRAL DE LA SDGPERIODO FACTURADO 2 DE ABRIL AL 01 DE MAYO DE 2017FACTURA DE VENTA NO. 449625995VALOR TOTAL A PAGAR  $ 62.092</t>
  </si>
  <si>
    <t>ADICION NO. 1 Y PRORROGA NO. 02  NO. 884 DE 2016</t>
  </si>
  <si>
    <t>TELEVISION POR CABLE PARA EL PREDIO CON NOMENCLATURA CL 11 8-17 P 2CONSUMO DE PAQUETE DE TELEVISION PLAN BRONCE MAXPERIODO FACTURADO 23 DE MARZO AL 11 DE ABRIL POR $52.547MES ANTICIPADO 12 DE ABRIL AL 11 DE MAYO DE 2017 POR $ 102.600</t>
  </si>
  <si>
    <t>CELULAR PARA LOS DIRECTIVOS DEL NIVEL CENTRAL DE LA SDGSERVICIO DE VOZ Y DATOOS DE LOS SIGUIENTES PERIODOS.PERIODO FACTURADO 2016/10/05 A 2016/11/04 POR $ 3.278.401PERIODO FACTURADO 2016/11/05 AL 2016/12/07 POR VALOR DE $ 3.278.401PERIODO FACTURADO 2016/12/05 AL 2017/01/04   POR VALOR DE $2.874.491PERIODO FACTURADO 2017/01/05 AL 2017/02/04  POR VALOR DE $ 2.870.543PERIODO FACTURADO :  2017/02/05  AL 2017/03/04  POR VALOR DE  $ 2.870.543OTROS CARGOS  POR VALOR DE  $ 66.834VALOR TOTAL A PAGAR   $ 18.325.395</t>
  </si>
  <si>
    <t>TRANSPORTES ESPECIALES F.S.G S.A.S</t>
  </si>
  <si>
    <t>DIRECTV COLOMBIA LTDA</t>
  </si>
  <si>
    <t>C.P.S. 392</t>
  </si>
  <si>
    <t xml:space="preserve">SERVICIO DE VIGILANCIA Y SEGURIDAD PRIVADA EN LAS MODALIDADES DE VIGILANCIA FIJA Y MÓVIL CON Y SIN ARMAS Y MEDIOS TECNOLÓGICOS EN LAS DIFERENTES DEPENDENCIAS DE LA SECRETARÍA DISTRITAL DE GOBIERNO DE BOGOTÁ, D.C., </t>
  </si>
  <si>
    <t>SEGURIDAD NUEVA ERA LTDA</t>
  </si>
  <si>
    <t>FACTURA 4622372593</t>
  </si>
  <si>
    <t>FACTURA 4627003092</t>
  </si>
  <si>
    <t>FACTURA 4630299125</t>
  </si>
  <si>
    <t>FACTURA 4648168599</t>
  </si>
  <si>
    <t>FACTURA 4641901472</t>
  </si>
  <si>
    <t>FACTURA 4648276713</t>
  </si>
  <si>
    <t>COMPROBANTE 1610497613</t>
  </si>
  <si>
    <t>FACTURA 7381</t>
  </si>
  <si>
    <t>FACTURA 235735310</t>
  </si>
  <si>
    <t>SERVICIO  DE TELEFONIA FIJA PARA LAS DEPENDENCIAS DEL NIVEL CENTRAL DE LA SDG.PERIODO DE CONSUMO MARZO 1 AL 31 DE 2017FACTURA DE SERVICIOS PUBLICOS NO.  00235735310VALOR TOTAL A PAGAR  $ 16.673.140</t>
  </si>
  <si>
    <t>CORPORACION UNIVERSITARIA MINUTO DE DIOS - UNIMINUTO</t>
  </si>
  <si>
    <t>FUNDACION UNIVERSIDAD EXTERNADO DE COLOMBIA</t>
  </si>
  <si>
    <t>RESOL 100</t>
  </si>
  <si>
    <t xml:space="preserve">INCENTIVO DE AUXILIO PARA EDUCACION FORMAL  A  LOS SERVIDORES PUBLICOS CUYA EVALUACION DEL DESEMPEÑO CORRESPONDE AL NIVEL SOBRESALIENTE, PALACIOS RAMIREZ ERLY,   </t>
  </si>
  <si>
    <t>INCENTIVO DE AUXILIO PARA EDUCACION FORMAL  A  LOS SERVIDORES PUBLICOS CUYA EVALUACION DEL DESEMPEÑO CORRESPONDE AL NIVEL SOBRESALIENTE,  DELGADO AGUILAR CESAR AUGUSTO</t>
  </si>
  <si>
    <t>INCENTIVO DE AUXILIO PARA EDUCACION FORMAL  A  LOS SERVIDORES PUBLICOS CUYA EVALUACION DEL DESEMPEÑO CORRESPONDE AL NIVEL SOBRESALIENTE, BARAHONA DIAZ FREDY GILBERTO</t>
  </si>
  <si>
    <t>PAGO SENTENCIA JUDICIAL NULIDAD Y RESTABLECIMIENTO DEL DERECHO NO 2013-0108 ANDRES FELIPE PATIÑO DUQUEARTICULO 2°.  ORDENESE A LA DIRECCION FINANCIERA DE LA SECRETARIA DISTRITAL DE GBIERNO PAGAR LA SUMA NETA DE TRES MILLONES TRESCIENTOS TRECE MIL SETECIENTOS CUARENTA Y DOS PESOS  ($3.313.742,00) M/CTE., CONSIGNANDOLE A LA CUENTA DE AHORROS NO. 24501263944 DEL BANCO CAJA SOCIAL A NOMBRE DE JAIRO SARMIENTO PATARROYO,  IDENTIFICADO CON CEDULA DE CIUDADANIA NO. 19.191.989,  POR CONCEPTO DE LA SENTENCIA A QUE SE REFIERE EL ARTICULO 1° DE LA PRESENTE RESOLUCION,  DE CONFORMIDAD CON EL PODER CONFERIDO POR EL SEÑOR ANDRES FELIPE PATIÑO DUQUE.</t>
  </si>
  <si>
    <t>PAGO SENTENCIA JUDICIAL NULIDAD Y RESTABLECIMIENTO DEL DERECHO NO 2013-0108 ANDRES FELIPE PATIÑO DUQUE.ARTICULO 3°.  ORDENESE A LA DIRECCION FINANCIERA DE LA SECRETARIA DISTRITAL DE GOBIERNO PAGAR LA SUMA DE DIEZ MILLONES QUINIENTOS SESENTA Y SEIS MIL CIENTO TREINTA Y UN PESOS ( $10.566.131.OO) M/CTE., POR  CONCEPTO DE DESCUENTOS LEGALES Y APORTES PATRONALES, CONFORME A LA LIQUIDACION DE LA SENTENCIA REFERIDA,  EFECTUADA POR LA DIRECCION DE GESTION DE TALENTO HUMANO, QUE OBRA EN LA TABLA INSERTADA EN LA PARTE MOTIVA DE LA PRESENTE RESOLUCION.</t>
  </si>
  <si>
    <t>POR LA CUAL SE ORDENA DAR CUMPLIMIENTO A UNA PROVIDENCIA DE LA JURISDICCIÓN DE LO CONTENCIOSO ADMINISTRATIVOARTICULO PRIMERO: ORDÉNESE A LA DIRECCIÓN FINANCIERA DE LA SECRETARÍA DISTRITAL DE GOBIERNO DAR CUMPLIMIENTO A LA SENTENCIA PROFERIDA EL 30 DE JUNIO DE 2016 POR EL JUZGADO TREINTA Y NUEVE ADMINISTRATIVO DEL CIRCULO DE ORALIDAD DE BOGOTÁ, DENTRO DEL PROCESO CON RADICACIÓN NÚMERO 11001-33-35-007-2015-00358-00 DE FRANCISCO CHACON CHACON CONTRA DISTRITO CAPITAL - OTROS.</t>
  </si>
  <si>
    <t>ANDRES FELIPE PATIÑO DUQUE</t>
  </si>
  <si>
    <t>FRANCISCO  CHACON CHACON</t>
  </si>
  <si>
    <t>RA 19</t>
  </si>
  <si>
    <t>NOMINA ABRIL</t>
  </si>
  <si>
    <t>RA 18</t>
  </si>
  <si>
    <t>PAGO DE LA AUTOLIQUIDACIÓN DE APORTES PATRONALES Y PARAFISCALES DE LA NÓMINA GENERAL DEL MES DE MARZO DE 2017.</t>
  </si>
  <si>
    <t>RA 20</t>
  </si>
  <si>
    <t>PAGO DE CESANTÍAS A FUNCIONARIOS QUE SE RETIRARON DE LA ENTIDAD Y A QUIENES SE LES ESTÁ PAGANDO PRESTACIONES EN ABRIL DE 2017</t>
  </si>
  <si>
    <t>ADICION Y PRORROGA CONTRATO 966 DE 2016</t>
  </si>
  <si>
    <t>ADICION Y PRORROGA CONTRATO 967 DE 2016</t>
  </si>
  <si>
    <t>ADICION Y PRORROGA CONTRATO 963 DE 2016</t>
  </si>
  <si>
    <t>ADICION Y PRORROGA CONTRATO 965 DE 2016</t>
  </si>
  <si>
    <t>ADICION Y PRORROGA CONTRATO 964 DE 2016</t>
  </si>
  <si>
    <t>ADICION Y PRORROGA CONTRATO 962 DE 2016</t>
  </si>
  <si>
    <t>O.C 414</t>
  </si>
  <si>
    <t>ORACLE COLOMBIA LIMITADA</t>
  </si>
  <si>
    <t>ADICION Y PRORROGA CONTRATO DE INTERVENTORIA NO. 974 DE 2016</t>
  </si>
  <si>
    <t>C.P.S. 966</t>
  </si>
  <si>
    <t>C.P.S. 965</t>
  </si>
  <si>
    <t>C.P.S. 963</t>
  </si>
  <si>
    <t>C.P.S. 964</t>
  </si>
  <si>
    <t>C.P.S. 962</t>
  </si>
  <si>
    <t>C.P.S. 967</t>
  </si>
  <si>
    <t>LUIS ALFONSO MARTINEZ CHIMENTY</t>
  </si>
  <si>
    <t>DANIEL LEONARDO RAMIREZ VARGAS</t>
  </si>
  <si>
    <t>YENY  YAÑEZ BOLIVAR</t>
  </si>
  <si>
    <t>JAIME ISRAEL VALDERRAMA VALDERRAMA</t>
  </si>
  <si>
    <t>YAIRA MILENA QUINTERO CAUCALI</t>
  </si>
  <si>
    <t>EDISON GUIOVANNI CLAVIJO MARTINEZ</t>
  </si>
  <si>
    <t>C.INTER N° 430</t>
  </si>
  <si>
    <t xml:space="preserve">PRESTAR LOS SERVICIOS DE MENSAJERÍA, RECEPCIÓN, DISTRIBUCIÓN Y TRÁMITE DE COMUNICACIONES OFICIALES EXTERNAS E INTERNAS, ENVIADAS Y RECIBIDAS, EN FORMA PERSONALIZADA Y/O INMEDIATA, PARA LAS DEPENDENCIAS DEL NIVEL CENTRAL </t>
  </si>
  <si>
    <t>C.P.S. 974-16</t>
  </si>
  <si>
    <t>PEDRO IGNACIO ROZO CONTRERAS</t>
  </si>
  <si>
    <t>FACTURA 4656293902</t>
  </si>
  <si>
    <t>FACTURA 4664068396</t>
  </si>
  <si>
    <t>FACTURA 4660752024</t>
  </si>
  <si>
    <t>FACTURA 4389024912</t>
  </si>
  <si>
    <t>FACTURA 4389025216</t>
  </si>
  <si>
    <t>FACTURA 4389024714</t>
  </si>
  <si>
    <t>FACTURA 4389086119</t>
  </si>
  <si>
    <t>FACTURA 4389024615</t>
  </si>
  <si>
    <t>FACTURA 5758705312</t>
  </si>
  <si>
    <t>FACTURA 4388985410</t>
  </si>
  <si>
    <t>FACTURA 4388985519</t>
  </si>
  <si>
    <t>FACTURA 5075978113</t>
  </si>
  <si>
    <t>FACTURA 4388994917</t>
  </si>
  <si>
    <t>FACTURA 4389013113</t>
  </si>
  <si>
    <t>FACTURA 7591</t>
  </si>
  <si>
    <t>FACTURA 5076055416</t>
  </si>
  <si>
    <t>FACTURA 6441094619</t>
  </si>
  <si>
    <t>FACTURA 5758772510</t>
  </si>
  <si>
    <t>FACTURA 5076029015</t>
  </si>
  <si>
    <t>FACTURA 9172115512</t>
  </si>
  <si>
    <t>FACTURA 7123654613</t>
  </si>
  <si>
    <t>FACTURA 5076034510</t>
  </si>
  <si>
    <t>FACTURA 7123653516</t>
  </si>
  <si>
    <t>FACTURA 5076051514</t>
  </si>
  <si>
    <t>FACTURA 52163177</t>
  </si>
  <si>
    <t>FACTURA DE VENTA DE LA EMPRESA TELMEX COLOMBIA S.A. N°. 52163177SERVICIO DE TELEVISION POR CABLE DEL DESPACHO DE LA SECRETARIA DISTRITAL DE GOBIERNOPERIODO FACTURADO DEL 12 DE MAYO AL 11 DE JUNIO DE 2017TOTAL A PAGAR $102.600</t>
  </si>
  <si>
    <t>RESOL 125</t>
  </si>
  <si>
    <t>INCENTIVO DE AUXILIO PARA EDUCACIÓN FORMAL A LOS SERVIDORES PÚBLICOS CUYA EVALUACIÓN DEL DESEMPEÑO CORRESPONDE AL NIVEL SOBRESALIENTE GONZALEZ GUATAQUIRA AMANDA MILENA CON C.C. 52.760.402</t>
  </si>
  <si>
    <t>INCENTIVO DE AUXILIO PARA EDUCACIÓN FORMAL A LOS SERVIDORES PÚBLICOS CUYA EVALUACIÓN DEL DESEMPEÑO CORRESPONDE AL NIVEL SOBRESALIENTESALCEDO NATALIA MARCELA CON C.C. 53.096.934</t>
  </si>
  <si>
    <t>ESCUELA SUPERIOR DE ADMINISTRACION PUBLICA</t>
  </si>
  <si>
    <t>FACTURA 237001136</t>
  </si>
  <si>
    <t>TELEFONIA LOCAL, LARGA DISTANCIA, INTERNET Y DATOS, ALIANZAS ETB Y OTROS OPERADORES DE LAS DEPENDENCIAS DE LA SECRETARIA DISTRITAL DE GOBIERNOPERIODO DE CONSUMO ABRIL 01 AL 30 DE 2016TOTAL A PAGAR $13.629.030</t>
  </si>
  <si>
    <t>SENTENCIA PROFERIDA EL 19 DE AGOSTO DE 2016 POR EL TRIBUNAL  ADMINISTRATIVO DE CUNDINAMARCA DE LA SECCIÓN SEGUNDA - SUBSECCIÓN "C" DENTRO DEL PROCESO  CON RADICACIÓN NÚMERO 11001-33-35-705-2014-00065-01 DE LEO HAMASAIT TEJERO GUTIERREZ CONTRA DISTRITO CAPITAL - SECRETARIA DE GOBIERNO DISTRITAL - DIRECCIÓN CARCEL DISTRITAL DE VARONES Y ANEXO DE MUJERES DE BOGOTÁ</t>
  </si>
  <si>
    <t>LEO HAMASAIT TEJERO GUTIERREZ</t>
  </si>
  <si>
    <t>RECONOCIMIENTO Y PAGO DEL SERVICIO EXTRA PRESTADO POR LOS DELEGADOS DE LA SECRETARÍA DISTRITAL DE GOBIERNO DE BOGOTÁ D.C EN LA SUPERVISIÓN DE LOS CONCURSOS Y LOS SORTEOS REALIZADOS POR LAS LOTERÍAS, LOS CONSORCIOS COMERCIALES Y LOS JUEGOS PROMOCIONALES EN EL MES DE ABRIL DE 2017 Y DEL TIEMPO EXCEDIDO DURANTE EL SERVICIO</t>
  </si>
  <si>
    <t>RESL - 303</t>
  </si>
  <si>
    <t>RECONOCIMIENTO Y PAGO DEL SERVICIO EXTRA PRESTADO POR LOS DELEGADOS  MES DE MARZO  DE 2017 Y DEL TIEMPO EXCEDIDO DURANTE EL SERVICIO</t>
  </si>
  <si>
    <t>RA 21</t>
  </si>
  <si>
    <t>PAGO DE LA AUTOLIQUIDACIÓN DE APORTES PATRONALES Y PARAFISCALES DE LA NÓMINA GENERAL DE ABRIL DE 2017.</t>
  </si>
  <si>
    <t>PRIMER REEMBOLSO  CAJA MENOR DE LA DIRECCION ADMINISTRATIVA</t>
  </si>
  <si>
    <t>RESOL 180</t>
  </si>
  <si>
    <t>C.P.S. 485</t>
  </si>
  <si>
    <t>SOPORTE TÉCNICO Y ACTUALIZACIÓN - (SOFTWARE UPDATE LICENSE &amp; SUPPORT) PARA EL SOFTWARE DE LA PLATAFORMA ORACLE DE PROPIEDAD DE LA SECRETARÍA DISTRITAL DE GOBIERNO</t>
  </si>
  <si>
    <t>FACTURA 4680893196</t>
  </si>
  <si>
    <t>FACTURA 4674387539</t>
  </si>
  <si>
    <t>COMPROBANTE 1612358275</t>
  </si>
  <si>
    <t>FACTURA4681001464</t>
  </si>
  <si>
    <t>EDIFICIO FURATENA - SECRETARIA DISTRITAL DE GOBIERNOPERIODO FACTURADO DEL 07 DE ABRIL  AL 09 DE MAYO DE 2017TOTAL A PAGAR $1.065.880</t>
  </si>
  <si>
    <t>ALCALDIA MAYOR DE BOGOTAPERIODO FACTURADO DEL 07 DE ABRIL AL 09 DE MAYO DE 2017TOTAL A PAGAR $24.843.256 CORRESPONDIENTE AL 50% DE ACUERDO AL CONVENIO</t>
  </si>
  <si>
    <t>RESOL 310</t>
  </si>
  <si>
    <t>RESOL 160</t>
  </si>
  <si>
    <t>RESOL 212</t>
  </si>
  <si>
    <t>RESOL 266</t>
  </si>
  <si>
    <t>RESOL 292</t>
  </si>
  <si>
    <t>DAR CUMPLIMIENTO A LA PROVIDENCIA JUDICIAL  PROFERIDA POR EL JUZGADO TREINTA Y TRES (33) CIVIL DEL CIRCUITO JUDICIAL DE BOGOTÁ, CONFORME A LOS EXPUESTO EN LA PARTE MOTIVA DE LA PRESENTE RESOLUCIÓN.</t>
  </si>
  <si>
    <t>GUILLERMO  OROZCO PARDO</t>
  </si>
  <si>
    <t>RESOL 380</t>
  </si>
  <si>
    <t>RA 22</t>
  </si>
  <si>
    <t>NOMINA MAYO</t>
  </si>
  <si>
    <t>RA 23</t>
  </si>
  <si>
    <t>RESOL 323</t>
  </si>
  <si>
    <t>REALIZAR LA INTERVENTORÍA TÉCNICA, ADMINISTRATIVA, JURÍDICA, AMBIENTAL Y FINANCIERA, AL CONTRATO DE MANTENIMIENTO PREVENTIVO, CORRECTIVO, DE OBRAS DE MEJORA Y REPARACIONES LOCATIVAS QUE REQUIERAN LAS INSTALACIONES DE LAS DEPENDENCIAS DE LA SECRETARÍA DISTRITAL DE GOBIERNO</t>
  </si>
  <si>
    <t>PAGO DE CESANTÍAS  A FUNCIONARIOS QUE SE RETIRAN DE LA ENTIDAD</t>
  </si>
  <si>
    <t>RA 25</t>
  </si>
  <si>
    <t>RA 28</t>
  </si>
  <si>
    <t>PAGO DE APORTES PATRONALES DE VÍCTOR MARIO GASCA HURTADO POR EL MES DE ABRIL DE 2017</t>
  </si>
  <si>
    <t>PAGO DEL COMPLEMENTO DE LIQUIDACIÓN  VÍCTOR MARIO GASCA HURTADO POR EL MES DE ABRIL DE 2017</t>
  </si>
  <si>
    <t>RESOL 325</t>
  </si>
  <si>
    <t>PAGO DE MAYOR VALOR DESCONTADO DEBERÁN SER CONSIGNADOS A LA CUENTA DE AHORROS INDICADA POR EL SEÑOR EDERT ANTONIO SILVA ORJUELA</t>
  </si>
  <si>
    <t>EDERT ANTONIO SILVA ORJUELA</t>
  </si>
  <si>
    <t xml:space="preserve">ADICION AL CONTRATO NO. 377 DE 2016 </t>
  </si>
  <si>
    <t>AXA COLPATRIA SEGUROS SA</t>
  </si>
  <si>
    <t xml:space="preserve"> EDIFICIO FURATENA - PERIODO FACTURADO DEL 11 DE ENERO AL 08 DE FEBRERO DE 2017</t>
  </si>
  <si>
    <t>CORREGIDURIA DE PASQUILLA DE LA LOCALIDAD DE CIUDAD BOLIVAR.PERIODO FACTURADO DEL 6 DE ENERO AL 6 DE FEBRERO DE 2017</t>
  </si>
  <si>
    <t>EL DADEP A LA SECRETARIA DISTRITAL DE GOBIERNOPERIODO FACTURADO DEL 25 DE ENERO AL 22 DE FEBRERO DE 2017</t>
  </si>
  <si>
    <t>INSPEC DE CHAPINEROPERIODO FACTURADO DEL 13 DE ENERO AL 10 DE DEBRERO DE 2017</t>
  </si>
  <si>
    <t>CONSEJO DE JUSTICIA DE TEUSAQUILLOPERIODO FACTURADO DEL 27 DE ENERO AL 24 DE FEBRERO DE 2017</t>
  </si>
  <si>
    <t xml:space="preserve"> INSPEC  FONTIBON PERIODO FACTURADO DEL 06 DE FEBRERO AL 06 DE MARZO DE 2017</t>
  </si>
  <si>
    <t>INSPEC  BARRIOS UNIDOSPERIODO FACTURADO DEL 20 DE ENERO AL 17 DE FEBRERO DE 2017TO</t>
  </si>
  <si>
    <t>INSPEC  FONTIBONPERIODO FACTURADO 6 DE ENERO AL 6 DE FEBRERO DE 2017</t>
  </si>
  <si>
    <t>SECRETARIA DISTRITAL DE GOBIERNO PERIODO FACTURADO DEL 08 DE FEBRERO AL 08 DE MARZO DE 2017</t>
  </si>
  <si>
    <t>ALCALDIA MAYOR DE BOGOTAPERIODO FACTURADO DEL 11 DE ENERO AL 08 DE FEBRERO DE 2017TOTAL A PAGAR $24.135.458 CORRESPONDIENTE AL 50% DE ACUERDO AL CONVENIO</t>
  </si>
  <si>
    <t>INSPEC CHAPINERO PERIODO FACTURADO DEL 10 DE FEBRERO AL 10 DE MARZO DE 2017</t>
  </si>
  <si>
    <t>ALCALDIA MAYOR DE BOGOTÁPERIODO FACTURADO DEL 08 DE FEBRERO AL 08 DE MARZO DE 2017</t>
  </si>
  <si>
    <t>ALCALDIA RAFAEL URIBE URIBEPERIODO FACTURADO DEL 16 DE ENERO AL 13 DE FEBRERO DE 2017</t>
  </si>
  <si>
    <t xml:space="preserve"> INSPEC DE BARRIOS UNIDOS. PREDIO KRA 55 NO. 79B-48.PERIODO FACTURADO 17 DE FEBRERO A 17 DE MARZO DE 2017VALOR A PAGAR  $573.850FACTURA DE SERVICIOS PUBLICOS NO. 462237259-3</t>
  </si>
  <si>
    <t>BODEGA DEL ALMACEN GENERALPERIODO FACTURADO 22 DE FEBRERO AL 23 DE MARZO DE 2017F</t>
  </si>
  <si>
    <t>INSPEC  DE TEUSAQUILLO PERIODO FACTURADO 24 DE FEBRERO AL 28 DE MARZO DE 2017</t>
  </si>
  <si>
    <t>EDIFICIO FURATENA.PERIODO FACTURADO 8 DE MARZO AL 7 DE ABRIL DE 2017</t>
  </si>
  <si>
    <t>INSPEC  DE FONTIBONPERIODO FACTURADO 6 DE MARZO AL 5 DE ABRIL DE 2017</t>
  </si>
  <si>
    <t xml:space="preserve"> INSPEC DE CHAPINEROPERIODO </t>
  </si>
  <si>
    <t>ALCALDIA MAYOR DE BOGOTAPERIODO FACTURADO DEL 08 DE MARZO AL 07 DE ABRIL DE 2017TOTAL A PAGAR $26.024.673 CORRESPONDIENTE AL 50% DE ACUERDO AL CONVENIO</t>
  </si>
  <si>
    <t>INSPEC DE  BARRIOS UNIDOSPERIODO FACTURADO DEL 17 DE MARZO AL 19 DE ABRIL DE 2017</t>
  </si>
  <si>
    <t>CONSEJO DE JUSTICIA DE TEUSAQUILLO - CL 46 14 22PERIODO FACTURADO DEL 28 DE MARZO AL 27 DE ABRIL DE 2017</t>
  </si>
  <si>
    <t>DADEP A LA SECRETARIA DISTRITAL DE GOBIERNOPERIODO FACTURADO DEL 23 DE MARZO AL 25 DE ABRIL DE 2017</t>
  </si>
  <si>
    <t>INSPEC FONTIBON PERIODO FACTURADO DEL 05 DE ABRIL AL 05 DE MAYO DE 2017TOTAL A PAGAR $326.220</t>
  </si>
  <si>
    <t>INSPEC DE CHAPINEROPERIODO FACTURADO DEL 10  DE ABRIL AL 11 DE MAYO DE 2017TOTAL A PAGAR $623.770</t>
  </si>
  <si>
    <t>CONSEJO DE JUSTICIA DE TEUSAQUILLOCL 46 14 28PERIODO FACTURADO DEL 18 DE NOVIEMBRE DE 2016 AL 17 DE ENERO DE 2017</t>
  </si>
  <si>
    <t>INSPEC DE CIUDAD BOLIVARPERIODO FACTURADO DEL 01 DE FEBRERO AL 28 DE FEBRERO DE 2017</t>
  </si>
  <si>
    <t>INSPEC DE  ANTONIO NARIÑODG 19 SUR 19 33 PI 1PERIODO FACTURADO DEL 18 DE NOVIEMBRE DE 2016 AL 17 DE ENERO DE 2017</t>
  </si>
  <si>
    <t>EDIFICIO FURATENA - SECRETARIA DE GOBIERNOCL 12C 8 53PERIODO FACTURADO DEL 18 DE NOVIEMBRE DE 2016 AL 17 DE ENERO DE 2017</t>
  </si>
  <si>
    <t>INSPEC  DE FONTIBONKR 75 23F 07 PI 2PERIODO FACTURADO DEL 18 DE NOVIEMBRE DE 2016  AL 17 DE ENERO DE 2017</t>
  </si>
  <si>
    <t>INSPEC DE  RAFAEL URIBECL 32 SUR 23 62PERIODO FACTURADO DEL 18 DE NOVIEMBRE DE 2016 AL 17 DE ENERO DE 2017</t>
  </si>
  <si>
    <t>INSPEC  DE USAQUEN CL 122 7A 61PERIODO FACTURADO DEL 18 DE NOVIEMBRE DE 2016  AL 17 DE ENERO DE 2017</t>
  </si>
  <si>
    <t>INSPEC  DE BARRIOS UNIDOS KR 55 79B 48PERIODO FACTURADO DEL 18 DE NOVIEMBRE DE 2016 AL 17 DE ENERO DE 2017</t>
  </si>
  <si>
    <t>INSPEC DE CHAPINERO CL 61 N 7 51PERIODO FACTURADO DEL 18 DE NOVIEMBRE 2016  AL 17 DE ENERO DE 2017</t>
  </si>
  <si>
    <t>CONSEJO DE JUSTICIA - LOCALIDAD DE CHAPINERO - AK 14 53 60 Y CL 14 53 80PERIODO FACTURADO DEL 18 DE NOVIEMBRE DE 2016 AL 17 DE ENERO DE 2017</t>
  </si>
  <si>
    <t>INSPEC DE CIUDAD BOLIVAR. VEREDA DE PASQUILLAFACTURA DE VENTA  AAPC NO. 7381TOTAL A PAGAR  $ 19.128.00</t>
  </si>
  <si>
    <t>EDIFICIO FURATENA SECRETARIA DE GOBIERNO - CL 12C 53PERIODO FACTURADO DEL 18 DE ENERO AL 17 DE MARZO DE 2017TOTAL A PAGAR $154.690</t>
  </si>
  <si>
    <t>INSPEC DE  FONTIBON - KR 75 23F 07 PI 2 PERIODO FACTURADO DEL 18 DE ENERO AL 17 DE MARZO DE 2017TOTAL A PAGAR $98.170</t>
  </si>
  <si>
    <t>INSPEC DE  ANTONIO NARIÑO - DG 19 SUR 19 33 PI 1PERIODO FACTURADO DEL 18 DE ENERO AL 17 DE MARZO DE 2017TOTAL A PAGAR $286.590</t>
  </si>
  <si>
    <t>CONSEJO DE JUSTICIA - LOCALIDAD DE CHAPINERO AK 14 53 60 Y AK 14 53 80PERIODO FACTURADO DEL 18 DE ENERO AL 17 DE MARZO DE 2017TOTAL A PAGAR $5.465.350</t>
  </si>
  <si>
    <t>INSPEC DE RAFAEL URIBE URIBE - CL 32 SUR 23 62 PI 14PERIODO FACTURADO DEL 18 DE ENERO AL 17 DE MARZO DE 2017TOTAL A PAGAR $983.750</t>
  </si>
  <si>
    <t>EDIFICIO LIEVANO - BICENTENARIOPERIODO FACTURADO DEL 18 DE ENERO AL 17 DE MARZO DE 2017TOTAL A PAGAR $13.070.990</t>
  </si>
  <si>
    <t xml:space="preserve"> INSPEC DE  CHAPINERO PERIODO FACTURADO DEL 18 DE ENERO AL 17 DE MARZO DE 2017TOTAL A PAGAR $4.559.050</t>
  </si>
  <si>
    <t>INSPEC  DE BARRIOS UNIDOSPERIODO FACTURADO DEL 18 DE ENERO AL 17 DE MARZO DE 2017TOTAL A PAGAR $149.980</t>
  </si>
  <si>
    <t>INSPEC  DE USAQUEN - CL 122 7A 61PERIODO FACTURADO DEL 18 DE ENERO AL 17 DE MARZO DE 2017TOTAL A PAGAR $328.980</t>
  </si>
  <si>
    <t>CONSEJO DE JUSTICIA DE TEUSAQUILLO - CL 46 14 28PERIODO FACTURADO DEL 18 DE ENERO AL 17 DE MARZO DE 2017TOTAL A PAGAR $55.770</t>
  </si>
  <si>
    <t>INSPEC DE CIUDAD BOLIVAR - CL 62 SUR 18A 25PERIODO FACTURADO DEL 18 DE ENERO AL 17 DE MARZO DE 2017TOTAL A PAGAR $275.370</t>
  </si>
  <si>
    <t>INSPEC DE  CIUDAD BOLIVARPERIODO FACTURADO DEL 01 DE ABRIL AL 30 DE ABRIL DE 2017TOTAL A PAGAR $21.602</t>
  </si>
  <si>
    <t>CONSEJO DE JUSTICIAPERIODO FACTURADO DEL 24 DE AGOSTO AL 22 DE OCTUBRE DE 2016</t>
  </si>
  <si>
    <t>CONSEJO DE JUSTICIA DE TEUSAQUILLOPERIODO FACTURADO DEL 23 DE OCTUBRE AL 21 DE DICIEMBRE DE 2016</t>
  </si>
  <si>
    <t>INSPEC DE FONTIBONKR 75 23F 07 PI 2 PERIODO FACTURADO DEL 23 DE OCTUBRE AL 21 DE DICIEMBRE DE 2016</t>
  </si>
  <si>
    <t>EDIFICIO FURATENA  - SECRETARIA DE GOBIERNOCL 12C 8 53PERIODO FACTURADO DEL 23 DE OCTUBRE AL 21 DE DICIEMBRE DE 2016</t>
  </si>
  <si>
    <t>INSPEC DE DE REFAEL URIBECL 32 SUR 23 62PERIODO FACTURADO DEL 23 DE OCTUBRE AL 21 DE DICIEMBRE DE 2016</t>
  </si>
  <si>
    <t>INSPEC DE  ANTONIO NARIÑODG 19 SUR 19 33 PI 1PERIODO FACTURADO DEL 23 DE OCTUBRE AL 21 DE DICIEMBRE DE 2016</t>
  </si>
  <si>
    <t>INSPEC DE  BARRIOS UNIDOS KR 55 79B 48PERIODO FACTURADO DEL 23 DE OCTUBRE AL 21 DE DICIEMBRE DE 2016</t>
  </si>
  <si>
    <t xml:space="preserve"> INSPEC DE  CHAPINEROCL 61 7 51PERIODO FACTURADO DEL 23 DE OCTUBRE AL 21 DE DICIEMBRE DE 2016$67.319</t>
  </si>
  <si>
    <t>INSPEC DE  DE LOS MARTIRESKR 21 14 75 PI APERIODO FACTURADO DEL 23 DE OCTUBRE AL 21 DE DICIEMBRE DE 2016</t>
  </si>
  <si>
    <t>CONSEJO DE JUSTICIA - LOCALIDAD DE CHAPINERO - AK 14 53 80 PI 2PERIODO FACTURADO DEL 23 DE OCTUBRE AL 22 DE DICIEMBRE DE 2016</t>
  </si>
  <si>
    <t>EDIRFICIO FURATENA - SECRETARIA DE GOBIERNO - CL 12C 8 53PERIODO FACTURADO DEL 22 DE DICIEMBRE DE 2016  AL 18 DE FEBRERO DE 2017TOTAL A PAGAR $342.430</t>
  </si>
  <si>
    <t>NSPEC DE RAFAEL URIBE URIBE - CL 32 SUR 23 62PERIODO FACTURADO DEL 22 DE DICIEMBRE DE 2016  AL 18 DE FEBRERO DE 2017TOTAL A PAGAR $65.490.</t>
  </si>
  <si>
    <t>INSPEC DE ANTONIO NARIÑO - DG 19 SUR 19 33 PI 1PERIODO FACTURADO DEL 22 DE DICIEMBRE DE 2016  AL 18 DE FEBRERO DE 2017TOTAL A PAGAR $969.220</t>
  </si>
  <si>
    <t>INSPEC DE FONTIBON - KR 75 23F 07 PI 2PERIODO FACTURADO DEL 22 DE DICIEMBRE DE 2016 AL 18 DE FEBRERO DE 2017TOTAL A PAGAR $65.490</t>
  </si>
  <si>
    <t>INSPEC  DE CHAPINERO -- CL 61 7 51PERIODO FACTURADO DEL 22 DE DICIEMBRE AL 18 DE FEBRERO DE 2017TOTAL A PAGAR $65.490</t>
  </si>
  <si>
    <t>INSPEC DE  BARRIOS UNIDOS - KR 55 79B 48PERIODO FACTURADO DEL 22 DE DICIEMBRE AL 18 DE FEBRERO DE 2017TOTAL A PAGAR $180.420</t>
  </si>
  <si>
    <t>INSPEC  DE LOS MARTIRESPERIODO FACTURADO DEL 22 DE DICIEMBRE AL 18 DE FEBRERO DE 2017TOTAL A PAGAR $65.490</t>
  </si>
  <si>
    <t>INSPEC DE  USAQUENPERIODO FACTURADO DEL 22 DE DICIEMBRE AL 18 DE FEBRERO DE 2017TOTAL A PAGAR $61.593</t>
  </si>
  <si>
    <t>CONSEJO DE JUSTICIA DE TEUSAQUILLO - CL 46 14 28PERIODO FACTURADO DEL 22 DE DICIEMBRE  DE 2016 AL 18 DE FEBRERO DE 2017TOTAL A PAGAR $65.490</t>
  </si>
  <si>
    <t>DEPENDENCIAS DEL NIVEL CENTRAL EDIFICIO BICENTENARIO.FACTURA PERIODO DEL MES DE ENERO DE 2017F</t>
  </si>
  <si>
    <t>C.P.S. 813-16</t>
  </si>
  <si>
    <t>ADICIÓN Y PRÓRROGA DEL CONTRATO NO. 813 DE 2016</t>
  </si>
  <si>
    <t>AIRECO SAS</t>
  </si>
  <si>
    <t>C.P.S. 505</t>
  </si>
  <si>
    <t>C.P.S. 695-16</t>
  </si>
  <si>
    <t>ADICION Y PRORROGA CONTRATO DE PRESTACION DE SERVICIOS NO. 695 DE 2016</t>
  </si>
  <si>
    <t>MANTENIMIENTO PREVENTIVO Y CORRECTIVO (MANO DE OBRA) CON SUMINISTRO DE INSUMOS, REPUESTOS ORIGINALES, NUEVOS Y ATENCIÓN DE EMERGENCIAS PARA EL ASCENSOR MARCA MITSUBISHI EN EL EDIFICIO BICENTENARIO SEGUNDA ETAPA UBICADO EN LA CALLE 11 NO.8-17 DE LA SECRETARÍA DISTRITAL DE GOBIERNO</t>
  </si>
  <si>
    <t>MITSUBISHI ELECTRIC DE COLOMBIA LIMITADA</t>
  </si>
  <si>
    <t>PRECAR LIMITADA</t>
  </si>
  <si>
    <t>INSPECCIONES DE BARRIOS UNICODPERIODO FACTURADO 19 DE ABRIL AL 18 DE MAYO DE 2017</t>
  </si>
  <si>
    <t>CONSEJO DE JUSTICIA DE TEUSAQUILLOPERIODO FACTURADO DEL 27 DE ABRIL AL 30 DE MAYO DE 2017</t>
  </si>
  <si>
    <t>PREDIO UBICADO EN LA KR 22 N°. 66 A - 14 ENTREGADO POR EL DADEP A LA SECRETARIA DISTRITAL DE GOBIERNOPERIODO FACTURADO DEL 25 DE ABRIL  AL 23 DE MAYO DE 2017</t>
  </si>
  <si>
    <t>FACTURA 4688954482</t>
  </si>
  <si>
    <t>FACTURA 4696777799</t>
  </si>
  <si>
    <t>FACTURA 4693274820</t>
  </si>
  <si>
    <t>FACTURA 7801</t>
  </si>
  <si>
    <t>SERVICIO DE ACUEDUCTO Y ALCANTARILLADO DE LA INSPECCIÓN DE POLICIA DE LA LOCALIDAD DE CIUDAD BOLIVARPERIODO FACTURADO DEL 01 DE MAYO AL 31 DE MAYO DE 2017</t>
  </si>
  <si>
    <t>RA 30</t>
  </si>
  <si>
    <t>NOMINA JUNIO</t>
  </si>
  <si>
    <t>RA 32</t>
  </si>
  <si>
    <t>PREDIO UBICADO EN LA CL 12 N°. 8 53  SECRETARIA DISTRITAL DE GOBIERNOPERIODO FACTURADO DEL 09 DE MAYO AL 09 DE JUNIO DE 2017</t>
  </si>
  <si>
    <t>INSPECCIÓN DE POLICIA DE FONTIBONPERIODO FACTURADO DEL 05 DE MAYO AL 07 DE JUNIO DE 2017</t>
  </si>
  <si>
    <t>PREDIO UBICADO EN LA KR 8  N°. 10 - 65 ALCALDIA MAYOR DE BOGOTAPERIODO FACTURADO DEL 09 DE MAYO AL 09 DE JUNIO DE 2017TOTAL A PAGAR $23.268.871 CORRESPONDIENTE AL 50% DE ACUERDO AL CONVENIO</t>
  </si>
  <si>
    <t>FACTURA 4714003672</t>
  </si>
  <si>
    <t>FACTURA 4706986254</t>
  </si>
  <si>
    <t>FACTURA 1613851867</t>
  </si>
  <si>
    <t>SEGUNDO REEMBOLSO CAJA MENOR DIRECCION ADMINISTRATIVA</t>
  </si>
  <si>
    <t>FACTURAS 52723156</t>
  </si>
  <si>
    <t>TELEVISION POR CABLE PARA LAS DEPENDENCIAS DEL NIVEL CENTRAL DE LA SDG.  CALLE 11 8 17 P 2PERIODOS FACTURADOS 12 DE JUNIO AL 11 DE JULIO DE 2017FACTURA DE VENTA NO. 52723156TOTAL A PAGAR  $ 166.600</t>
  </si>
  <si>
    <t>ACEP OFER 950</t>
  </si>
  <si>
    <t>ADICION Y PRORROGA NO. 2 CONTRATO DE PRESTACION DE SERVICIOS NO. 950 DE 2016</t>
  </si>
  <si>
    <t>GRAN IMAGEN S.A.S.</t>
  </si>
  <si>
    <t>C.P.S. 533</t>
  </si>
  <si>
    <t>LUCKY GLOBAL ELEVATORS S A S</t>
  </si>
  <si>
    <t>FACTURA 7151080111</t>
  </si>
  <si>
    <t>FACTURA 7151078412</t>
  </si>
  <si>
    <t>FACTURA 7151078313</t>
  </si>
  <si>
    <t>FACTURA 7151078917</t>
  </si>
  <si>
    <t>FACTURA 5789693115</t>
  </si>
  <si>
    <t>FACTURA 5789573614</t>
  </si>
  <si>
    <t>FACTURA 5789610416</t>
  </si>
  <si>
    <t>FACTURA 5789610515</t>
  </si>
  <si>
    <t>INSPECCIONES DE POLICIA DE FONTIBON  KR 75 23 F 07 PI 2PERIODO FACTURADO 18 DE MARZO AL 17 DE MAYO DE 2017FACTURA DE SERVICIOS PUBLICOS NO. 7151080111VA LOR A PAGAR  $144.160</t>
  </si>
  <si>
    <t>DG 19 SUR 19 33 PI 1PERIODO FACTURADO 18 DE MARZO AL 17 DE MAYO DE 2017FACTURA DE SERVICIOS PUBLICOS NO. 7151078412VALOR A PAGAR  $ 264.930</t>
  </si>
  <si>
    <t>INSPECCIONES DE POLICIA RAFAEL URIBEPERIODO FACTURADO 18 DE MARZO AL 17 DE  MAYO DE 2017FACTURA DE SERVICIOS PUBLICOS NO. 7151078313VALOR A PAGAR  $ 1.033.060</t>
  </si>
  <si>
    <t>EDIFICIO FURATENAPERIODO FACTURADO 18 DE MARZO AL 17 DE MAYO DE 2017FACTURA DE SERVICIOS PUIBLICOS NO. 7151078917VALOR A PAGAR  $ 124.840</t>
  </si>
  <si>
    <t>CONSEJO DE JUSTICIA.PERIODO FACTURADO  MARZO 18 A MAYO 17 DE 2017 FACTURAS DE SERVICIOS PUBLICOS  NOS.  5789693115, 5789693214, 5789693313,  5789693412, 5789693511,  5789693610,  5789693719, 5789693818,  5789693917, 5789694014 Y 589694113VALOR  A PAGAR  $ 5.730.740</t>
  </si>
  <si>
    <t>CONSEJO DE JUSTICIA DE TEUSAQUILLOPERIODO FACTURADO 18 DE MARZO AL 17 DE MAYO DE 2017FACTURA DE SERVICIOS PUBLICOS NO. 5789573614VALOR A PAGAR  $ 37.880</t>
  </si>
  <si>
    <t>O.C. 539</t>
  </si>
  <si>
    <t>ENTREGAR A TÍTULO DE COMPRAVENTA LAS ÓRDENES DE DOTACIÓN DE VESTIDO DE LABOR DEL PERSONAL ADMINISTRATIVO CON DERECHO Y UNIFORMES PARA LOS CONDUCTORES DE LA ENTIDAD, A TRAVÉS DEL ACUERDO MARCO DE PRECIOS NO CCE-456-1-AMP-2016 DEL 5 DE DICIEMBRE DE 2016</t>
  </si>
  <si>
    <t>D GERARD M G S A S</t>
  </si>
  <si>
    <t>ADQUIRIR LA RENOVACIÓN DEL LICENCIAMIENTO Y ACTUALIZACIÓN PARA LA SOLUCIÓN DE SEGURIDAD PERIMETRAL - FORTINET DE LA SECRETARIA DE GOBIERNO</t>
  </si>
  <si>
    <t>ADICION Y PRORROGA NO. 1 AL CONTRATO DE ARRENDAMIENTO NO. 5 DE 2017</t>
  </si>
  <si>
    <t>FACTURA 2660552911</t>
  </si>
  <si>
    <t>FACTURA 2660552491</t>
  </si>
  <si>
    <t>FACTURA 8510434817</t>
  </si>
  <si>
    <t>FACTURA 7830049313</t>
  </si>
  <si>
    <t>FACTURA 7830037516</t>
  </si>
  <si>
    <t>FACTURA 5788003910</t>
  </si>
  <si>
    <t>FACTURA 2386760121</t>
  </si>
  <si>
    <t>FACTURA 5787988319</t>
  </si>
  <si>
    <t>INSPECCIONES DE POLICIA RAFAEL URIBEPERIODO FACTURADO 19 DE FEBRERO AL 20 DE ABRIL DE 2017FACTURA DE SERVICIOS PUBLICOS NO. 26605529119TOTAL A PAGAR  $  74.640</t>
  </si>
  <si>
    <t>INSPECCIONES DE POLICIA ANTONIO NARIÑOPERIODO FACTURADO 19 DE FEBRERO AL 20 DE ABRIL DE 2017FACTURA DE SERVICIOS PUBLICOS NO. 26605524912TOTAL A PAGAR  $  1.035.050</t>
  </si>
  <si>
    <t>INSPECCIONES DE POLICIA DE FONTIBONPERIODO FACTURADO 19 DE FEBRERO AL 20 DE ABRIL DE 2017FACTURA DE SERVICIOS PUBLICOS NO. 8510434817TOTAL A PAGAR  $ 74.640</t>
  </si>
  <si>
    <t>DIFICIO FURATENAPERIODO FACTURADO  20 DE FEBRERO AL 20  DE ABRIL DE 2017FACTURA DE SERVICIOS PUBLICOS NO. 7830049313VALOR A PAGAR    $ 284.853</t>
  </si>
  <si>
    <t xml:space="preserve"> INSPECCIONES DE POLICIA DE CHAPINEROPERIODO FACTURADO 19 DE FEBRERO AL 20 DE ABRIL DE 2017FACTURA DE SERVICIOS PUBLICOS NO. 7830037516TOTAL A PAGAR  $ 74.640</t>
  </si>
  <si>
    <t>CONSEJO DE JUSTICIA DE TEUSAQUILLOPERIODO FACTURADO   19 DE FEBRERO   AL 20 DE ABRIL DE 2017FACTURA DE SERVICIOS PUBLICOS NO. 5788003910TOTAL A PAGAR   $ 74.640</t>
  </si>
  <si>
    <t xml:space="preserve"> INSPECCIONED DE POLICIA DE BARRIOS UNIDOSPERIODO FACTURADO 19 DE FEBRERO A ABRIL 20 2017FACTURA DE SERVICIOS PUBLICOS  NO.  23867601215TOTAL A PAGAR  $   194.380</t>
  </si>
  <si>
    <t>CONSEJO DE JUSTICIAPERIODO FACTURADO  19 DE FEBRERO AL 20 DE ABRIL DE 2017FACTURA DE SERVICIOS PUBLICOS NO. 5787988319VALOR A PAGAR   $ 831.400</t>
  </si>
  <si>
    <t>FACTURA 238246622</t>
  </si>
  <si>
    <t>TELEFONIA LOCAL, LARGA DISTANCIA, INTERNET Y DATOS, ALIANZAS ETB Y OTROS OPERADORES DE LAS DEPENDENCIAS DE LA SECRETARIA DISTRITAL DE GOBIERNOPERIODO DE CONSUMO MAYO 01 AL 31 DE 2017TOTAL A PAGAR $15.245.390</t>
  </si>
  <si>
    <t>CAPACITACIÓN DIRIGIDO A LOS SERVIDORES PUBLICOS DE LA SECRETARIA DISTRITAL DE GOBIERNO EN LAS SIGUIENTES TEMATICAS: NUEVO CÓDIGO DE POLICIA Y CONVIVENCIA, CONTRATACIÓN ESTATAL, NORMAS INTERNACIONALES DE CONTABILIDAD PARA EL SECTOR PÚBLICO, ESTRUCTURACIÓN Y SEGUIMIENTO DE POLITICAS PÚBLICAS DISTRITALES, AUDITORES INTEGRALES INTERNOS, CURSO DE EXPRESIÓN  Y GRAMÁTICA EFICAZ, CONFORME A LO ESTABLECIDO EN EL ANEXO TÉCNICO</t>
  </si>
  <si>
    <t>CENTRO DE RECURSOS EDUCATIVOS PARA LA COMPETITIVIDAD EMPRESARIAL LTDA</t>
  </si>
  <si>
    <t>C.P.S. 524</t>
  </si>
  <si>
    <t>DESARROLLO DE LAS ACTIVIDADES DE RECONOCIMIENTO, RECREATIVAS, VOCACIONALES, DEPORTIVAS Y CULTURALES INCLUIDAS EN EL PLAN DE BIENESTAR DE LA SECRETARÍA DISTRITAL DE GOBIERNO, PARA LOS SERVIDORES PÚBLICOS Y SU NÚCLEO FAMILIAR, EN SUS DIFERENTES CONTEXTOS</t>
  </si>
  <si>
    <t>CORPORACION DE TURISMO Y ACTIVIDADES CULTURALES DE COLOMBIA A&amp;C DE COLOMBIA</t>
  </si>
  <si>
    <t>RESOL 328</t>
  </si>
  <si>
    <t>PAGO INDEXACIÓN DE LA OBLIGACIÓN ORIGINADA CON OCASIÓN DE LA SENTENCIA PROFERIDA DENTRO DEL PROCESO NO. 1999-4557 A FAVOR DE COLPENSIONES LUEGO DE LA RECLAMACIÓN REALIZADA.ARTICULO PRIMERO.  ORDENESE A LA DIRECCION FINANCIERA DE LA SECRETARIA DISTRITAL DE GOBIERNO PAGAR LA SUMA NETA DE VEINTIUN MILLONES SETECIENTOS TRES MIL TREINTA PESOS ($21.703.030)  M/CTE. A LA ADMINISTRADORA COLOMBIANA DE PENSIONES - COLPENSIONES,  IDENTIFICADA CON  NIT 900.336.004-7,  DE CONFORMIDAD CON EL EXPUESTO EN LA PARTE MOTIVA.</t>
  </si>
  <si>
    <t>ADMINISTRADORA COLOMBIANA DE PENSIONES COLPENSIONES</t>
  </si>
  <si>
    <t>RA 34</t>
  </si>
  <si>
    <t>NOMINA EXTRA JUNIO</t>
  </si>
  <si>
    <t>RESOL 381</t>
  </si>
  <si>
    <t>C.P.S. 535</t>
  </si>
  <si>
    <t>C.P.S. 536</t>
  </si>
  <si>
    <t>C.P.S. 537</t>
  </si>
  <si>
    <t>C.P.S. 538</t>
  </si>
  <si>
    <t>RECONOCIMIENTO Y PAGO DEL SERVICIO EXTRA PRESTADO POR LOS DELEGADOS DE LA SECRETARÍA DISTRITAL DE GOBIERNO DE BOGOTÁ D.C EN LA SUPERVISIÓN DE LOS CONCURSOS Y LOS SORTEOS REALIZADOS POR LAS LOTERÍAS, LOS CONSORCIOS COMERCIALES Y LOS JUEGOS PROMOCIONALES EN EL MES DE MAYO DE 2017 Y DEL TIEMPO EXCEDIDO DURANTE EL SERVICIO</t>
  </si>
  <si>
    <t>SERVICIOS PROFESIONALES EN LA PROYECCIÓN, SEGUIMIENTO Y EJECUCIÓN DE LOS PROCESOS, PROCEDIMIENTOS Y ACTIVIDADES PROPIAS DE LA DIRECCIÓN FINANCIERA</t>
  </si>
  <si>
    <t>RA 33</t>
  </si>
  <si>
    <t>PAGO DE LA AUTOLIQUIDQACIÓN DE LA NÓMINA GENERAL DE MAYO DE 2017.</t>
  </si>
  <si>
    <t>3-1-2-02-02</t>
  </si>
  <si>
    <t>Viáticos y Gastos de Viaje</t>
  </si>
  <si>
    <t>RESOL 357</t>
  </si>
  <si>
    <t>RESOL 360</t>
  </si>
  <si>
    <t>RESOL 363</t>
  </si>
  <si>
    <t>RESOL 368</t>
  </si>
  <si>
    <t>RESOL 369</t>
  </si>
  <si>
    <t>RESOL 376</t>
  </si>
  <si>
    <t>RECONOCER Y PAGAR VIATICOS Y GASTOS DE VIAJE  A FUNCIONARIOS DE LA SECRETARIA DE GOBIERNO QUE SE DESPLACEN A CIUDADES CAPITALES CON EL FIN DE CONOCER LA IMPLEMENTACION DE LA LEY 1801 DE 2016</t>
  </si>
  <si>
    <t>WILLIAM MAURICIO OCHOA CARREÑO</t>
  </si>
  <si>
    <t>ADRIANA LUCIA JIMENEZ RODRIGUEZ</t>
  </si>
  <si>
    <t>MANUEL ERNESTO SALAZAR PEREZ</t>
  </si>
  <si>
    <t>LUBAR ANDRES  CHAPARRO CABRA</t>
  </si>
  <si>
    <t>RAFAEL ANTONIO RODRIGUEZ MONTENEGRO</t>
  </si>
  <si>
    <t>IVAN ELIECER CASAS RUIZ</t>
  </si>
  <si>
    <t>3.1.2.02.02</t>
  </si>
  <si>
    <t>Viáticos y Gastos de viajes</t>
  </si>
  <si>
    <t>C.P.S 547</t>
  </si>
  <si>
    <t>C.P.S. 548</t>
  </si>
  <si>
    <t>GESTION DE SEGURIDAD ELECTRONICA S.A</t>
  </si>
  <si>
    <t>EQUIPOS PROGRAMAS MANTENIMIENTO MICRODATA LTDA</t>
  </si>
  <si>
    <t>PRESTAR LOS SERVICIOS DE CENTRO DE SOPORTE - HELP DESK, PARA LA GESTIÓN DE REQUERIMIENTOS, INCIDENTES, SOPORTE, MANTENIMIENTO PREVENTIVO Y MANTENIMIENTO CORRECTIVO DE EQUIPOS TECNOLÓGICOS, CON EL FIN DE DAR UNA ADECUADA GESTIÓN DE SERVICIOS EN LA SECRETARÍA DISTRITAL DE GOBIERNO</t>
  </si>
  <si>
    <t>CERTIFICADOS DIGITALES SSL TIPO WILCARD CON VIGENCIA DE TRES (3) AÑOS</t>
  </si>
  <si>
    <t>FACTURA 53300315</t>
  </si>
  <si>
    <t>SERVICIO DE TELEVISION  PLAN BRONCE MAX Y ALQUILER DECODIFICADOR -   SECRETARIA DISTRITAL DE GOBIERNOPERIODO FACTURADO DEL 12 DE JULIO AL 11 DE AGOSTO DE 2017TOTAL A PAGAR $102.600</t>
  </si>
  <si>
    <t>C.O. 554</t>
  </si>
  <si>
    <t>C.P.S. 587-16</t>
  </si>
  <si>
    <t>ADICION NO. 1 Y PRORROGA NO. 2  C.P.S.  NO. 587 DE 2016</t>
  </si>
  <si>
    <t>MANTENIMIENTO PREVENTIVO, CORRECTIVO, OBRAS DE MEJORA Y REPARACIONES LOCATIVAS QUE SE REQUIERAN EN LAS INSTALACIONES DE LAS DEPENDENCIAS DEL NIVEL CENTRAL DE LA SECRETARÍA DISTRITAL DE GOBIERNO Y POR LOS QUE SEA O LLEGARE A SER LEGALMENTE RESPONSABLE</t>
  </si>
  <si>
    <t>LUIS GUIOVANNY JIMENEZ MORA</t>
  </si>
  <si>
    <t>GUSTAVO ADOLFO TORRES DUARTE</t>
  </si>
  <si>
    <t>FACTURA 4721349328</t>
  </si>
  <si>
    <t>FACTURA 4725638140</t>
  </si>
  <si>
    <t>FACTURA 4713571421</t>
  </si>
  <si>
    <t>FACTURA 4745744688</t>
  </si>
  <si>
    <t>FACTURA 4739212052</t>
  </si>
  <si>
    <t>COMPROBANTE  1615767800</t>
  </si>
  <si>
    <t>COMPROBANTE 1615602466</t>
  </si>
  <si>
    <t>INSPECCIONES DE POLICIA DE BARRIOS UNIDOS.PERIODO FACTURADO  18 DE MAYO AL 20 DE JUNIO DE 2017FACTURA DE SERVICIOS PUBLICOS NO. 472134932-8TOTAL A PAGAR  $  763.680</t>
  </si>
  <si>
    <t>KR 22 NO. 66A 14 BODEGA PARA ALMACEN GENERALPERIODO FACTURADO 23 DE MAYO AL 23 DE JUNIO DE 2017FACTURA DE SERVICIOS PUBLICOS NO. 472563814-0TOTAL A PAGAR  $ 54.260</t>
  </si>
  <si>
    <t>INSPECCIÓN DE POLICIA Y ALCALDIA CHAPINEROPERIODO FACTURADO DEL 11 DE MAYO AL 12 DE JUNIO DE 2017TOTAL A PAGAR $703.700</t>
  </si>
  <si>
    <t>KR 12 N°. 8 - 53 - SECRETARIA DISTRITAL DE GOBIERNOPERIODO FACTURADO DEL 09 DE JUNIO AL 10 DE JULIO DE 2017TOTAL A PAGAR $1.102.950</t>
  </si>
  <si>
    <t>INSPECCIONES DE POLICIA DE CHAPINERO.PERIODO FACTURADO 12 DE JUNIO AL 12 DE JULIO DE 2017NUMERO DE CUENTA  2020061-6NO. DE COMPROBANTE  161576780-0TOTAL A PAGAR  $  589.833</t>
  </si>
  <si>
    <t>EDIFICIO BICENTENARIOPERIODO FACTURADO 9 DE JUNIO AL 10 DE JULIO 2017NO. DE COMPROBANTE.  161560246-6TOTAL A  PAGAR  $  23.956.067</t>
  </si>
  <si>
    <t>INSPECCIONES DE POLICIA DE FONTIBONPERIODO FACTURADO 7  DE JUNIO AL  06 DE JULIO DE 2017FACTURA DE SERVICIOS PUBLICOS NO.  473921205-2 TOTAL A PAGAR   $ 285.790</t>
  </si>
  <si>
    <t>FACTURA 8013</t>
  </si>
  <si>
    <t>CORREGIDURIA DE  PASQUILLA.PERIODO FACTURADO  JUNIO DE 2017TOTAL A PAGAR  $ 20.365FACTURA DE VENTA NO.  APC 8013</t>
  </si>
  <si>
    <t xml:space="preserve"> INSPECCIONES DE POLICIA DE BARRIOS UNIDOS.PERIODO FACTURADO  MARZO 18  A 17 DE MAYO DE 2017FACTURA DE SERVICIOS PUBLICOS NO. 5789610515TOTAL A PAGAR  $  168.320</t>
  </si>
  <si>
    <t>INSPECCIONES DE POLICIA DE CHAPINEROPERIODO FCTURADO  18 DE MARZO AL  17 DE MAYO DE 2017FACTURA DE SERVICIOS PUBLICOS NO.  5789610416TOTAL A PAGAR $ 4.409.890</t>
  </si>
  <si>
    <t>FACTURA 239438303</t>
  </si>
  <si>
    <t>TELEFONIA LOCAL, LARGA DISTANCIA, INTERNET Y DATOS, ALIANZAS ETB Y OTROS OPERADORES DE LAS DEPENDENCIAS DE LA SECRETARIA DISTRITAL DE GOBIERNOPERIODO DE CONSUMO JUNIO 01 AL 30 DE 2017TOTAL A PAGAR $14.648.580</t>
  </si>
  <si>
    <t>ACEP.O. 557</t>
  </si>
  <si>
    <t>RIESGO PSICOSOCIAL DE UN TOTAL DE 200 SERVIDORES DE LA SECRETARÍA DISTRITAL DE GOBIERNO, CON BASE EN LO ESTABLECIDO EN LAS ESPECIFICACIONES TÉCNICAS</t>
  </si>
  <si>
    <t>DIZA PRIME LTDA</t>
  </si>
  <si>
    <t>RESOL 395</t>
  </si>
  <si>
    <t>PAGO DE SENTENCIA PROFERIDA DENTRO DEL PROCESO DE NULIDAD Y RESTABLECIMIENTO DEL DERECHO N 2015-00704 A NOMBRE DE LA SEÑORA LILIANA PAOLA GUTIERREZ.ARTICULO  1°. ORDENESE A LA DIRECCION FINANCIERA DE LA SECRETARIA DISTRITAL DE GOBIERNO DAR CUMPLIMIENTO A LA SENTENCIA PROFERIDA EL 12 DE JULIO DE 2016 POR EL JUZGADO VEINTIDOS ADMINISTRATIVO DE ORALIDAD DEL CIRCUITO JUDICIAL DE BOGOTA, D.C., DENTRO DEL PROCESO CON RADICACION NUMERO:  11001-33-35-022-2015-00704-00 DE LILIANA PAOLA GUTIERREZ RODRIGUEZ CONTRA ALCALDIA MAYOR DE BOGOTA - SECRETARIA DE GOBIERNO.ARTICULO 2°: ORDENESE A LA DIRECCIN FINANCIERA DE LA SECRETARIA DISTRITAL DE GOBIERNO PAGAR LA SUMA NETA DE VEINTICINCO MILLONES CIENTO ONCE MIL CUATROCIENTOS SESENTA Y TRES PESOS  ( $ 25.111.463),  CONSIGNANDOLE EN LA CUENTA DE AHORROS NO. 006680454011 DEL BANCO DAVIVIENDA A NOMBRE DE LILIANA PAOLA GUTIERREZ RODRIGUEZ,  IDENTIFICADA CON CEDULA DE CIUDADANIA NO. 1.033.687.264,  POR CONCEPTO DE SENTENCIA A QUE SE REFIERE EL ARITULO 1° DE LA PRESENTE RESOLUCION.ARTICULO 3°: ORDENESE A LA DIRECCION FINANCIERA DE LA SECRETARIA DISTRITAL DE GOBIERNO PAGAR LA SUMA DE DIECISEIS MILLONES CUATROCIENTOS SETENTA Y UN MIL QUINIENTOS PESOS  ( $16.471.500) CONFORME A LO DISPUESTO EN LA SENTENCIA REFERIDA, POR CONCEPTO DE APORTES A SEGURIDAD SOCIAL  (SALUD Y PENSION), EN LA PROPORCION QUE CORRESPONDA AL EMPLEADOR</t>
  </si>
  <si>
    <t>LILIANA PAOLA GUTIERREZ RODRIGUEZ</t>
  </si>
  <si>
    <t>RA 35</t>
  </si>
  <si>
    <t>PAGO DE LOS APORTES DE LA SEGURIDAD SOCIAL DEL MES JUNIO DE 2017</t>
  </si>
  <si>
    <t>RA 36</t>
  </si>
  <si>
    <t>NOMINA JULIO</t>
  </si>
  <si>
    <t>O.C 560</t>
  </si>
  <si>
    <t>CONTRATAR EL SERVICIO DE ARRENDAMIENTO DE VEINTIÚN (21) IMPRESORAS NUEVAS</t>
  </si>
  <si>
    <t>PROINTECH COLOMBIA SAS</t>
  </si>
  <si>
    <t>FACTURA 4742521989</t>
  </si>
  <si>
    <t>LOCALIDAD DE TEUSAQUILLOPERIODO FACTURADO DEL 09 DE JUNIO AL 10 DE JULIO DE 2017TOTAL A PAGAR $398.090</t>
  </si>
  <si>
    <t>ADQUIRIR E INSTALAR LA SEÑALIZACIÓN INDUSTRIAL E INFORMATIVA PARA ALGUNAS SEDES DE TRABAJO Y/O INSTALACIONES DE LA SECRETARÍA DISTRITAL DE GOBIERNO</t>
  </si>
  <si>
    <t>PAGO POR CONCEPTO DE SEGURIDAD SOCIAL INTEGRAL Y APORTES PARAFISCALES EN VIRTUD A LO ORDENADO EN SENTENCIA PROFERIDA DENTRO DEL PROCESO DE NULIDAD Y RESTABLECIMIENTO DEL DERECHO No. 2013-00108, DEMANDANTE ANDRÉS FELIPE PATIÑO</t>
  </si>
  <si>
    <t>PAGO POR CONCEPTO DE SEGURIDAD SOCIAL INTEGRAL Y APORTES PARAFISCALES EN VIRTUD A LO ORDENADO EN SENTENCIA PROFERIDA DENTRO DEL PROCESO DE NULIDAD Y RESTABLECIMIENTO DEL DERECHO No. 2015-00358, DEMANDANTE FRANCISCO CHACÓN CHACÓN</t>
  </si>
  <si>
    <t>C.P.S. 556</t>
  </si>
  <si>
    <t>C.P.S. 559</t>
  </si>
  <si>
    <t>PRESTAR SERVICIOS PROFESIONALES EN LA PROYECCIÓN, SEGUIMIENTO Y EJECUCIÓN DE LOS PROCESOS, PROCEDIMIENTOS Y ACTIVIDADES PROPIAS DE LA DIRECCIÓN FINANCIERA</t>
  </si>
  <si>
    <t>HECTOR JULIO SICHACA CASTELBLANCO</t>
  </si>
  <si>
    <t>NELSY LIDIA CRUZ SUAREZ</t>
  </si>
  <si>
    <t>A.O. 562</t>
  </si>
  <si>
    <t>REALIZAR EL MANTENIMIENTO PREVENTIVO Y CORRECTIVO DE LOS SISTEMAS DE DETECCIÓN, ALARMA Y EXTINCIÓN DE INCENDIOS, CONTROL DE ACCESO Y CIRCUITO CERRADO DE CÁMARAS DE TELEVISIÓN DEL CENTRO DE DATOS Y CUARTOS TÉCNICOS DE LA SECRETARÍA DISTRITAL DE GOBIERNO, UBICADOS EN EL EDIFICIO BICENTENARIO</t>
  </si>
  <si>
    <t>HIGH SECURITY TECHNOLOGY S A S</t>
  </si>
  <si>
    <t>O.C. 568</t>
  </si>
  <si>
    <t>C. CV. 575</t>
  </si>
  <si>
    <t>C.P.S. 775</t>
  </si>
  <si>
    <t>REALIZAR LA RENOVACIÓN DEL LICENCIAMIENTO Y ACTUALIZACIÓN PARA LA SOLUCIÓN DE BACKUP (COPIAS DE SEGURIDAD) PARA LA SECRETARIA DISTRITAL DE GOBIERNO</t>
  </si>
  <si>
    <t xml:space="preserve"> SUSCRIPCIÓN A UN PROGRAMA DE MANTENIMIENTO, ACTUALIZACIÓN Y SOPORTE TÉCNICO PREMIUM DE LAS LICENCIAS DE SOFTWARE DE LA PLATAFORMA ESRI CON QUE CUENTA LA SECRETARÍA DISTRITAL DE GOBIERNO, A TRAVÉS DEL ACUERDO MARCO DE PRECIOS NO. CCE-288-AG-2015</t>
  </si>
  <si>
    <t>ADICIÓN NO. 1 Y PRORROGA NO. 1 DEL CONTRATODE PRESTACION DE SERVICIOS NO. 775 DE 2016 S</t>
  </si>
  <si>
    <t>ESRI COLOMBIA SAS</t>
  </si>
  <si>
    <t>GAMMA INGENIEROS S.A.S</t>
  </si>
  <si>
    <t>INGEAL S A</t>
  </si>
  <si>
    <t>UNION TEMPORAL SANOLIVAR  TERASYS ACTUALIZACION BACKUP</t>
  </si>
  <si>
    <t>TERCER REEMBOLSO CAJA MENOR DIRECCION ADMINISTRATIVA</t>
  </si>
  <si>
    <t>FACTURA 53862745</t>
  </si>
  <si>
    <t>C.P.S. 573</t>
  </si>
  <si>
    <t>SERVICIO DE TELEVISION POR CABLE PARA LAS DEPENDENCIAS DEL NIVEL CENTRAL DE LA SDG.  CALLE 11 8 17 92PERIODO FACTURADO 12 AGOSTO AL 11 DE SEPTIEMBRE DE 2017FACTURA DE VENTA NO. 53862745TOTAL A PAGAR  $  102.600</t>
  </si>
  <si>
    <t>PRESTACIÓN DEL SERVICIO DE TRANSPORTE PÚBLICO TERRESTRE AUTOMOTOR ESPECIAL PARA LOS PROYECTOS Y LAS DEPENDENCIAS DEL NIVEL CENTRAL DE LA SECRETARÍA DISTRITAL DE GOBIERNO</t>
  </si>
  <si>
    <t>MANTENIMIENTO PREVENTIVO - CORRECTIVO Y DE ACTUALIZACIÓN A LA PLATAFORMA DE TELECOMUNICACIONES UNIFY DE LA SECRETARÍA DISTRITAL DE GOBIERNO</t>
  </si>
  <si>
    <t>A.O. 578</t>
  </si>
  <si>
    <t>PUBLICACIÓN DE AVISOS MORTUORIOS, SENTENCIAS Y DEMÁS DIVULGACIONES QUE REQUIERAN EFECTUAR</t>
  </si>
  <si>
    <t>CASSA CREATIVA S A S</t>
  </si>
  <si>
    <t>CONT. SEGUROS 377</t>
  </si>
  <si>
    <t xml:space="preserve">ADICION NO. 2 Y PRORROGA NO. 1 AL CONTRATO DE SEGUROS NO. 377 DE 2016 </t>
  </si>
  <si>
    <t>COMPROBANTE 1616523197</t>
  </si>
  <si>
    <t>FACTURA 4758181948</t>
  </si>
  <si>
    <t>FACTURA 4761358391</t>
  </si>
  <si>
    <t>FACTURA 4753865413</t>
  </si>
  <si>
    <t>FACTURA 4778274204</t>
  </si>
  <si>
    <t>FACTURA 4772336640</t>
  </si>
  <si>
    <t>COMPROBANTE1617171075</t>
  </si>
  <si>
    <t>CALLE 119  NO. 6-56.COMPROBANTE DE SERVICIO PÚBLICO NO. 161522319-7PERIODO FACTURADOS ENERO 2014 A JULIO DE 2017VALOR A PAGAR  $ 1.163.830</t>
  </si>
  <si>
    <t>ALMACEN GENERAL DE LA SECRETARIA DE GOBIERNOPERIODO FACTURADO:  23 DE JUNIO AL 25 DE JULIO DE 2017FACTURA DE SERVICIOS PUBLICOS NO. 475818194-8TOTAL A PAGAR  $  54.270</t>
  </si>
  <si>
    <t>CONSEJO DE JUSTICIA DE TEUSAQUILLOPERIODO FACTURADO  27 DE JUNIO AL 27 DE JULIO DE 2017FACTURA DE SERVICIOS PUBLICOS NO. 476135839-1TOTAL A PAGAR   $ 162.240</t>
  </si>
  <si>
    <t>INSPECCIONES DE POLICIA DE BARRIOS UNIDOSPERIODO FACTURADO 20 DE JUNIO AL 19 DE JULIO DE 2017FACTURA DE SERVICIOS PUBLICOS NO. 475386541-3TOTAL A PAGAR  $ 637.010</t>
  </si>
  <si>
    <t>NIVEL CENTRAL DE LA SDG.CL 12 C 8-53  EDIFICIO FURATENAPERIODO FACTURADO 10 DE JULIO AL 09 DE AGOSTO DE 2017FACTURA DE SERVICIOS PUBLICOS NO. 477827420-4TOTAL A PAGAR  $ 1.105.870</t>
  </si>
  <si>
    <t>KR 75 NO. 23 F -07PERIODO FACTURADO  6 DE JULIO AL 04 DE AGOSTO DE 2017FACTURA DE SERVICIOS PUBLICOS NO. 477233664-0VALOR A PAGAR  $ 308.110</t>
  </si>
  <si>
    <t>NIVEL CENTRAL 50%  SEGUN CONVENIO DE PAGO DEL PREDIO  KRA 8 NO. 10-65 ALCALDIA MAYOR DE BOGOTA.PERIODO FACTURADO 10 DE JULIO AL 9 DE AGOSTO DE 2017NO. DE COMPROBANTE  161717107-5TOTAL A PAGAR  $ 24.734.673</t>
  </si>
  <si>
    <t>FACTURA 8226</t>
  </si>
  <si>
    <t>FACTURA 7831397513</t>
  </si>
  <si>
    <t>CORREGIDURIA DE PASQUILLA.. INSPECCIONES DE POLICIA DE CIUDAD BOLIVARPERIODO DE CONSUMO 1 DE JULIA AL 30 DE JULIO 2017FACTURA DE VENTA  NO.  APC 8226TOTAL A PAGAR  $ 19.128</t>
  </si>
  <si>
    <t>CL 122 7A 61PERIODO FACTURADO  MARZO 18 A MAYO 17 DE 2017FACTURA DE SERVICIOS PUBLICOS NO. 7831397513TOTAL A PAGAR  $ 158.650</t>
  </si>
  <si>
    <t>FACTURA 240678328</t>
  </si>
  <si>
    <t>NIVEL CENTRAL DE LA SDG. EDIFICIO BICENTENERIO CALLE 11 NO. 8-73PERIODO FACTURADO, JULIO 01 AL 31FACTURA NUMERO 0002540678328VALOR TOTAL A PAGAR  $  14.469.840</t>
  </si>
  <si>
    <t>C.P.S. 815</t>
  </si>
  <si>
    <t>ADICION NO. 1 CONTRATO DE PRESTACION DE SERVICIOS DE ALIMENTOS INCLUIDO EL SERVICIO DE CATERING  NO. 815 DE 2016</t>
  </si>
  <si>
    <t>ESPACIO NATURAL LTDA</t>
  </si>
  <si>
    <t>A.O. 569</t>
  </si>
  <si>
    <t>CONTROL VECTORIAL CONSISTENTE EN DOS (2) INTERVENCIONES DE DESINSECTACIÓN, DESINFECCIÓN Y DESRATIZACIÓN, EN LAS INSTALACIONES ASIGNADAS PARA EL FUNCIONAMIENTO DE LA SECRETARÍA DISTRITAL DE GOBIERNO</t>
  </si>
  <si>
    <t>GLOBAL SANEAMIENTO AMBIENTAL LIMITADA.</t>
  </si>
  <si>
    <t>ADQUIRIR SILLAS ERGONÓMICAS PARA LOS SERVIDORES PÚBLICOS DE PLANTA DE PERSONAL QUE POR RECOMENDACIÓN MÉDICA REQUIEREN SER SUMINISTRADAS POR LA SECRETARÍA DISTRITAL DE GOBIERNO, PARA MEJORAR SU CONDICIÓN ACTUAL DE SALUD.</t>
  </si>
  <si>
    <t>RESOL 823</t>
  </si>
  <si>
    <t>RESOL 824</t>
  </si>
  <si>
    <t>RA 38</t>
  </si>
  <si>
    <t>NOMINA AGOSTO</t>
  </si>
  <si>
    <t>RESOL 830</t>
  </si>
  <si>
    <t>C.P.S. 572</t>
  </si>
  <si>
    <t>RECONOCIMIENTO Y PAGO DEL SERVICIO EXTRA PRESTADO POR LOS DELEGADOS EN EL MES DE JUNIO DE 2017 Y DEL TIEMPO EXCEDIDO DURANTE EL SERVICIO</t>
  </si>
  <si>
    <t>PROYECCIÓN, SEGUIMIENTO Y EJECUCIÓN DE LOS PROCESOS, PROCEDIMIENTOS Y ACTIVIDADES PROPIAS DE LA DIRECCIÓN FINANCIERA</t>
  </si>
  <si>
    <t>NANCY PAOLA BOLIVAR CUCHIA</t>
  </si>
  <si>
    <t>RA 39</t>
  </si>
  <si>
    <t>PAGO DE CESANTÍAS DEFINITIVAS A UNOS FUNCIONARIOS RETIRADOS DE LA ENTIDAD Y A QUIENES SE LES ESTÁ PAGANDO PRESTACIONES EN LA NÓMINA DE AGOSTO 2017.</t>
  </si>
  <si>
    <t>RA 37</t>
  </si>
  <si>
    <t>PAGO DE LA AUTOLIQUIDQACIÓN DE LA NÓMINA GENERAL DE JULIO DE 2017.</t>
  </si>
  <si>
    <t>A.O. 582</t>
  </si>
  <si>
    <t>ENTREGAR A TÍTULO DE COMPRAVENTA LAS ÓRDENES DE DOTACIÓN DE CALZADO PARA EL PERSONAL ADMINISTRATIVO CON DERECHO Y CONDUCTORES DE LA SECRETARIA DISTRITAL DE GOBIERNO</t>
  </si>
  <si>
    <t>SUPPLER S.A.S</t>
  </si>
  <si>
    <t>FACTURA 29190</t>
  </si>
  <si>
    <t>CERTIFICADO DIGITAL POR VIGENCIA DE 2 AÑOSDOS CERTIFICADO DIGITAL FUNCION PUBLICA CON VIGENCIA DE DOS AÑOS.FACTURA DE VENTA NO. 00029190TOTAL A PAGAR  $ 464.100</t>
  </si>
  <si>
    <t>FACTURA 9869</t>
  </si>
  <si>
    <t>PAGO SERVICIO DE AVANTEL PARA LAS DEPENDENCIAS DEL NIVEL CENTRALPERIODO COMPRENDIDO ENERO A JULIO DE 2017FACTURA CICLICA FMC 9869.TOTAL A PAGAR  $ 5.359.011</t>
  </si>
  <si>
    <t>FACTURA 4779102442</t>
  </si>
  <si>
    <t>INSPECCIONES DE POLICIA DE CHAPINERO.PERIODO FACTURADO 12 DE JULIO AL 11 DE AGOSTO DE 2017FACTURAS DE SERVICIOS PUBLICOS NOS. 477910244-2 Y 477910243-5TOTAL A PAGAR  $ 554.910</t>
  </si>
  <si>
    <t>FACTURA 3893203812</t>
  </si>
  <si>
    <t>FACTURA 9220045919</t>
  </si>
  <si>
    <t>FACTURA 9220046016</t>
  </si>
  <si>
    <t>FACTURA 4577651813</t>
  </si>
  <si>
    <t>FACTURA 4577652415</t>
  </si>
  <si>
    <t>FACTURA 4577651714</t>
  </si>
  <si>
    <t>FACTURA 4577652019</t>
  </si>
  <si>
    <t>CONSEJO DE JUSTICIA.PERIODO FACTURADO 18 DE MAYO AL 17 DE JULIO DE 2017.FACTURAS DE SERVICIOS PUBLICOS NOS.  23893203812, 23893203911, 23893204018, 23893204117, 23893204216,  23893204315, 23893204414, 23893204513, 23893204612, 23893204711 Y 23893204810.TOTAL A PAGAR  $ 6.175.180</t>
  </si>
  <si>
    <t>INSPECCIONES DE POLICIA DE CHAPINERO PERIODO FACTURADO  MAYO 18  A JULIO 17 DE 2017FACTURA DE SERVICIOS PUBLICOS NO.  9220045919TOTAL A PAGAR   $ 4.289.120</t>
  </si>
  <si>
    <t>INSPECCIONES DE POLICIA DE BARRIOS UNIDOS.PERIODO FACTURADO 18 DE MAYO AL 17 DE JULIO DE 2017FACTURA DE SERVICIOS PUBLICOS NO. 9220046016TOTAL A PAGAR  $ 148.990</t>
  </si>
  <si>
    <t>INSPECCIONES DE POLICIA ANTONIO NARIÑOPERIODO FACTURADO MAYO 18 A JULIO 17 DE 2017FACTURA DE SERVICIOS PUBLICOS NO.  24577651813TOTAL A PAGAR  $ 231.120</t>
  </si>
  <si>
    <t>INSPECCIONES DE POLICIA DE FONTIBONPERIODO FACTURADO MAYO 18 A JULIO 17 DE 2017FACTURA DE SERVICIOS PUBLICOS NO. 24577652415TOTAL A PAGAR  $ 66870</t>
  </si>
  <si>
    <t>INSPECCIONES DE POLICIA DE RAFAEL URIBEPERIODO FACTURADO  MAYO 18A JULIO 17 DE 2017FACTURA DE SERVICIOS PUBLICOS NO. 24577651714TOTAL A PAGAR $ 1.037.890</t>
  </si>
  <si>
    <t>EDIFICIO FURATENAPERIODO FACTURADO MAYO 18 A JULIO 17 DE 2017FACTURA DE SERVICIOS PUBLICOS NO. 24577652019TOTAL A PAGAR $ 134.500</t>
  </si>
  <si>
    <t>FACTURA 5940099812</t>
  </si>
  <si>
    <t>FACTURA 5258863312</t>
  </si>
  <si>
    <t>FACTURA 7291471210</t>
  </si>
  <si>
    <t>FACTURA 7291467010</t>
  </si>
  <si>
    <t>FACTURA 183620512</t>
  </si>
  <si>
    <t>FACTURA 862133514</t>
  </si>
  <si>
    <t>FACTURA 5940111617</t>
  </si>
  <si>
    <t>INSPECCIONES DE POLICIA DE CHAPINERO.PERIODO FACTURADO  21 ABRIL A 17 DE JUNIO DE 2017FACTURA DE SERVICIOS PUBLICOS NUMERO  25940099812TOTAL A PAGAR  $ 69.880</t>
  </si>
  <si>
    <t>INSPECCIONES DE POLICIA DE BARRIOS UNIDOS.PERIODO FACTURADO  ABRIL 21 A JUNIO 17 DE 2017FACTURA DE SERVICIOS PUBLICOS NO. 25258863312TOTAL A PAGAR  $ 182.130</t>
  </si>
  <si>
    <t>INSPECCIONES DE POLICIA DE RAFAEL URIBE.PERIODO FACTURADO  ABRIL 21 A JUNIO 17 DE 2017FACTURA DE SERVICIOS PUBLICOS NO. 27291471210TOTAL A PAGAR  $ 69.880</t>
  </si>
  <si>
    <t>INSPECCIONES DE POLICIA DE ANTONIO NARIÑOPERIODO FACTURADO  ABRIL 21 A JUNIO 17 DE 2017FACTURA DE SERVICIOS PUBLICOS NO. 27291467010TOTAL A PAGAR  $ 977.090</t>
  </si>
  <si>
    <t>INSPECCIONES DE POLICIA DE FONTIBON.PERIODO FACTURADO  ABRIL 21 A JUNIO 17 DE 2017FACTURA DE SERVICIOS PUBLICOS NO. 7183620512TOTAL A PAGAR  $ 69.880</t>
  </si>
  <si>
    <t>CONSEJO DE  JUSTICIAPERIODO FACTURADO  ABRIL 21 A JUNIO 17 DE 2017FACTURA DE SERVICIOS PUBLICOS NO. 7862133514TOTAL A PAGAR $ 784.520</t>
  </si>
  <si>
    <t>EDIFICIO FURATENAPERIODO FACTURADO  ABRIL 21 A JUNO 17 DE 2017FACTURA DE SERVICIOS PUBLICOS NO. 25940111617TOTAL A PAGAR  $ 279.137</t>
  </si>
  <si>
    <t>RA 40</t>
  </si>
  <si>
    <t>NOMINA EXTRA AGOSTO</t>
  </si>
  <si>
    <t>O.C. 588</t>
  </si>
  <si>
    <t>O.C. 589</t>
  </si>
  <si>
    <t>SUMINISTRO DE TÓNER, ORIGINALES Y REMANUFACTURADOS PARA LAS IMPRESORAS EN SERVICIO DE LA SECRETARIA DISTRITAL DE GOBIERNO, A TRAVÉS DEL ACUERDO MARCO DE PRECIOS NO.  CCE-538-1-AMP-2017</t>
  </si>
  <si>
    <t>SISTEMAS Y DISTRIBUCIONES FORMACON LTDA</t>
  </si>
  <si>
    <t>LILIA FANNY GUEVARA PARRADO</t>
  </si>
  <si>
    <t>COMPROBANTE 1617680217</t>
  </si>
  <si>
    <t>CORREGIDURA PASQUILLA UBICADA EN LA VEREDA PASQUILLA, BARRIO BUENOS AIRESPERIODO FACTURADO DEL 06 DE FEBRERO AL 04 DE AGOSTO DE 2017TOTAL A PAGAR $1.797.270</t>
  </si>
  <si>
    <t>CUARTO REEMBOLSO CAJA MENOR DIRECCIÓN ADMINISTRATIVA</t>
  </si>
  <si>
    <t>FACTURA 54424937</t>
  </si>
  <si>
    <t>CALLE 11 8 17 PISO 2  EDIFICIO BICENTENARIO.PERIODO FACTURADO  12 DE SEPTIEMBRE AL 11 DE OCTUBRE DE 2017</t>
  </si>
  <si>
    <t>FACTURA 4790688468</t>
  </si>
  <si>
    <t>FACTURA 4795002930</t>
  </si>
  <si>
    <t>KR 22 NO 66A 14.  BODEGA PARA EL ALMACEN DE LA SECRETARIA DE GOBIERNO.PERIODO FACTURADO 25 DE JULIO AL 24 DE AGOSTO DE 2017FACTURA DE SERVICIOS PUBLICOS NO. 479068846-8TOTAL A PAGAR  $ 53.550</t>
  </si>
  <si>
    <t>CL 46 NO. 14 -22/28 CONSEJO DE JUSTICIA DE TEUSAQUILLO.PERIODO FACTURADO 27 DE JULIO AL 28 DE AGOSTO DE 2017FACTURA DE SERVICIOS PUBLICOS NO. 479500293-0TOTAL A PAGAR  $ 70.870</t>
  </si>
  <si>
    <t>FACTURA 7183796312</t>
  </si>
  <si>
    <t>FACTURA 1151350582</t>
  </si>
  <si>
    <t>FACTURA 7183691216</t>
  </si>
  <si>
    <t>FACTURA 8435</t>
  </si>
  <si>
    <t>INSPECCIÓN DE POLICIA DE USAQUEN, CL 122 7 A 61PERIODO FACTURADO DEL 18 DE MAYO AL 17 DE JULIO DE 2017TOTAL A PAGAR $313.090</t>
  </si>
  <si>
    <t>INSPECCIÓN DE POLICIA DE LOS MARTIRES - KR 21 14 75 PI APERIODO COMPRENDIDO ENTRE LOS MESES DE MAYO Y JULIO DE 2017.TOTAL A PAGAR $18.560</t>
  </si>
  <si>
    <t>CONSEJO DE JUSTICIA DE TEUSAQUILLO - CL 46 14 28PERIODO FACTURADO DEL 18 DE MAYO AL 17 DE JULIO DE 2017TOTAL A PAGAR $2.376.060</t>
  </si>
  <si>
    <t>INSPECCIÓN DE POLICIA DE LA LOCALIDAD DE CIUDAD BOLIVARPERIODO FACTURADO DEL 01  AL 30 DE AGOSTO DE 2017TOTAL A PAGAR $20.365</t>
  </si>
  <si>
    <t>FACTURA 2525885291</t>
  </si>
  <si>
    <t>FACTURA 2729147121</t>
  </si>
  <si>
    <t>FACTURA 8540612515</t>
  </si>
  <si>
    <t>FACTURA 862149114</t>
  </si>
  <si>
    <t>INSPECCIÓN DE POLICIA DE USAQUEN CL 122 7A 61PERIODO FACTURADO DEL 21 DE ABRIL AL 17 DE JUNIO DE 2017TOTAL A PAGAR $147.090</t>
  </si>
  <si>
    <t>INSPECCIÓN DE POLICIA Y ALCALDIA DE RAFAEL URIBE URIBE -CL 32 SUR 23 - 62PERIODO FACTURADO DEL 21 DE ABRIL AL 17 DE JUNIO  DE 2017TOTAL A PAGAR $69.880</t>
  </si>
  <si>
    <t>INSPECCIÓN DE POLICIA DE LOS MARTIRES - KR 21 14 75 PI APERIODO FACTURADO DEL 21 DE ABRIL AL 17 DE JUNIO DE 2017TOTAL A PAGAR $147.090</t>
  </si>
  <si>
    <t>CONSEJO DE JUSTICIA DE TEUSAQUILLO.PERIODO FACTURADO ABRIL 21 A JUNIO 17 DE 2017FACTURA DE SERVICIOS PUBLICO NO. 7862149114TOTAL A PAGAR   $ 69.880</t>
  </si>
  <si>
    <t>A. OFER. 590</t>
  </si>
  <si>
    <t>DIVIDISEÑOS S A S</t>
  </si>
  <si>
    <t>C.P.S. 591</t>
  </si>
  <si>
    <t>SEGUIMIENTO, MONITOREO Y CONTROL DE LAS FUNCIONES PROPIAS DE LA DEPENDENCIA.</t>
  </si>
  <si>
    <t>NANCY BEATRIZ MONTAÑEZ GOMEZ</t>
  </si>
  <si>
    <t>C.P.S. 526</t>
  </si>
  <si>
    <t>FACTURA 4795458994</t>
  </si>
  <si>
    <t>KR 94 146C 50  - CONSEJO DE JUSTICIA DE SUBAPERIODO FACTURADO DEL 27 DE JULIO AL 28 DE AGOSTO DE 2017TOTAL A PAGAR $271.010</t>
  </si>
  <si>
    <t>RESOL 912</t>
  </si>
  <si>
    <t>RESOL 911</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</si>
  <si>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CONTINUACIÓN:4. AYALA BELTRAN PATRICIA ANDREA C.C. 52.934.818.</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</si>
  <si>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CONTINUACIÓN:5. BORDA CHOCONTA CARMENZA C.C. 51.946.847.</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</si>
  <si>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CONTINUACIÓN:6. BOTERO JIMENEZ BERTHA LUCIA C.C. 51.590.877.</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</si>
  <si>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CONTINUACIÓN:7. BUITRAGO GOMEZ DOLLY ESPERANZA C.C. 51.718.832.</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</si>
  <si>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CONTINUACIÓN:8. CABARCAS UPARELA SONIA MARIA C.C. 22.517.964.</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</si>
  <si>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CONTINUACIÓN:9. CADENA GARZON JOSE MARTIN C.C. 14.320.266.</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</si>
  <si>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CONTINUACIÓN:10. CALDERON NUÑEZ RAFAEL ANTONIO C.C. 79.104432.</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</si>
  <si>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CONTINUACIÓN:11. CASTRO RODRIGUEZ CLAUDIA C.C. 51.959.462.</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</si>
  <si>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CONTINUACIÓN:12. CUBILLOS CARDENAS GUSTAVO C.C. 79.621.073.</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</si>
  <si>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CONTINUACIÓN:13. FERRO LOMBANA MARCELA C.C. 52.789.037.</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</si>
  <si>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CONTINUACIÓN:14. FORERO GAMBOA CLAUDIA PATRICIA C.C. 51.962.752.</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</si>
  <si>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CONTINUACIÓN:15. FRANCO GALLEGO MARIA TERESITA C.C. 43.252.470.</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</si>
  <si>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CONTINUACIÓN:16. GARCIA NIÑO MARIA DEISY C.C. 39.805.693.</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</si>
  <si>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CONTINUACIÓN:17. GOMEZ LANDAZABAL LIGIA STELLA C.C. 39.757.687.</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</si>
  <si>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CONTINUACIÓN:18. GOMEZ PUCHE HENRY LUIS C.C. 8.720.402.</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</si>
  <si>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CONTINUACIÓN:19. GOMEZ SALAZAR ENRIQUE ADOLFO C.C. 12.997.799.</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</si>
  <si>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CONTINUACIÓN:20. GONZALEZ DUARTE LUISA FERNANDA C.C. 52.497.302.</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</si>
  <si>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CONTINUACIÓN:21. GUTIERREZ HERRERA HERMENCIA C.C. 51.717.273.</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</si>
  <si>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CONTINUACIÓN:24. LEON VARGAS EDISON  C.C. 80.729.485.</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</si>
  <si>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CONTINUACIÓN:25. LINARES BASTO JONH MAURICIO  C.C. 79.486.884.</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</si>
  <si>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CONTINUACIÓN:27. MAYORGA MORENO GLORIA YAZMIN C.C. 52.065.730.</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</si>
  <si>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CONTINUACIÓN:28. MORALES ELTRAN YOLANDA C.C. 39.636.495.</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</si>
  <si>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CONTINUACIÓN:29. MORALES GOMEZ JAIME JAIR C.C. 93.203.883.</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</si>
  <si>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CONTINUACIÓN:30. MUÑOZ TORRES MARIA DEL PILAR C.C. 51.919.224.</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</si>
  <si>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CONTINUACIÓN:31. NIÑO GONZALEZ  MARIA ELIZABETH C.C. 20.369.789.</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</si>
  <si>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CONTINUACIÓN:32. ORTIZ CALDERON MARTHA LUCIA C.C. 52.088.712.</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</si>
  <si>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CONTINUACIÓN:33. PERDOMO ORTEGA PAOLA ROCIO C.C. 52.547.293.</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</si>
  <si>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CONTINUACIÓN:34. PINTO SIERRA MARIA AURORA C.C. 51.741.160.</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</si>
  <si>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CONTINUACIÓN:35. PRETELT ECHEVERRIA BERTHA ELISA C.C. 22.438.896.</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</si>
  <si>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CONTINUACIÓN:37. RINCON GOMEZ JENNY ALEXANDRA C.C. 63.488.149.</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</si>
  <si>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CONTINUACIÓN:38. RIVEROS HERNANDEZ BETSABETH C.C. 51.970.094.</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</si>
  <si>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CONTINUACIÓN:39. RODRIGUEZ ARTEAGA IVAN ALONSO C.C. 79.651.752.</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</si>
  <si>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CONTINUACIÓN:40. RODRIGUEZ SAAVEDRA CLARA SONIA C.C. 51.674.639.</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</si>
  <si>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CONTINUACIÓN:41. RODRIGUEZ SIERRA GLORIA ISABEL C.C. 51.655.101</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</si>
  <si>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CONTINUACIÓN:42. ROJAS ARGELIA C.C. 51.595.740.</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</si>
  <si>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CONTINUACIÓN:43. ROMERO PINEDA MARITZA C.C. 39.654.965</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</si>
  <si>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CONTINUACIÓN:44. SALCEDO NATALIA MARCELA C.C. 53.096.934</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</si>
  <si>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CONTINUACIÓN:46. SANCHEZ HERNANDEZ LEONEL</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</si>
  <si>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CONTINUACIÓN:47. SANTOS VELOZA LUZ MARLEN C.C. 51.998.215.</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</si>
  <si>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CONTINUACIÓN:49. TORRES CAMACHO JIM JOIVER C.C. 79.975.590.</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</si>
  <si>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CONTINUACIÓN:51. VALLEJO MOLINA MARIA EUGENIA C.C. 51.633.133.</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</si>
  <si>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CONTINUACIÓN:52. VASQUEZ GALLEGO SANDRA YANETH C.C. 52.061.681.</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</si>
  <si>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CONTINUACIÓN:53. VASQUEZ PEDRAZA FABIOLA C.C. 39.663.349.</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</si>
  <si>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CONTINUACIÓN:54. VELOZA JIMENEZ LUA ALEXANDRA C.C. 52.379.366.</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</si>
  <si>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CONTINUACIÓN:55. VILLAMIL RODRIGUEZ WILLIAM RAMON C.C. 19.346.733.</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</si>
  <si>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CONTINUACIÓN:56. WILCHES BENITEZ CARLOS CESAR C.C. 79.472.604.</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</si>
  <si>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CONTINUACIÓN:57. ZAMBRANO GOMEZ LAURA CRISTINA C.C. 53.052.116.</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</si>
  <si>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CONTINUACIÓN:58. ZARATE AVELLANEDA MARTHA RUBY C.C. 51.918.023</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</si>
  <si>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CONTINUACIÓN:59. ZARATE JIMENEZ CLAUDIA MARCELA C.C. 52.710.835</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</si>
  <si>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CONTINUACIÓN:23. JACINTO TORRES INES C.C. 51.619.231.</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</si>
  <si>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CONTINUACIÓN:26. LLERENA AVENDAÑO YULLIET PATRICIA C.C. 51.830.068.</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</si>
  <si>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CONTINUACIÓN:36. RESTREPO ROJAS VICTOR MANUEL C.C. 79.918.323.</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</si>
  <si>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CONTINUACIÓN:45.  SANABRIA DUEÑAS YULI ANDREA C.C. 53.093.019.</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</si>
  <si>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CONTINUACIÓN:50. URQUIJO BOADA LUZ ANDREA C.C. 52.821.159.</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</si>
  <si>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COMO MEJORES SERVIDORES PÚBLICOS DE CARRERA ADMINISTRATIVA, DE ACUERDO CON EL PROGRAMA FLEXIBLE ELEGIDO TAL COMO SE RELACIONA A CONTINUACIÓN:1 HERNANDEZ SASTOQUE MARIA ANTONIA C.C. 41.651.437.</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</si>
  <si>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COMO MEJORES SERVIDORES PÚBLICOS DE CARRERA ADMINISTRATIVA, DE ACUERDO CON EL PROGRAMA FLEXIBLE ELEGIDO TAL COMO SE RELACIONA A CONTINUACIÓN:3. RODRIGUEZ JIMENEZ MARIA MERCEDES C.C. 51.938.703.</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</si>
  <si>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CONTINUACIÓN:22. GUTIERREZ TAMAYO RITA ENEIDA C.C. 51.653.695.</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</si>
  <si>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COMO MEJORES SERVIDORES PÚBLICOS DE CARRERA ADMINISTRATIVA, DE ACUERDO CON EL PROGRAMA FLEXIBLE ELEGIDO TAL COMO SE RELACIONA A CONTINUACIÓN:2. PIERNAGORDA BUITRAGO LILIA C.C. 39.645.973.</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</si>
  <si>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CONTINUACIÓN:48. SUAREZ CABEZA CAROLINA C.C. 52.536.145.</t>
  </si>
  <si>
    <t>CAJA DE COMPENSACION FAMILIAR - COMPENSAR</t>
  </si>
  <si>
    <t>ELIZABETH  GONZALEZ GONZALEZ</t>
  </si>
  <si>
    <t>PETRA TOURS E U</t>
  </si>
  <si>
    <t>PONTIFICIA UNIVERSIDAD JAVERIANA</t>
  </si>
  <si>
    <t>ALEJANDRIA VIAJES Y TURISMO EU</t>
  </si>
  <si>
    <t>COMPAÑÍA DE JESUS</t>
  </si>
  <si>
    <t>COLEGIO CRISTIANO SEMILLA VIDA</t>
  </si>
  <si>
    <t>ADRIANA  PUENTES SIERRA</t>
  </si>
  <si>
    <t>CAROMENDI SAS</t>
  </si>
  <si>
    <t>PROVINCIA DE NUESTRA SEÑORA DE GRACIA DE COLOMBIA</t>
  </si>
  <si>
    <t>UNIVERSIDAD SANTO TOMAS</t>
  </si>
  <si>
    <t>SOCIEDAD EDUCACIONAL ANDINA S.A.</t>
  </si>
  <si>
    <t>SUMMERHILL SCHOOL E U</t>
  </si>
  <si>
    <t>HERMINDA  BELTRAN DE VACA</t>
  </si>
  <si>
    <t>CORPORACION UNIVERSIDAD PILOTO DE COLOMBIA</t>
  </si>
  <si>
    <t>CORPORACION SAN ISIDRO</t>
  </si>
  <si>
    <t>INVERSIONES POMBO S.A.S</t>
  </si>
  <si>
    <t>COLEGIO SAN CARLOS PP BENE</t>
  </si>
  <si>
    <t>FANNY  JIMENEZ BONILLA</t>
  </si>
  <si>
    <t>CORPORACION UNIVERSITARIA UNITEC</t>
  </si>
  <si>
    <t>FUNDACION UNIVERSIDAD AUTONOMA DE COLOMBIA</t>
  </si>
  <si>
    <t>COLEGIO DEL SANTISIMO SACRAMENTO</t>
  </si>
  <si>
    <t>COLEGIO MAYOR DE NUESTRA SEÑORA DEL ROSARIO UNIV.</t>
  </si>
  <si>
    <t>ARACELY  CORDERO GOMEZ</t>
  </si>
  <si>
    <t>CONGREGACION DE HERMANAS DE LA CARIDAD DE SANTA ANA</t>
  </si>
  <si>
    <t>OMNI TOURS COLOMBIA LTDA</t>
  </si>
  <si>
    <t>VOLARE TRAVELS SAS</t>
  </si>
  <si>
    <t>UNIVERSIDAD DEL VALLE</t>
  </si>
  <si>
    <t>GRUPO EMPRESARIAL TURISTICO GREMTUR S A S</t>
  </si>
  <si>
    <t>HERMANAS FRANCISCANAS MISIONERAS DE MARIA AUXILIADORA</t>
  </si>
  <si>
    <t>ALMAR CAPURGANA S A S</t>
  </si>
  <si>
    <t>EASY PLAY EMPRESA UNIPERSONAL</t>
  </si>
  <si>
    <t>RECONOCER Y OTORGAR UN INCENTIVO NO PECUNIARIO A ACEVEDO DAVILA LUZ STELLA C.C. 35.513.829.</t>
  </si>
  <si>
    <t>RECONOCER Y OTORGAR UN INCENTIVO NO PECUNIARIO A AGUIRRE CARRANZA LIZBETH C.C.52.758.761.</t>
  </si>
  <si>
    <t>RECONOCER Y OTORGAR UN INCENTIVO NO PECUNIARIO ALVARADO SENEJO A. PEDRO C.C. 79.372.580.</t>
  </si>
  <si>
    <t>PAGO DE LA AUTOLIQUIDQACIÓN DE LA NÓMINA GENERAL DE AGOSTO DE 2017.</t>
  </si>
  <si>
    <t>RA 41</t>
  </si>
  <si>
    <t>PRESTAR EL SERVICIO INTEGRAL DE FOTOCOPIADO BLANCO, NEGRO Y SERVICIOS AFINES, A PRECIOS FIJOS UNITARIOS SIN FÓRMULA DE REAJUSTE, PARA LAS DEPENDENCIAS DEL NIVEL CENTRAL DE LA SECRETARÍA DISTRITAL DE GOBIERNO</t>
  </si>
  <si>
    <t>FACTURA 4811765290</t>
  </si>
  <si>
    <t>FACTURA 4804759827</t>
  </si>
  <si>
    <t>COMPROBAN 1618882567</t>
  </si>
  <si>
    <t>INSPECCIÓN DE POLICIA DE CHAPINEROPERIODO FACTURADO DEL 11 DE AGOSTO AL 11 DE SEPTIEMBRE DE 2017TOTAL A PAGAR $593.250</t>
  </si>
  <si>
    <t xml:space="preserve"> INSPECCIÓN DE POLICIA Y ALCALDIA DE FONTIBONPERIODO FACTURADO DEL 04 DE AGOSTO AL 05 DE SEPTIEMBRE DE 2017TOTAL A PAGAR $356.110</t>
  </si>
  <si>
    <t>ALCALDIA MAYOR DE BOGOTA - SECRETARIA DE GOBIERNOPERIODO FACTURADO DEL 09 DE AGOSTO AL 07 DE SEPTIEMBRE DE 2017TOTAL A PAGAR $24.338.015</t>
  </si>
  <si>
    <t>FACTURA 241936655</t>
  </si>
  <si>
    <t>DEPENDENCIAS DEL NIVEL CENTRAL DE LA SDGPERIODO DE CONSUMO AGOSTO 1 AL 31 DE 2017FACTURA NUMERO  00241936655VALOR TOTAL A PAGAR  $ 14.626.250</t>
  </si>
  <si>
    <t>RA 42</t>
  </si>
  <si>
    <t>NOMINA SEPTIEMBRE</t>
  </si>
  <si>
    <t>PAGO DE CESANTÍAS DEFINITIVAS A UNOS FUNCIONARIOS RETIRADOS DE LA ENTIDAD Y A QUIENES SE LES ESTÁ PAGANDO PRESTACIONES EN LA NÓMINA DE SEPTIEMBRE 2017.</t>
  </si>
  <si>
    <t>RA 43</t>
  </si>
  <si>
    <t>FACTURA 406353</t>
  </si>
  <si>
    <t>ADQUISICION DE TELEFONO CELULAR SAMSUNG J5 PARA EL DIRECTOR DE DERECHOS HUMANOS.FACTURA DE VENTA NO. BS 00406353TOTAL A PAGAR  $ 560.345</t>
  </si>
  <si>
    <t>PRESTAR LOS SERVICIOS DE PRODUCCIÓN, INSTALACIÓN, DESINSTALACIÓN, ADEMÁS DEL RESPALDO DE CALIDAD Y MANTENIMIENTO A QUE HAYA LUGAR, DE PIEZAS GRÁFICAS EN GRAN FORMATO Y ELABORACIÓN DE ARTÍCULOS PROMOCIONALES PARA LA DIVULGACIÓN DE LAS CAMPAÑAS INSTITUCIONALES DE LAS DEPENDENCIAS DEL NIVEL CENTRAL QUE PERMITAN EL POSICIONAMIENTO DE LA SECRETARÍA DISTRITAL DE GOBIERNO</t>
  </si>
  <si>
    <t>RESOL 1032</t>
  </si>
  <si>
    <t>POR LA CUAL SE HACE UN RECONOCIMIENTO Y OTORGA UN INCENTIVO NO PECUNIARIO A LOS MEJORES SERVIDORES DE CARRERA ADMINISTRATIVA QUE SE ENCUENTRAN EN NIVEL SOBRESALIENTE PARA LA VIGENCIA 2017. ARTICULO 1: RECONOCER Y OTORGAR UN INCENTIVO NO PECUNIARIO A LOS SIGUIENTES SERVIDORES PÚBLICOS POR ENCONTRARSE EN NIVEL SOBRESALIENTE, DE ACUERDO CON LA OPCIÓN ELEGIDA POR CADA UNO, TAL COMO SE RELACIONA A CONTINUACIÓN:1. ABRIL RAMIREZ MANUEL FRANCISCO C.C. 79.387.791.</t>
  </si>
  <si>
    <t>POR LA CUAL SE HACE UN RECONOCIMIENTO Y OTORGA UN INCENTIVO NO PECUNIARIO A LOS MEJORES SERVIDORES DE CARRERA ADMINISTRATIVA QUE SE ENCUENTRAN EN NIVEL SOBRESALIENTE PARA LA VIGENCIA 2017. ARTICULO 1: RECONOCER Y OTORGAR UN INCENTIVO NO PECUNIARIO A LOS SIGUIENTES SERVIDORES PÚBLICOS POR ENCONTRARSE EN NIVEL SOBRESALIENTE, DE ACUERDO CON LA OPCIÓN ELEGIDA POR CADA UNO, TAL COMO SE RELACIONA A CONTINUACIÓN:2. ALBA OROZCO NESTOR RAUL C.C. 4.277.326.</t>
  </si>
  <si>
    <t>POR LA CUAL SE HACE UN RECONOCIMIENTO Y OTORGA UN INCENTIVO NO PECUNIARIO A LOS MEJORES SERVIDORES DE CARRERA ADMINISTRATIVA QUE SE ENCUENTRAN EN NIVEL SOBRESALIENTE PARA LA VIGENCIA 2017. ARTICULO 1: RECONOCER Y OTORGAR UN INCENTIVO NO PECUNIARIO A LOS SIGUIENTES SERVIDORES PÚBLICOS POR ENCONTRARSE EN NIVEL SOBRESALIENTE, DE ACUERDO CON LA OPCIÓN ELEGIDA POR CADA UNO, TAL COMO SE RELACIONA A CONTINUACIÓN:3. BARRERA ROMERO JULIO CESAR C.C. 79.703.828.</t>
  </si>
  <si>
    <t>POR LA CUAL SE HACE UN RECONOCIMIENTO Y OTORGA UN INCENTIVO NO PECUNIARIO A LOS MEJORES SERVIDORES DE CARRERA ADMINISTRATIVA QUE SE ENCUENTRAN EN NIVEL SOBRESALIENTE PARA LA VIGENCIA 2017. ARTICULO 1: RECONOCER Y OTORGAR UN INCENTIVO NO PECUNIARIO A LOS SIGUIENTES SERVIDORES PÚBLICOS POR ENCONTRARSE EN NIVEL SOBRESALIENTE, DE ACUERDO CON LA OPCIÓN ELEGIDA POR CADA UNO, TAL COMO SE RELACIONA A CONTINUACIÓN:4. BELTRAN DIAZ RICARDO ALONSO C.C. 80.750.279.</t>
  </si>
  <si>
    <t>POR LA CUAL SE HACE UN RECONOCIMIENTO Y OTORGA UN INCENTIVO NO PECUNIARIO A LOS MEJORES SERVIDORES DE CARRERA ADMINISTRATIVA QUE SE ENCUENTRAN EN NIVEL SOBRESALIENTE PARA LA VIGENCIA 2017. ARTICULO 1: RECONOCER Y OTORGAR UN INCENTIVO NO PECUNIARIO A LOS SIGUIENTES SERVIDORES PÚBLICOS POR ENCONTRARSE EN NIVEL SOBRESALIENTE, DE ACUERDO CON LA OPCIÓN ELEGIDA POR CADA UNO, TAL COMO SE RELACIONA A CONTINUACIÓN:5. BOHORQUEZ LESMES GINNA MARCELA C.C. 52.521.528.</t>
  </si>
  <si>
    <t>POR LA CUAL SE HACE UN RECONOCIMIENTO Y OTORGA UN INCENTIVO NO PECUNIARIO A LOS MEJORES SERVIDORES DE CARRERA ADMINISTRATIVA QUE SE ENCUENTRAN EN NIVEL SOBRESALIENTE PARA LA VIGENCIA 2017. ARTICULO 1: RECONOCER Y OTORGAR UN INCENTIVO NO PECUNIARIO A LOS SIGUIENTES SERVIDORES PÚBLICOS POR ENCONTRARSE EN NIVEL SOBRESALIENTE, DE ACUERDO CON LA OPCIÓN ELEGIDA POR CADA UNO, TAL COMO SE RELACIONA A CONTINUACIÓN:6. CANTOR ROJAS CARLOS C.C. 19.259.174.</t>
  </si>
  <si>
    <t>POR LA CUAL SE HACE UN RECONOCIMIENTO Y OTORGA UN INCENTIVO NO PECUNIARIO A LOS MEJORES SERVIDORES DE CARRERA ADMINISTRATIVA QUE SE ENCUENTRAN EN NIVEL SOBRESALIENTE PARA LA VIGENCIA 2017. ARTICULO 1: RECONOCER Y OTORGAR UN INCENTIVO NO PECUNIARIO A LOS SIGUIENTES SERVIDORES PÚBLICOS POR ENCONTRARSE EN NIVEL SOBRESALIENTE, DE ACUERDO CON LA OPCIÓN ELEGIDA POR CADA UNO, TAL COMO SE RELACIONA A CONTINUACIÓN:7. CAÑON VEGA GUSTAVO ADOLFO C.C. 19.273.508.</t>
  </si>
  <si>
    <t>POR LA CUAL SE HACE UN RECONOCIMIENTO Y OTORGA UN INCENTIVO NO PECUNIARIO A LOS MEJORES SERVIDORES DE CARRERA ADMINISTRATIVA QUE SE ENCUENTRAN EN NIVEL SOBRESALIENTE PARA LA VIGENCIA 2017. ARTICULO 1: RECONOCER Y OTORGAR UN INCENTIVO NO PECUNIARIO A LOS SIGUIENTES SERVIDORES PÚBLICOS POR ENCONTRARSE EN NIVEL SOBRESALIENTE, DE ACUERDO CON LA OPCIÓN ELEGIDA POR CADA UNO, TAL COMO SE RELACIONA A CONTINUACIÓN:8. CELY SIERRA JORGE HUMBERTO C.C. 19.379.009.</t>
  </si>
  <si>
    <t>POR LA CUAL SE HACE UN RECONOCIMIENTO Y OTORGA UN INCENTIVO NO PECUNIARIO A LOS MEJORES SERVIDORES DE CARRERA ADMINISTRATIVA QUE SE ENCUENTRAN EN NIVEL SOBRESALIENTE PARA LA VIGENCIA 2017. ARTICULO 1: RECONOCER Y OTORGAR UN INCENTIVO NO PECUNIARIO A LOS SIGUIENTES SERVIDORES PÚBLICOS POR ENCONTRARSE EN NIVEL SOBRESALIENTE, DE ACUERDO CON LA OPCIÓN ELEGIDA POR CADA UNO, TAL COMO SE RELACIONA A CONTINUACIÓN:9. CEPEDA SANCHEZ FERNANDO C.C. 79.460.980.</t>
  </si>
  <si>
    <t>POR LA CUAL SE HACE UN RECONOCIMIENTO Y OTORGA UN INCENTIVO NO PECUNIARIO A LOS MEJORES SERVIDORES DE CARRERA ADMINISTRATIVA QUE SE ENCUENTRAN EN NIVEL SOBRESALIENTE PARA LA VIGENCIA 2017. ARTICULO 1: RECONOCER Y OTORGAR UN INCENTIVO NO PECUNIARIO A LOS SIGUIENTES SERVIDORES PÚBLICOS POR ENCONTRARSE EN NIVEL SOBRESALIENTE, DE ACUERDO CON LA OPCIÓN ELEGIDA POR CADA UNO, TAL COMO SE RELACIONA A CONTINUACIÓN:10. CESPEDES PEÑA DIEGO C.C. 79.968.117.</t>
  </si>
  <si>
    <t>POR LA CUAL SE HACE UN RECONOCIMIENTO Y OTORGA UN INCENTIVO NO PECUNIARIO A LOS MEJORES SERVIDORES DE CARRERA ADMINISTRATIVA QUE SE ENCUENTRAN EN NIVEL SOBRESALIENTE PARA LA VIGENCIA 2017. ARTICULO 1: RECONOCER Y OTORGAR UN INCENTIVO NO PECUNIARIO A LOS SIGUIENTES SERVIDORES PÚBLICOS POR ENCONTRARSE EN NIVEL SOBRESALIENTE, DE ACUERDO CON LA OPCIÓN ELEGIDA POR CADA UNO, TAL COMO SE RELACIONA A CONTINUACIÓN:11. CRUZ GIL GLORIA LUZ C.C. 51.911.710.</t>
  </si>
  <si>
    <t>POR LA CUAL SE HACE UN RECONOCIMIENTO Y OTORGA UN INCENTIVO NO PECUNIARIO A LOS MEJORES SERVIDORES DE CARRERA ADMINISTRATIVA QUE SE ENCUENTRAN EN NIVEL SOBRESALIENTE PARA LA VIGENCIA 2017. ARTICULO 1: RECONOCER Y OTORGAR UN INCENTIVO NO PECUNIARIO A LOS SIGUIENTES SERVIDORES PÚBLICOS POR ENCONTRARSE EN NIVEL SOBRESALIENTE, DE ACUERDO CON LA OPCIÓN ELEGIDA POR CADA UNO, TAL COMO SE RELACIONA A CONTINUACIÓN:12. CRUZ SANCHEZ MARIA DERLY C.C. 51.637.075.</t>
  </si>
  <si>
    <t>POR LA CUAL SE HACE UN RECONOCIMIENTO Y OTORGA UN INCENTIVO NO PECUNIARIO A LOS MEJORES SERVIDORES DE CARRERA ADMINISTRATIVA QUE SE ENCUENTRAN EN NIVEL SOBRESALIENTE PARA LA VIGENCIA 2017. ARTICULO 1: RECONOCER Y OTORGAR UN INCENTIVO NO PECUNIARIO A LOS SIGUIENTES SERVIDORES PÚBLICOS POR ENCONTRARSE EN NIVEL SOBRESALIENTE, DE ACUERDO CON LA OPCIÓN ELEGIDA POR CADA UNO, TAL COMO SE RELACIONA A CONTINUACIÓN:13. DIAZ MALDONADO PAULA ANDREA C.C. 53.120.914.</t>
  </si>
  <si>
    <t>POR LA CUAL SE HACE UN RECONOCIMIENTO Y OTORGA UN INCENTIVO NO PECUNIARIO A LOS MEJORES SERVIDORES DE CARRERA ADMINISTRATIVA QUE SE ENCUENTRAN EN NIVEL SOBRESALIENTE PARA LA VIGENCIA 2017. ARTICULO 1: RECONOCER Y OTORGAR UN INCENTIVO NO PECUNIARIO A LOS SIGUIENTES SERVIDORES PÚBLICOS POR ENCONTRARSE EN NIVEL SOBRESALIENTE, DE ACUERDO CON LA OPCIÓN ELEGIDA POR CADA UNO, TAL COMO SE RELACIONA A CONTINUACIÓN:14. GONZALEZ GUATAQUIRA AMANDA MILENA C.C. 52.760.402.</t>
  </si>
  <si>
    <t>POR LA CUAL SE HACE UN RECONOCIMIENTO Y OTORGA UN INCENTIVO NO PECUNIARIO A LOS MEJORES SERVIDORES DE CARRERA ADMINISTRATIVA QUE SE ENCUENTRAN EN NIVEL SOBRESALIENTE PARA LA VIGENCIA 2017. ARTICULO 1: RECONOCER Y OTORGAR UN INCENTIVO NO PECUNIARIO A LOS SIGUIENTES SERVIDORES PÚBLICOS POR ENCONTRARSE EN NIVEL SOBRESALIENTE, DE ACUERDO CON LA OPCIÓN ELEGIDA POR CADA UNO, TAL COMO SE RELACIONA A CONTINUACIÓN:15. GONZALEZ TIBOCHA JULI ALEXANDRA C.C. 52.284.666.</t>
  </si>
  <si>
    <t>POR LA CUAL SE HACE UN RECONOCIMIENTO Y OTORGA UN INCENTIVO NO PECUNIARIO A LOS MEJORES SERVIDORES DE CARRERA ADMINISTRATIVA QUE SE ENCUENTRAN EN NIVEL SOBRESALIENTE PARA LA VIGENCIA 2017. ARTICULO 1: RECONOCER Y OTORGAR UN INCENTIVO NO PECUNIARIO A LOS SIGUIENTES SERVIDORES PÚBLICOS POR ENCONTRARSE EN NIVEL SOBRESALIENTE, DE ACUERDO CON LA OPCIÓN ELEGIDA POR CADA UNO, TAL COMO SE RELACIONA A CONTINUACIÓN:16. GONZALEZ VILLAREAL CHISTIAN CAMIL C.C. 80.190.284.</t>
  </si>
  <si>
    <t>POR LA CUAL SE HACE UN RECONOCIMIENTO Y OTORGA UN INCENTIVO NO PECUNIARIO A LOS MEJORES SERVIDORES DE CARRERA ADMINISTRATIVA QUE SE ENCUENTRAN EN NIVEL SOBRESALIENTE PARA LA VIGENCIA 2017. ARTICULO 1: RECONOCER Y OTORGAR UN INCENTIVO NO PECUNIARIO A LOS SIGUIENTES SERVIDORES PÚBLICOS POR ENCONTRARSE EN NIVEL SOBRESALIENTE, DE ACUERDO CON LA OPCIÓN ELEGIDA POR CADA UNO, TAL COMO SE RELACIONA A CONTINUACIÓN:17. GUERRA HERNANDEZ DARIO C.C. 3.081.353.</t>
  </si>
  <si>
    <t>POR LA CUAL SE HACE UN RECONOCIMIENTO Y OTORGA UN INCENTIVO NO PECUNIARIO A LOS MEJORES SERVIDORES DE CARRERA ADMINISTRATIVA QUE SE ENCUENTRAN EN NIVEL SOBRESALIENTE PARA LA VIGENCIA 2017. ARTICULO 1: RECONOCER Y OTORGAR UN INCENTIVO NO PECUNIARIO A LOS SIGUIENTES SERVIDORES PÚBLICOS POR ENCONTRARSE EN NIVEL SOBRESALIENTE, DE ACUERDO CON LA OPCIÓN ELEGIDA POR CADA UNO, TAL COMO SE RELACIONA A CONTINUACIÓN:18. GUERRERO DAZA EDITH CONSUELO C.C. 51.999.453.</t>
  </si>
  <si>
    <t>POR LA CUAL SE HACE UN RECONOCIMIENTO Y OTORGA UN INCENTIVO NO PECUNIARIO A LOS MEJORES SERVIDORES DE CARRERA ADMINISTRATIVA QUE SE ENCUENTRAN EN NIVEL SOBRESALIENTE PARA LA VIGENCIA 2017. ARTICULO 1: RECONOCER Y OTORGAR UN INCENTIVO NO PECUNIARIO A LOS SIGUIENTES SERVIDORES PÚBLICOS POR ENCONTRARSE EN NIVEL SOBRESALIENTE, DE ACUERDO CON LA OPCIÓN ELEGIDA POR CADA UNO, TAL COMO SE RELACIONA A CONTINUACIÓN:19. GUZMAN MARTINEZ FABRICIO JOSE C.C. 79.388.946.</t>
  </si>
  <si>
    <t>POR LA CUAL SE HACE UN RECONOCIMIENTO Y OTORGA UN INCENTIVO NO PECUNIARIO A LOS MEJORES SERVIDORES DE CARRERA ADMINISTRATIVA QUE SE ENCUENTRAN EN NIVEL SOBRESALIENTE PARA LA VIGENCIA 2017. ARTICULO 1: RECONOCER Y OTORGAR UN INCENTIVO NO PECUNIARIO A LOS SIGUIENTES SERVIDORES PÚBLICOS POR ENCONTRARSE EN NIVEL SOBRESALIENTE, DE ACUERDO CON LA OPCIÓN ELEGIDA POR CADA UNO, TAL COMO SE RELACIONA A CONTINUACIÓN:20. HERRERA MARTIN DORA ESTHER C.C. 51.685.779.</t>
  </si>
  <si>
    <t>POR LA CUAL SE HACE UN RECONOCIMIENTO Y OTORGA UN INCENTIVO NO PECUNIARIO A LOS MEJORES SERVIDORES DE CARRERA ADMINISTRATIVA QUE SE ENCUENTRAN EN NIVEL SOBRESALIENTE PARA LA VIGENCIA 2017. ARTICULO 1: RECONOCER Y OTORGAR UN INCENTIVO NO PECUNIARIO A LOS SIGUIENTES SERVIDORES PÚBLICOS POR ENCONTRARSE EN NIVEL SOBRESALIENTE, DE ACUERDO CON LA OPCIÓN ELEGIDA POR CADA UNO, TAL COMO SE RELACIONA A CONTINUACIÓN:22. MORENO LOPEZ  ORLANO C.C. 79.541.796.</t>
  </si>
  <si>
    <t>POR LA CUAL SE HACE UN RECONOCIMIENTO Y OTORGA UN INCENTIVO NO PECUNIARIO A LOS MEJORES SERVIDORES DE CARRERA ADMINISTRATIVA QUE SE ENCUENTRAN EN NIVEL SOBRESALIENTE PARA LA VIGENCIA 2017. ARTICULO 1: RECONOCER Y OTORGAR UN INCENTIVO NO PECUNIARIO A LOS SIGUIENTES SERVIDORES PÚBLICOS POR ENCONTRARSE EN NIVEL SOBRESALIENTE, DE ACUERDO CON LA OPCIÓN ELEGIDA POR CADA UNO, TAL COMO SE RELACIONA A CONTINUACIÓN:23. NISPERUZA FLOREZ CORNELIA MARIA C.C. 34.968.382.</t>
  </si>
  <si>
    <t>POR LA CUAL SE HACE UN RECONOCIMIENTO Y OTORGA UN INCENTIVO NO PECUNIARIO A LOS MEJORES SERVIDORES DE CARRERA ADMINISTRATIVA QUE SE ENCUENTRAN EN NIVEL SOBRESALIENTE PARA LA VIGENCIA 2017. ARTICULO 1: RECONOCER Y OTORGAR UN INCENTIVO NO PECUNIARIO A LOS SIGUIENTES SERVIDORES PÚBLICOS POR ENCONTRARSE EN NIVEL SOBRESALIENTE, DE ACUERDO CON LA OPCIÓN ELEGIDA POR CADA UNO, TAL COMO SE RELACIONA A CONTINUACIÓN:24. ÑUSTES VILLAMIL YENNI DAYANA C.C. 52.806.048.</t>
  </si>
  <si>
    <t>POR LA CUAL SE HACE UN RECONOCIMIENTO Y OTORGA UN INCENTIVO NO PECUNIARIO A LOS MEJORES SERVIDORES DE CARRERA ADMINISTRATIVA QUE SE ENCUENTRAN EN NIVEL SOBRESALIENTE PARA LA VIGENCIA 2017. ARTICULO 1: RECONOCER Y OTORGAR UN INCENTIVO NO PECUNIARIO A LOS SIGUIENTES SERVIDORES PÚBLICOS POR ENCONTRARSE EN NIVEL SOBRESALIENTE, DE ACUERDO CON LA OPCIÓN ELEGIDA POR CADA UNO, TAL COMO SE RELACIONA A CONTINUACIÓN:25. OVALLE ESCOBAR PATRICIA ESPERANZA C.C. 39.776.273.</t>
  </si>
  <si>
    <t>POR LA CUAL SE HACE UN RECONOCIMIENTO Y OTORGA UN INCENTIVO NO PECUNIARIO A LOS MEJORES SERVIDORES DE CARRERA ADMINISTRATIVA QUE SE ENCUENTRAN EN NIVEL SOBRESALIENTE PARA LA VIGENCIA 2017. ARTICULO 1: RECONOCER Y OTORGAR UN INCENTIVO NO PECUNIARIO A LOS SIGUIENTES SERVIDORES PÚBLICOS POR ENCONTRARSE EN NIVEL SOBRESALIENTE, DE ACUERDO CON LA OPCIÓN ELEGIDA POR CADA UNO, TAL COMO SE RELACIONA A CONTINUACIÓN:26. PARRA MARTINEZ YOLANDA AURORA C.C. 51.745.034.</t>
  </si>
  <si>
    <t>POR LA CUAL SE HACE UN RECONOCIMIENTO Y OTORGA UN INCENTIVO NO PECUNIARIO A LOS MEJORES SERVIDORES DE CARRERA ADMINISTRATIVA QUE SE ENCUENTRAN EN NIVEL SOBRESALIENTE PARA LA VIGENCIA 2017. ARTICULO 1: RECONOCER Y OTORGAR UN INCENTIVO NO PECUNIARIO A LOS SIGUIENTES SERVIDORES PÚBLICOS POR ENCONTRARSE EN NIVEL SOBRESALIENTE, DE ACUERDO CON LA OPCIÓN ELEGIDA POR CADA UNO, TAL COMO SE RELACIONA A CONTINUACIÓN:27. PENAGOS RICO ANA DELIA C.C. 20.490.450.</t>
  </si>
  <si>
    <t>POR LA CUAL SE HACE UN RECONOCIMIENTO Y OTORGA UN INCENTIVO NO PECUNIARIO A LOS MEJORES SERVIDORES DE CARRERA ADMINISTRATIVA QUE SE ENCUENTRAN EN NIVEL SOBRESALIENTE PARA LA VIGENCIA 2017. ARTICULO 1: RECONOCER Y OTORGAR UN INCENTIVO NO PECUNIARIO A LOS SIGUIENTES SERVIDORES PÚBLICOS POR ENCONTRARSE EN NIVEL SOBRESALIENTE, DE ACUERDO CON LA OPCIÓN ELEGIDA POR CADA UNO, TAL COMO SE RELACIONA A CONTINUACIÓN:28. PEREZ RIOS JULIAN DAVID C.C. 80.235.478.</t>
  </si>
  <si>
    <t>POR LA CUAL SE HACE UN RECONOCIMIENTO Y OTORGA UN INCENTIVO NO PECUNIARIO A LOS MEJORES SERVIDORES DE CARRERA ADMINISTRATIVA QUE SE ENCUENTRAN EN NIVEL SOBRESALIENTE PARA LA VIGENCIA 2017. ARTICULO 1: RECONOCER Y OTORGAR UN INCENTIVO NO PECUNIARIO A LOS SIGUIENTES SERVIDORES PÚBLICOS POR ENCONTRARSE EN NIVEL SOBRESALIENTE, DE ACUERDO CON LA OPCIÓN ELEGIDA POR CADA UNO, TAL COMO SE RELACIONA A CONTINUACIÓN:29. QUINTERO MIGUEL ANGEL C.C. 4.922.040.</t>
  </si>
  <si>
    <t>POR LA CUAL SE HACE UN RECONOCIMIENTO Y OTORGA UN INCENTIVO NO PECUNIARIO A LOS MEJORES SERVIDORES DE CARRERA ADMINISTRATIVA QUE SE ENCUENTRAN EN NIVEL SOBRESALIENTE PARA LA VIGENCIA 2017. ARTICULO 1: RECONOCER Y OTORGAR UN INCENTIVO NO PECUNIARIO A LOS SIGUIENTES SERVIDORES PÚBLICOS POR ENCONTRARSE EN NIVEL SOBRESALIENTE, DE ACUERDO CON LA OPCIÓN ELEGIDA POR CADA UNO, TAL COMO SE RELACIONA A CONTINUACIÓN:30. QUINTERO CRUZ OLGA C.C. 51.557.740.</t>
  </si>
  <si>
    <t>POR LA CUAL SE HACE UN RECONOCIMIENTO Y OTORGA UN INCENTIVO NO PECUNIARIO A LOS MEJORES SERVIDORES DE CARRERA ADMINISTRATIVA QUE SE ENCUENTRAN EN NIVEL SOBRESALIENTE PARA LA VIGENCIA 2017. ARTICULO 1: RECONOCER Y OTORGAR UN INCENTIVO NO PECUNIARIO A LOS SIGUIENTES SERVIDORES PÚBLICOS POR ENCONTRARSE EN NIVEL SOBRESALIENTE, DE ACUERDO CON LA OPCIÓN ELEGIDA POR CADA UNO, TAL COMO SE RELACIONA A CONTINUACIÓN:31. ROA ROA MARIA C.C. 51.680.506.</t>
  </si>
  <si>
    <t>POR LA CUAL SE HACE UN RECONOCIMIENTO Y OTORGA UN INCENTIVO NO PECUNIARIO A LOS MEJORES SERVIDORES DE CARRERA ADMINISTRATIVA QUE SE ENCUENTRAN EN NIVEL SOBRESALIENTE PARA LA VIGENCIA 2017. ARTICULO 1: RECONOCER Y OTORGAR UN INCENTIVO NO PECUNIARIO A LOS SIGUIENTES SERVIDORES PÚBLICOS POR ENCONTRARSE EN NIVEL SOBRESALIENTE, DE ACUERDO CON LA OPCIÓN ELEGIDA POR CADA UNO, TAL COMO SE RELACIONA A CONTINUACIÓN:32. RUEDA MENESES LUIS GERMAN C.C. 396.661.</t>
  </si>
  <si>
    <t>POR LA CUAL SE HACE UN RECONOCIMIENTO Y OTORGA UN INCENTIVO NO PECUNIARIO A LOS MEJORES SERVIDORES DE CARRERA ADMINISTRATIVA QUE SE ENCUENTRAN EN NIVEL SOBRESALIENTE PARA LA VIGENCIA 2017. ARTICULO 1: RECONOCER Y OTORGAR UN INCENTIVO NO PECUNIARIO A LOS SIGUIENTES SERVIDORES PÚBLICOS POR ENCONTRARSE EN NIVEL SOBRESALIENTE, DE ACUERDO CON LA OPCIÓN ELEGIDA POR CADA UNO, TAL COMO SE RELACIONA A CONTINUACIÓN:33. SANCHEZ BOJACA FERNANDO C.C. 79.306.311.</t>
  </si>
  <si>
    <t>POR LA CUAL SE HACE UN RECONOCIMIENTO Y OTORGA UN INCENTIVO NO PECUNIARIO A LOS MEJORES SERVIDORES DE CARRERA ADMINISTRATIVA QUE SE ENCUENTRAN EN NIVEL SOBRESALIENTE PARA LA VIGENCIA 2017. ARTICULO 1: RECONOCER Y OTORGAR UN INCENTIVO NO PECUNIARIO A LOS SIGUIENTES SERVIDORES PÚBLICOS POR ENCONTRARSE EN NIVEL SOBRESALIENTE, DE ACUERDO CON LA OPCIÓN ELEGIDA POR CADA UNO, TAL COMO SE RELACIONA A CONTINUACIÓN:34. SANCHEZ GONZALEZ MARTHA ALIX C.C. 39.528.885.</t>
  </si>
  <si>
    <t>POR LA CUAL SE HACE UN RECONOCIMIENTO Y OTORGA UN INCENTIVO NO PECUNIARIO A LOS MEJORES SERVIDORES DE CARRERA ADMINISTRATIVA QUE SE ENCUENTRAN EN NIVEL SOBRESALIENTE PARA LA VIGENCIA 2017. ARTICULO 1: RECONOCER Y OTORGAR UN INCENTIVO NO PECUNIARIO A LOS SIGUIENTES SERVIDORES PÚBLICOS POR ENCONTRARSE EN NIVEL SOBRESALIENTE, DE ACUERDO CON LA OPCIÓN ELEGIDA POR CADA UNO, TAL COMO SE RELACIONA A CONTINUACIÓN:35. SOSA RODRIGUEZ JUAN CARLOS C.C. 79.802.974.</t>
  </si>
  <si>
    <t>POR LA CUAL SE HACE UN RECONOCIMIENTO Y OTORGA UN INCENTIVO NO PECUNIARIO A LOS MEJORES SERVIDORES DE CARRERA ADMINISTRATIVA QUE SE ENCUENTRAN EN NIVEL SOBRESALIENTE PARA LA VIGENCIA 2017. ARTICULO 1: RECONOCER Y OTORGAR UN INCENTIVO NO PECUNIARIO A LOS SIGUIENTES SERVIDORES PÚBLICOS POR ENCONTRARSE EN NIVEL SOBRESALIENTE, DE ACUERDO CON LA OPCIÓN ELEGIDA POR CADA UNO, TAL COMO SE RELACIONA A CONTINUACIÓN:36. SUAREZ VEJARANO MARIA DEL SOCORRO C.C. 51.999.703.</t>
  </si>
  <si>
    <t>POR LA CUAL SE HACE UN RECONOCIMIENTO Y OTORGA UN INCENTIVO NO PECUNIARIO A LOS MEJORES SERVIDORES DE CARRERA ADMINISTRATIVA QUE SE ENCUENTRAN EN NIVEL SOBRESALIENTE PARA LA VIGENCIA 2017. ARTICULO 1: RECONOCER Y OTORGAR UN INCENTIVO NO PECUNIARIO A LOS SIGUIENTES SERVIDORES PÚBLICOS POR ENCONTRARSE EN NIVEL SOBRESALIENTE, DE ACUERDO CON LA OPCIÓN ELEGIDA POR CADA UNO, TAL COMO SE RELACIONA A CONTINUACIÓN:37. TIBAQUICHA DAZA CONSUELO C.C. 41.763.383.</t>
  </si>
  <si>
    <t>POR LA CUAL SE HACE UN RECONOCIMIENTO Y OTORGA UN INCENTIVO NO PECUNIARIO A LOS MEJORES SERVIDORES DE CARRERA ADMINISTRATIVA QUE SE ENCUENTRAN EN NIVEL SOBRESALIENTE PARA LA VIGENCIA 2017. ARTICULO 1: RECONOCER Y OTORGAR UN INCENTIVO NO PECUNIARIO A LOS SIGUIENTES SERVIDORES PÚBLICOS POR ENCONTRARSE EN NIVEL SOBRESALIENTE, DE ACUERDO CON LA OPCIÓN ELEGIDA POR CADA UNO, TAL COMO SE RELACIONA A CONTINUACIÓN:38. VARGAS BECERRA JOSE GUILLERMO C.C. 3.228.292.</t>
  </si>
  <si>
    <t>POR LA CUAL SE HACE UN RECONOCIMIENTO Y OTORGA UN INCENTIVO NO PECUNIARIO A LOS MEJORES SERVIDORES DE CARRERA ADMINISTRATIVA QUE SE ENCUENTRAN EN NIVEL SOBRESALIENTE PARA LA VIGENCIA 2017. ARTICULO 1: RECONOCER Y OTORGAR UN INCENTIVO NO PECUNIARIO A LOS SIGUIENTES SERVIDORES PÚBLICOS POR ENCONTRARSE EN NIVEL SOBRESALIENTE, DE ACUERDO CON LA OPCIÓN ELEGIDA POR CADA UNO, TAL COMO SE RELACIONA A CONTINUACIÓN:40. VELANDIA ROJAS CLEOTILDE C.C. 23.551.256.</t>
  </si>
  <si>
    <t>POR LA CUAL SE HACE UN RECONOCIMIENTO Y OTORGA UN INCENTIVO NO PECUNIARIO A LOS MEJORES SERVIDORES DE CARRERA ADMINISTRATIVA QUE SE ENCUENTRAN EN NIVEL SOBRESALIENTE PARA LA VIGENCIA 2017. ARTICULO 1: RECONOCER Y OTORGAR UN INCENTIVO NO PECUNIARIO A LOS SIGUIENTES SERVIDORES PÚBLICOS POR ENCONTRARSE EN NIVEL SOBRESALIENTE, DE ACUERDO CON LA OPCIÓN ELEGIDA POR CADA UNO, TAL COMO SE RELACIONA A CONTINUACIÓN:41 VILLAMIL RUSSI CLAUDIA PIEDAD C.C. 51.815.056.</t>
  </si>
  <si>
    <t>POR LA CUAL SE HACE UN RECONOCIMIENTO Y OTORGA UN INCENTIVO NO PECUNIARIO A LOS MEJORES SERVIDORES DE CARRERA ADMINISTRATIVA QUE SE ENCUENTRAN EN NIVEL SOBRESALIENTE PARA LA VIGENCIA 2017. ARTICULO 1: RECONOCER Y OTORGAR UN INCENTIVO NO PECUNIARIO A LOS SIGUIENTES SERVIDORES PÚBLICOS POR ENCONTRARSE EN NIVEL SOBRESALIENTE, DE ACUERDO CON LA OPCIÓN ELEGIDA POR CADA UNO, TAL COMO SE RELACIONA A CONTINUACIÓN:42. WANDURRAGA GONZALEZ LEESLEY JOHANNA C.C. 39.674.646.</t>
  </si>
  <si>
    <t>POR LA CUAL SE HACE UN RECONOCIMIENTO Y OTORGA UN INCENTIVO NO PECUNIARIO A LOS MEJORES SERVIDORES DE CARRERA ADMINISTRATIVA QUE SE ENCUENTRAN EN NIVEL SOBRESALIENTE PARA LA VIGENCIA 2017. ARTICULO 1: RECONOCER Y OTORGAR UN INCENTIVO NO PECUNIARIO A LOS SIGUIENTES SERVIDORES PÚBLICOS POR ENCONTRARSE EN NIVEL SOBRESALIENTE, DE ACUERDO CON LA OPCIÓN ELEGIDA POR CADA UNO, TAL COMO SE RELACIONA A CONTINUACIÓN:43. ZARATE SUAREZ DIANA ESMERALDA C.C. 52.270.589.</t>
  </si>
  <si>
    <t>POR LA CUAL SE HACE UN RECONOCIMIENTO Y OTORGA UN INCENTIVO NO PECUNIARIO A LOS MEJORES SERVIDORES DE CARRERA ADMINISTRATIVA QUE SE ENCUENTRAN EN NIVEL SOBRESALIENTE PARA LA VIGENCIA 2017. ARTICULO 1: RECONOCER Y OTORGAR UN INCENTIVO NO PECUNIARIO A LOS SIGUIENTES SERVIDORES PÚBLICOS POR ENCONTRARSE EN NIVEL SOBRESALIENTE, DE ACUERDO CON LA OPCIÓN ELEGIDA POR CADA UNO, TAL COMO SE RELACIONA A CONTINUACIÓN:39. VASQUEZ GOMEZ YURI PAOLA C.C. 53.930.334.</t>
  </si>
  <si>
    <t>POR LA CUAL SE HACE UN RECONOCIMIENTO Y OTORGA UN INCENTIVO NO PECUNIARIO A LOS MEJORES SERVIDORES DE CARRERA ADMINISTRATIVA QUE SE ENCUENTRAN EN NIVEL SOBRESALIENTE PARA LA VIGENCIA 2017. ARTICULO 1: RECONOCER Y OTORGAR UN INCENTIVO NO PECUNIARIO A LOS SIGUIENTES SERVIDORES PÚBLICOS POR ENCONTRARSE EN NIVEL SOBRESALIENTE, DE ACUERDO CON LA OPCIÓN ELEGIDA POR CADA UNO, TAL COMO SE RELACIONA A CONTINUACIÓN:21. MORALES BETANCOURT HECTOR ROMAN C.C. 11.409.730.</t>
  </si>
  <si>
    <t>FUNDACION UNIVERSITARIA SANITAS</t>
  </si>
  <si>
    <t>MARITZA  DAZA VELASQUEZ</t>
  </si>
  <si>
    <t>COLEGIO PARROQUIAL SAN CARLOS</t>
  </si>
  <si>
    <t>COLEGIO DEL ROSARIO DE SANTO DOMINGO</t>
  </si>
  <si>
    <t>UNIVERSIDAD DE LA SABANA</t>
  </si>
  <si>
    <t>BESTRAVEL SERVICE LTDA</t>
  </si>
  <si>
    <t>GIMNASIO JOSE JOAQUIN CASAS LEAL MELO &amp; CIA S EN C</t>
  </si>
  <si>
    <t>LICEO INFANTIL GOOFY SAS</t>
  </si>
  <si>
    <t>FUNDACION UNIVERSIDAD DE AMERICA</t>
  </si>
  <si>
    <t>OBRA MISIONERA DE JESUS Y MARIA</t>
  </si>
  <si>
    <t>TOUR VACATION HOTELES AZUL S A S</t>
  </si>
  <si>
    <t>PROVINCIA DE NUESTRA SEÑORA DEL ROSARIO DE LA CONGREGACION DE DOMINICAS DE SANTA CATALINA DE SENA</t>
  </si>
  <si>
    <t>UNIVERSIDAD CENTRAL</t>
  </si>
  <si>
    <t>FUNDACION COLEGIO MAYOR DE SAN BARTOLOME</t>
  </si>
  <si>
    <t>DARNELIS  PERTUZ RAMOS</t>
  </si>
  <si>
    <t>NOHORA GLADYS GARZON COTRINO</t>
  </si>
  <si>
    <t>ISTITUZIONE LEONARDO DA VINCI</t>
  </si>
  <si>
    <t>ADICION NO. 2 CONTRATO  DE PRESTACION DE SERVICIOS DE ALIMENTACION INCLUIDO EL SERVICIO DE CATERING NO. 815 DE 2016</t>
  </si>
  <si>
    <t>ESPACIO NATURAL S A S</t>
  </si>
  <si>
    <t>A. OFER. 599</t>
  </si>
  <si>
    <t>O.C. 600</t>
  </si>
  <si>
    <t>SUMINISTRO DE COMBUSTIBLE PARA EL PARQUE AUTOMOTOR DEL NIVEL CENTRAL DE LA SECRETARÍA DISTRITAL DE GOBIERNO A TRAVÉS DEL ACUERDO MARCO DE PRECIOS  NO. CCE-290-1 AMP-2015</t>
  </si>
  <si>
    <t>ORGANIZACION TERPEL S A</t>
  </si>
  <si>
    <t>C.P.S. 609</t>
  </si>
  <si>
    <t>IG UNIFIED COMMUNICATIONS S.A.S</t>
  </si>
  <si>
    <t>OR. COM 605</t>
  </si>
  <si>
    <t>SUMINISTRO Y DISTRIBUCIÓN DE PRODUCTOS PAPELERÍA Y ÚTILES DE OFICINA PARA LAS DIFERENTES DEPENDENCIAS DE LA SECRETARIA DISTRITAL DE GOBIERNO MEDIANTE EL SISTEMA DE PROVEEDURÍA INTEGRAL (OUTSOURSING)</t>
  </si>
  <si>
    <t>S O S SOLUCIONES DE OFICINA &amp; SUMINISTROS S A S</t>
  </si>
  <si>
    <t>C.ARREN N° 608</t>
  </si>
  <si>
    <t>EL USO Y GOCE DEL INMUEBLE UBICADO Y CON LA NOMENCLATURA EN LA CARRERA 75 NO. 23 F-07 DEL BARRIO MODELIA EN LA LOCALIDAD DE FONTIBÓN ¿ BOGOTÁ D.C. IDENTIFICADO CON EL FOLIO DE MATRÍCULA INMOBILIARIA NO. 50C-266037</t>
  </si>
  <si>
    <t>FACTURAS 4824567197</t>
  </si>
  <si>
    <t>FACTURAS 4828570205</t>
  </si>
  <si>
    <t>PREDIO UBICADO EN LA KR 22 N°. 66 A - 14 ENTREGADO POR EL DADEP A LA SECRETARIA DISTRITAL DE GOBIERNOPERIODO FACTURADO DEL 24 DE AGOSTO AL 21 DE SEPTIEMBRE DE 2017TOTAL A PAGAR $40.680</t>
  </si>
  <si>
    <t>CONSEJO DE JUSTICIA DE TEUSAQUILLOPERIODO FACTURADO DEL 28 DE AGOSTO AL 26 DE SEPTIEMBRE DE 2017TOTAL A PAGAR $69.860</t>
  </si>
  <si>
    <t>FACTURA 8650</t>
  </si>
  <si>
    <t>VEREDA PASQUILLA CENTRO APC  ESP  N°. 8650PREDIO UBICADO EN LA KR 2 CL 4 PASQUILLA CENTRO - INSPECCIÓN DE POLICIA DE LA LOCALIDAD DE CIUDAD BOLIVARPERIODO FACTURADO DEL 01 AL 30 DE SEPTIEMBRE DE 2017TOTAL A PAGAR $20.365</t>
  </si>
  <si>
    <t>RESOL 1079</t>
  </si>
  <si>
    <t>SENTENCIA PROFERIDA EL 18 DE AGOSTO DE 2016 POR EL TRIBUNAL ADMINISTRATIVO DE CUNDINAMARCA, SECCION SEGUNDA, SUBSECCION "A" DENTRO DEL PROCESO CON RADICACION NUMERO 11001-33-35-023-2013-00267-01 DE CESAR ANDRES PARRA DIAZ CONTRA DISTRITO CAPITAL DE BOGOTA - DIRECCION DE CARCEL DISTRITAL DE VARONES Y ANEXO DE MUJERES.</t>
  </si>
  <si>
    <t>CESAR ANDRES PARRA DIAZ</t>
  </si>
  <si>
    <t>RESOL 1139</t>
  </si>
  <si>
    <t>DELEGADOS DE LA SECRETARÍA DISTRITAL DE GOBIERNO DE BOGOTÁ D.C EN LA SUPERVISIÓN DE LOS CONCURSOS Y LOS SORTEOS REALIZADOS POR LAS LOTERÍAS, LOS CONSORCIOS COMERCIALES Y LOS JUEGOS PROMOCIONALES EN EL MES DE JULIO DE 2017 Y DEL TIEMPO EXCEDIDO DURANTE EL SERVICIO</t>
  </si>
  <si>
    <t>RA 44</t>
  </si>
  <si>
    <t>PAGO DE LA AUTOLIQUIDQACIÓN DE LA NÓMINA GENERAL DE SEPTIEMBRE DE 2017.</t>
  </si>
  <si>
    <t>C.P.S. 614</t>
  </si>
  <si>
    <t>MANTENIMIENTO PREVENTIVO Y CORRECTIVO A LOS SISTEMAS ININTERRUMPIDOS DE ENERGÍA ELÉCTRICA (UPS) DE LA SECRETARÍA DISTRITAL DE GOBIERNO</t>
  </si>
  <si>
    <t>POWERSUN S.A.S</t>
  </si>
  <si>
    <t>QUINTO REEMBOLSO CAJA MENOR DIRECCIÓN DMINISTRATIVA PARA LA VIGENCIA 2017</t>
  </si>
  <si>
    <t>A.O. 610</t>
  </si>
  <si>
    <t>FOTOCOPIADO BLANCO, NEGRO Y SERVICIOS AFINES, A PRECIOS FIJOS UNITARIOS SIN FÓRMULA DE REAJUSTE, PARA LAS DEPENDENCIAS DEL NIVEL CENTRAL DE LA SECRETARÍA DISTRITAL DE GOBIERNO</t>
  </si>
  <si>
    <t>SOLUTION COPY LTDA</t>
  </si>
  <si>
    <t>FACTURA 54981013</t>
  </si>
  <si>
    <t>FACTURA 164062555</t>
  </si>
  <si>
    <t>C. INTER . 620</t>
  </si>
  <si>
    <t>SERVICIO DE TELEVISION PLAN BRONCE MAX DEL DESPACHO DE LA SECRETARIA DISTRITAL DE GOBIERNOPERIODO FACTURADO DEL 12 DE OCTUBRE AL 11 DE NOVIEMBRE DE 2017TOTAL A PAGAR $205.200</t>
  </si>
  <si>
    <t>SECRETARIA DISTRITAL DE GOBIERNOPERIODO DE CONSUMO DEL 05 DE SEPTIEMBRE AL 04 DE OCTUBRE DE 2017TOTAL A PAGAR $3.549.289</t>
  </si>
  <si>
    <t>SERVICIO INTEGRAL DE TELECOMUNICACIONES A LA SECRETARIA DISTRITAL DE GOBIERNO</t>
  </si>
  <si>
    <t>C.INTER 613</t>
  </si>
  <si>
    <t>IMPRENTA NACIONAL DE COLOMBIA</t>
  </si>
  <si>
    <t>FACTURA 4783494230</t>
  </si>
  <si>
    <t>FACTURA 4820000280</t>
  </si>
  <si>
    <t>FACTURA 4817120462</t>
  </si>
  <si>
    <t>FACTURA 4849210413</t>
  </si>
  <si>
    <t>FACTURA 4849319847</t>
  </si>
  <si>
    <t>FACTURA 4841191210</t>
  </si>
  <si>
    <t>FACTURA 1620600948</t>
  </si>
  <si>
    <t>PREDIO UBICADO EN LA CL 119 6 56 BARRIO USAQUENPERIODO FACTURADO DEL 17 DE JULIO AL 16 DE AGOSTO DE 2017TOTAL A PAGAR $67.450</t>
  </si>
  <si>
    <t>INSPECCIÓN DE POLICIA DE LA LOCALIDAD DE BARRIOS UNIDOSPERIODO FACTURADO DEL 18 DE AGOSTO AL 18 DE SEPTIEMBRE DE 2017TOTAL A PAGAR $1.337.710</t>
  </si>
  <si>
    <t>PREDIO UBICADO EN LA CL 119 6 56 BARRIO USAQUENPERIODO FACTURADO DEL 16 DE AGOSTO AL 14 DE SEPTIEMBRE DE 2017TOTAL A PAGAR $189.200</t>
  </si>
  <si>
    <t>PREDIO UBICADO EN LA CL 12 C N°. 08 17 - SECRETARIA DISTRITAL DE GOBIERNOPERIODO FACTURADO DEL 07 DE SEPTIEMBRE AL 09 DE OCTUBRE DE 2017TOTAL A PAGAR $2.678.780.</t>
  </si>
  <si>
    <t>NSPECCIÓN DE POLICIA DE CHAPINEROPERIODO FACTURADO DEL 11 DE SEPTIEMBRE AL 11 DE OCTUBRE DE 2017TOTAL A PAGAR $643.850.</t>
  </si>
  <si>
    <t xml:space="preserve"> INSPECCIÓN DE POLICIA Y ALCALDIA DE FONTIBONPERIODO FACTURADO DEL 05 DE SEPTIEMBRE AL 05 DE OCTUBRE DE 2017TOTAL A PAGAR $360.360.</t>
  </si>
  <si>
    <t>EDIFICIO BICENTENARIOPERIODO FACTURADO 7 DE SEPTIEMBRE AL 9 DE OCTUBRE DE 2017NUMERO DE COMPROBANTE  162060094-8TOTAL A PAGAR $  23.070.010</t>
  </si>
  <si>
    <t>FACTURA 2730761661</t>
  </si>
  <si>
    <t>FACTURA 3206563561</t>
  </si>
  <si>
    <t>FACTURA 8568128212</t>
  </si>
  <si>
    <t>FACTURA 2730761641</t>
  </si>
  <si>
    <t>FACTURA 3206563551</t>
  </si>
  <si>
    <t>FACTURA 2730761701</t>
  </si>
  <si>
    <t>EDIFICIO FURATENA - SECRETARIA DE GOBIERNOCL 12C 8 53PERIODO FACTURADO DEL 18 DE JULIO  AL 15 DE SEPTIEMBRE DE 2017TOTAL A PAGAR $120.080.</t>
  </si>
  <si>
    <t>INSPECCIÓN DE POLICIA Y ALCALDIA DE BARRIOS UNIDOSKR 55 79B 48PERIODO FACTURADO DEL 18 DE JULIO  AL 15 DE SEPTIEMBRE DE 2017TOTAL A PAGAR $211.930.</t>
  </si>
  <si>
    <t>INSPECCIÓN DE POLICIA DE USAQUENCL 122 7A 61PERIODO FACTURADO DEL 18 DE JULIO  AL 15 DE SEPTIEMBRE DE 2017TOTAL A PAGAR $203.140.</t>
  </si>
  <si>
    <t>INSPECCIÓN DE POLICIA DE ANTONIO NARIÑOTV 21A 19 SUR 54 PI 1PERIODO FACTURADO DEL 18 DE JULIO  AL 15 DE SEPTIEMBRE DE 2017TOTAL A PAGAR $240.930.</t>
  </si>
  <si>
    <t>INSPECCIÓN DE POLICIA DE CHAPINEROCL 61 7 51PERIODO FACTURADO DEL 18 DE JULIO  AL 15 DE SEPTIEMBRE DE 2017TOTAL A PAGAR $3.412.210.</t>
  </si>
  <si>
    <t>INSPECCIÓN DE POLICIA Y ALCALSIA DE FONTIBONKR 75 23F 07 PI 2PERIODO FACTURADO DEL 18 DE JULIO  AL 15 DE SEPTIEMBRE DE 2017TOTAL A PAGAR $110.410</t>
  </si>
  <si>
    <t>FACTURA 7890030914</t>
  </si>
  <si>
    <t>FACTURA 8567346518</t>
  </si>
  <si>
    <t>FACTURA 7890019412</t>
  </si>
  <si>
    <t>FACTURA 2460010021</t>
  </si>
  <si>
    <t>FACTURA 7890029718</t>
  </si>
  <si>
    <t>EDIFICIO FURATENA - SECRETARIA DE GOBIERNOPERIODO FACTURADO DEL 18 DE JUNIO AL 18 DE AGOSTO DE 2017TOTAL A PAGAR $132.790</t>
  </si>
  <si>
    <t>INSPECCIÓN DE POLICIA DE BARRIOS UNIDOS - KR 55 79B 48PERIODO FACTURADO DEL 18 DE JUNIO AL 18 DE AGOSTO DE 2017TOTAL A PAGAR $195.610</t>
  </si>
  <si>
    <t>INSPECCIÓN DE POLICIA Y ALCALDIA DE FONTIBON - KR 75 23F 07 PI 2PERIODO FACTURADO DEL 18 DE JUNIO AL 18 DE AGOSTO DE 2017TOTAL A PAGAR $76.090</t>
  </si>
  <si>
    <t>INSPECCIÓN DE POLICIA DE ANTONIO NARIÑO - TV 21 A 19 SUR 54 PI 1PERIODO FACTURADO DEL 18 DE JUNIO AL 18 DE AGOSTO DE 2017TOTAL A PAGAR $1.038.260</t>
  </si>
  <si>
    <t>INSPECCIÓN DE POLICIA DE CHAPINERO - 61 7 51 PERIODO FACTURADO DEL 18 DE JUNIO AL 18 DE AGOSTO DE 2017TOTAL A PAGAR $76.090</t>
  </si>
  <si>
    <t>FACTURA 243023167</t>
  </si>
  <si>
    <t>TELEFONIA LOCAL, LARGA DISTANCIA, INTERNET Y DATOS, ALIANZAS ETB Y OTROS OPERADORES DE LAS DEPENDENCIAS DE LA SECRETARIA DISTRITAL DE GOBIERNOPERIODO DE CONSUMO SEPTIEMBRE 01 AL 30 DE 2017TOTAL A PAGAR $13.253.500.</t>
  </si>
  <si>
    <t>RESOL 1212</t>
  </si>
  <si>
    <t>UTILIZACIÓN PARA PROCESOS DE CAPACITACIÓN DEL PROYECTO PAE PARA FORMACIÓN EN TEMAS PROPIOS DE LA MISIONALIDAD DE LA DEPENDENCIA COMO LO ES EL CONGRESO DE CONTRATACIÓN ESTATAL.</t>
  </si>
  <si>
    <t>UNIVERSIDAD DE LOS ANDES</t>
  </si>
  <si>
    <t>C.INTER  613</t>
  </si>
  <si>
    <t>PRODUCCIÓN, INSTALACIÓN, DESINSTALACIÓN, ADEMÁS DEL RESPALDO DE CALIDAD Y MANTENIMIENTO A QUE HAYA LUGAR, DE PIEZAS GRÁFICAS EN GRAN FORMATO Y ELABORACIÓN DE ARTÍCULOS PROMOCIONALES PARA LA DIVULGACIÓN DE LAS CAMPAÑAS INSTITUCIONALES DE LAS DEPENDENCIAS DEL NIVEL CENTRAL QUE PERMITAN EL POSICIONAMIENTO DE LA SECRETARÍA DISTRITAL DE GOBIERNO</t>
  </si>
  <si>
    <t>PRESTAR SERVICIOS DE ORGANIZACIÓN LOGÍSTICA DE EVENTOS INSTITUCIONALES DE LA SECRETARÍA DISTRITAL DE GOBIERNO</t>
  </si>
  <si>
    <t>NOMINA OCTUBRE</t>
  </si>
  <si>
    <t>RA 46</t>
  </si>
  <si>
    <t>C.INTER 1558</t>
  </si>
  <si>
    <t>PAGO DEL PASIVO EXIGIBLE DEL CONTRATO DE INTERVENTORIA No. 1558 DE 2015.</t>
  </si>
  <si>
    <t>JORGE HERNAN SANCHEZ PINEDA</t>
  </si>
  <si>
    <t>SEXTO REEMBOLSO CAJA MENOR DIRECCIÓN ADMINISTRATIVA</t>
  </si>
  <si>
    <t>RESOL 1230</t>
  </si>
  <si>
    <t>PARTICIPACIÓN DE LAS DIRECTORAS JURÍDICA Y DE CONTRATACIÓN DE ÉSTA SECRETARÍA EN EL IV CONGRESO DE COMPRA PÚBLICA-XV JORNADAS DE CONTRATACIÓN ESTATAL - UNIVERSIDAD DE LOS ANDES FACULTAD DE DERECHO, EN LA CIUDAD DE CARTAGENA, DEL EL 25 AL 28 DE OCTUBREDE 2017, PARA CONTAR CON MAYORES HERRAMIENTAS JURÍDICAS QUE SUSTENTEN LAS DECISIONES A ABORDAR EN CADA UNO DE LOS PROCESOS DE CONTRATACIÓN PÚBLICA QUE LLEVE A CABO LA SECRETARÍA DISTRITAL DE GOBIERNO.ARTICULO 4°.  RECONOCER A LAS FUNCIONARIAS ADRIANA LUCIA JIMENES RODRIGUEZ Y CARMEN YOLANDA VILLABONA, TIQUETES AEREOS EN LAS RUTAS BOGOTA-CARTAGENA Y CARTAGENA- BOGOTA,  ASI COMO VIATICOS A RAZON DEL CIENTO POR CIENTO (100%) LOS DIAS 235, 26 Y 27 DE OCTUBRE DE 2017 Y  DEL CINCUENTA POR CIENTO  (50%) EL DIA 28 DE OCTUBRE DE 2017..  "</t>
  </si>
  <si>
    <t>PARTICIPACIÓN DE LAS DIRECTORAS JURÍDICA Y DE CONTRATACIÓN DE ÉSTA SECRETARÍA EN EL IV CONGRESO DE COMPRA PÚBLICA-XV JORNADAS DE CONTRATACIÓN ESTATAL - UNIVERSIDAD DE LOS ANDES FACULTAD DE DERECHO, EN LA CIUDAD DE CARTAGENA, DEL EL 25 AL 28 DE OCTUBREDE 2017, PARA CONTAR CON MAYORES HERRAMIENTAS JURÍDICAS QUE SUSTENTEN LAS DECISIONES A ABORDAR EN CADA UNO DE LOS PROCESOS DE CONTRATACIÓN PÚBLICA QUE LLEVE A CABO LA SECRETARÍA DISTRITAL DE GOBIERNO.ARTICULO 4°.  RECONOCER A LAS FUNCIONARIAS ADRIANA LUCIA JIMENEZ RODRIGUEZ Y CARMEN YOLANDA VILLABONA,  TIQUETES AEREOS EN AS RUTAS BOGOTA- CARTAGENA Y CARTAGENA- BOGOTA, ASI COMO VIATICOS A RAZON  DEL CIEN POR CIENTO (100%) LOS DIAS 25, 26, 27 DE OCTUBRE 2017 Y DEL CINCUENTA POR CIENTO  (50%) EL DIA 28 DE OCTUBRE DE 2017,..."</t>
  </si>
  <si>
    <t>PARTICIPACIÓN DE LAS DIRECTORAS JURÍDICA Y DE CONTRATACIÓN DE ÉSTA SECRETARÍA EN EL IV CONGRESO DE COMPRA PÚBLICA-XV JORNADAS DE CONTRATACIÓN ESTATAL - UNIVERSIDAD DE LOS ANDES FACULTAD DE DERECHO, EN LA CIUDAD DE CARTAGENA, DEL EL 25 AL 28 DE OCTUBREDE 2017, PARA CONTAR CON MAYORES HERRAMIENTAS JURÍDICAS QUE SUSTENTEN LAS DECISIONES A ABORDAR EN CADA UNO DE LOS PROCESOS DE CONTRATACIÓN PÚBLICA QUE LLEVE A CABO LA SECRETARÍA DISTRITAL DE GOBIERNO.ARTICULO 4°.  RECONOCER TIQUETES AEREOS EN LAS RUTAS BOGOTA-  CARTAGENA  Y CARTAGENA-  BOGOTA</t>
  </si>
  <si>
    <t>PARTICIPACIÓN DE LAS DIRECTORAS JURÍDICA Y DE CONTRATACIÓN DE ÉSTA SECRETARÍA EN EL IV CONGRESO DE COMPRA PÚBLICA-XV JORNADAS DE CONTRATACIÓN ESTATAL - UNIVERSIDAD DE LOS ANDES FACULTAD DE DERECHO, EN LA CIUDAD DE CARTAGENA, DEL EL 25 AL 28 DE OCTUBREDE 2017, PARA CONTAR CON MAYORES HERRAMIENTAS JURÍDICAS QUE SUSTENTEN LAS DECISIONES A ABORDAR EN CADA UNO DE LOS PROCESOS DE CONTRATACIÓN PÚBLICA QUE LLEVE A CABO LA SECRETARÍA DISTRITAL DE GOBIERNO.ARTICULO 4°.  RECONOCER TIQUETES AEREOS EN LAS RUTAS BOGOTA- CARTAGENA Y CARTAGENA-  BOGOTA</t>
  </si>
  <si>
    <t>CARMEN YOLANDA VILLABONA</t>
  </si>
  <si>
    <t>FACTURA 4855590098</t>
  </si>
  <si>
    <t>FACTURA DE SERVICIOS PUBLICOS DE CODENSA S.A. ESP N°. 485559009-8PREDIO UBICADO EN LA CL 119 6 56 - USAQUENPERIODO FACTURADO DEL 14 DE SEPTIEMBRE AL 17 DE OCTUBRE DE 2017TOTAL A PAGAR $227.030</t>
  </si>
  <si>
    <t>FACTURA 5959770915</t>
  </si>
  <si>
    <t>FACTURA 2460077311</t>
  </si>
  <si>
    <t>FACTURA 2595976701</t>
  </si>
  <si>
    <t>SERVICIO PUBLICO DE ACUEDUCTO Y ALCANTARILLADO PARA EL PREDIO CNSEJO DE JUSTICIA DE LOCALIDAD CHAPINERO KR 14  53-60.PERIODO FACTURADO JULIO 18 A SEPTIEMBRE 15 DE 2017FACTURAS DE SERVICIOS PUBLICOS NOS.  25959770915,  25959771012,  259597711,  25959771210,  25959771319,  25959771418,  25959771517,  25959771616,  25959771715, 25959771814  Y 25959771913.TOTAL A PAGAR  $ 5.879.530</t>
  </si>
  <si>
    <t>FACTURA DE LA EMPRESA DE ACUEDUCTO, ALCANTARILLADO Y ASEO DE BOGOTA E.S.P. N°. 24600773113SERVICIO DE ACUEDUCTO Y ALCANTARILLADO DE DE LA SECRETARIA DISTRITAL DE GOBIERNOEDIFICIO LIEVANO - BICENTENARIOPERIODO FACTURADO DEL 18 DE JULIO AL 15 DE SEPTIEMBRE DE 2017TOTAL A PAGAR $35.690.600</t>
  </si>
  <si>
    <t>FACTURA DE LA EMPRESA DE ACUEDUCTO, ALCANTARILLADO Y ASEO DE BOGOTA E.S.P. N°. 25959767010SERVICIO DE ACUEDUCTO Y ALCANTARILLADO DEL CONSEJO DE JUSTICIA DE TEUSAQUILLO - CL 46 14 28PERIODO FACTURADO DEL 18 DE JULIO   AL 15 DE SEPTIEMBRE DE 2017TOTAL A PAGAR $511.650.</t>
  </si>
  <si>
    <t>FACTURA 2798711981</t>
  </si>
  <si>
    <t>CONSEJO DE JUSTICIA DE TEUSAQUILLOPERIODO FACTURADO DEL 18 DE JUNIO AL 18 DE AGOSTO DE 2017TOTAL A PAGAR $76.090</t>
  </si>
  <si>
    <t>A.O 622</t>
  </si>
  <si>
    <t>CONTRATAR LA PRESTACIÓN DE SERVICIOS DE SALUD PARA REALIZAR EXAMENES MÉDICOS OCUPACIONALES DE INGRESO, POST INCAPACIDAD, POR CAMBIO DE OCUPACION Y DE EGRESO A LOS SERVIDORES ADSCRITOS A LA PLANTA DE PERSONAL.</t>
  </si>
  <si>
    <t>IMPORTADORA COLOMBIANA DE ARTICULOS ESPECIALES LTDA IMCARE LTDA</t>
  </si>
  <si>
    <t>GRUPO LABORAL OCUPACIONAL SAS</t>
  </si>
  <si>
    <t>ADQUISICION DE CONTENEDORES Y PUNTOS ECOLÓGICOS PARA EL ALMACENAMIENTO Y PESAJE DE RESIDUOS SÓLIDOS EN LASSEDES DEL NIVEL CENTRAL DE LA SECRETARÍA DISTRITAL DE GOBIERNO</t>
  </si>
  <si>
    <t>FACTURA 25264</t>
  </si>
  <si>
    <t>SECRETARIA DISTRITAL DE GOBIERNOPERIODO DE CONSUMO DEL  MES DE MARZO  AL MES DE SEPTIEMBRE DE 2017TOTAL A PAGAR $24.845.023.</t>
  </si>
  <si>
    <t>FACTURA 4864510398</t>
  </si>
  <si>
    <t>DADEP A LA SECRETARIA DISTRITAL DE GOBIERNOPERIODO FACTURADO DEL 21 DE SEPTIEMBRE AL 24 DE OCTUBRE DE 2017TOTAL A PAGAR $67.210</t>
  </si>
  <si>
    <t>C.P.S. 815-16</t>
  </si>
  <si>
    <t>ADICION NO. 3 AL CONTRATO  DE PRESTACION DE SERVICOS DE ALIMENTACION NO. 815 DE 2016 SUSCRITO CON ESPACIO NATURAL LTDA</t>
  </si>
  <si>
    <t>RA 47</t>
  </si>
  <si>
    <t>PAGO DE LA AUTOLIQUIDQACIÓN DE LA NÓMINA GENERAL DE OCTUBRE DE 2017.</t>
  </si>
  <si>
    <t>FACTURA 4868034176</t>
  </si>
  <si>
    <t>PREDIO UBICADO EN LA CL 46 14  22 - CONSEJO DE JUSTICIA DE TEUSAQUILLOPERIODO FACTURADO DEL 26 DE SEPTIEMBRE AL 26 DE OCTUBRE DE 2017TOTAL A PAGAR $69.630</t>
  </si>
  <si>
    <t>FACTURA 8859</t>
  </si>
  <si>
    <t>INSPECCIÓN DE POLICIA DE LA LOCALIDAD DE CIUDAD BOLIVARPERIODO FACTURADO DEL 01 DE OCTUBRE AL 30 DE OCTUBRE DE 2017TOTAL A PAGAR $19.128</t>
  </si>
  <si>
    <t>MEDIANTE AUTO DE FECHA 28 DE AGOSTO DE 2017, EL JUZGADO 36 ADMINISTRATIVO DEL CIRCUITO JUDICIAL DE BOGOTÁ APROBÓ LA CONCILIACIÓN CELEBRADA DENTRO DEL PROCESO CONTRACTUAL NO. 2013-00411, MEDIANTE LA CUAL SE ACORDÓ QUE LA SECRETARÍA DISTRITAL DE GOBIERNO PAGARÍA A LA PARTE DEMANDANTE, ASESORÍA INMOBILIARIA CAPITAL LTDA., LA SUMA DE TRESCIENTOS CINCUENTA Y SIETE MILLONES OCHENTA MIL PESOS ($357.080.000), TENIENDO EN CUENTA LA SENTENCIA DE PRIMERA INSTANCIA PROFERIDA EL DÍA 25 DE ABRIL DE 2017.</t>
  </si>
  <si>
    <t>RESOL 1362</t>
  </si>
  <si>
    <t>DELEGADOS DE LA SECRETARÍA DISTRITAL DE GOBIERNO DE BOGOTÁ D.C EN LA SUPERVISIÓN DE LOS CONCURSOS Y LOS SORTEOS REALIZADOS POR LAS LOTERÍAS, LOS CONSORCIOS COMERCIALES Y LOS JUEGOS PROMOCIONALES EN EL MES DE AGOSTO DE 2017 Y DEL TIEMPO EXCEDIDO DURANTE EL SERVICIO</t>
  </si>
  <si>
    <t>RA 48</t>
  </si>
  <si>
    <t>PAGO DE LA AUTOLIQUIDACIÓN ADICIONAL DEL MES DE OCTUBRE DE 2017 POR INGRESO DE NUEVOS SERVIDORES PÚBLICOS.</t>
  </si>
  <si>
    <t>RESOL 639</t>
  </si>
  <si>
    <t>POR MEDIO DE LA CUAL SE CONCEDE UNA COMISIÓN DE SERVICIOS AL INTERIOR DEL PAÍS AL SECRETARIO DISTRITAL DE GOBIERNO Y SE HACE UN ENCARGOARTICULO 1º. CONCEDER COMISIÓN DE SERVICIOS AL INTERIOR DEL PAÍS, AL DOCTOR AL DOCTOR MIGUEL URIBA TURBAY, IDENTIFICADO CON CÉDULA DE CIUDADANÍA NO. 81.717.607, SECRETARIO DE DESPACHO CÓDIGO 020 GRADO 09 DE LA SECRETARÍA DISTRITAL DE GOBIERNO, PARA ASISTIR AL XIV CONGRESO NACIONAL DE LA INFRAESTRUCTURA, A PARTIR DE LAS 08:00 P.M. DEL DÍA 21 Y HASTA EL 22 DE NOVIEMBRE DE 2017, EN CARTAGENA BOLÍVAR.</t>
  </si>
  <si>
    <t>MIGUEL  URIBE TURBAY</t>
  </si>
  <si>
    <t>FACTURA 9103</t>
  </si>
  <si>
    <t>FACTURA DE VENTA DE LA EMPRESA AVANTEL S.A.S N°. 9103PREDIO UBICADO EN LA CL 11 N° 8 17 - SECRETARIA DISTRITAL DE GOBIERNOPERIODO COMPRENDIDO DE AGOSTO A OCTUBRE DE 2017TOTAL A PAGAR $2.296.717</t>
  </si>
  <si>
    <t>C.O.554</t>
  </si>
  <si>
    <t>ADICION NO. 01 AL CONTRATO DE OBRA  NO. 554 DE 2017 SUSCRITO CON GUSTAVO AFOLFO TORRES</t>
  </si>
  <si>
    <t>FACTURA 4878518508</t>
  </si>
  <si>
    <t>FACTURA 4885213110</t>
  </si>
  <si>
    <t>FACTURA 1622199282</t>
  </si>
  <si>
    <t>PREDIO UBICADO EN LA KR 75 23F 07 - INSPECCIÓN DE POLICIA Y ALCALDIA DE FONTIBONPERIODO FACTURADO DEL 05 DE OCTUBRE AL 03 DE NOVIEMBRE DE 2017TOTAL A PAGAR $363.630</t>
  </si>
  <si>
    <t>PREDIO UBICADO EN LA CL 61 7 51 PI 2 Y 1 - INSPECCIÓN DE POLICIA DE CHAPINEROPERIODO FACTURADO DEL 11 DE OCTUBRE AL 10 DE NOVIEMBRE DE 2017TOTAL A PAGAR $604.510</t>
  </si>
  <si>
    <t>PREDIO UBICADO EN LA KR 8 N° 10 65PERIODO FACTURADO DEL 09 DE OCTUBRE AL 08 DE NOVIEMBRE DE 2017TOTAL A PAGAR $26.823.879</t>
  </si>
  <si>
    <t>FACTURA 245154453</t>
  </si>
  <si>
    <t>FACTURA 244698067</t>
  </si>
  <si>
    <t>FACTURA DE SERVICIOS PUBLICOS DE LA E.T.B. S.A. ESP, N°. 000245154453SERVICIO DE TELEFONIA LOCAL, LARGA DISTANCIA, INTERNET Y DATOS, ALIANZAS ETB Y OTROS OPERADORES DE LAS DEPENDENCIAS DE LA SECRETARIA DISTRITAL DE GOBIERNOPERIODO DE CONSUMO OCTUBRE 01 AL 31 DE 2017TOTAL A PAGAR $13.418.220</t>
  </si>
  <si>
    <t>SERVICIO PUBLICO DE TELEFONO PARA LAS DEPENDENCIAS DEL NIVEL CENTRAL DE LA SDG.FACTURA NUMERO  000244698067CONSUMO DEL MES DE OCTUBRE 1 AL 31 DE 2017TOTAL A PAGAR  $ 17.885.790</t>
  </si>
  <si>
    <t>RA 50</t>
  </si>
  <si>
    <t>RA 51</t>
  </si>
  <si>
    <t>NOMINA NOVIEMBRE</t>
  </si>
  <si>
    <t>RESOL 1422</t>
  </si>
  <si>
    <t>ASESORIA INMOBILIARIA CAPITAL LIMITADA</t>
  </si>
  <si>
    <t>ADICIÓN NO. 1 A LA COMUNICACION DE ACEPTACION DE OFERTA CONTRATO DE COMPRAVENTA  NO. 582 DE 2017 SUSRITO CON SUPPLER S.A.S</t>
  </si>
  <si>
    <t>SEPTIMO REEMBOLSO CAJA MENOR DIRECCIÓN ADMINISTRATIVA PARA LA VIGENCIA 2017</t>
  </si>
  <si>
    <t>RESOL 1492</t>
  </si>
  <si>
    <t>POR LA CUAL SE ORDENA DAR CUMPLIMIENTO A UNA ORDEN DE MANDAMIENTO DE PAGOARTICULO PRIMERO: ORDENESE A LA DIRECCIÓN FINANCIERA DE LA SECRETARIA DISTRITAL DE GOBIERNO DAR CUMPLIMIENTO AL MANDAMIENTO DE PAGO ORDENADO POR LA DIRECCIÓN FINANCIERA DE LA SECRETARIA DISTRITAL DE SALUD - FFDS, MENDIANTE LA RESOLUCIÓN N° 13314 DE FECHA 27 DE JUNIO 2017, CONFORME A LO EXPUESTO EN LA PARTE MOTIVA DE LA PRESENTE RESOLUCIÓN.</t>
  </si>
  <si>
    <t>DICIEMBRE</t>
  </si>
  <si>
    <t>A.O. 691</t>
  </si>
  <si>
    <t>RIVEROS BOTERO COMPAÑIA LIMITADA</t>
  </si>
  <si>
    <t>FACTURA 4900841213</t>
  </si>
  <si>
    <t>FACTURA 4897659917</t>
  </si>
  <si>
    <t>PREDIO UBICADO EN LA CL 46 14 22/28 - CONSEJO DE TEUSAQUILLOPERIODO FACTURADO DEL 26 DE OCTUBRE AL 27 DE NOVIEMBRE DE 2017TOTAL A PAGAR $169.450</t>
  </si>
  <si>
    <t>PREDIO UBICADO EN LA KR 22 N°. 66 A - 14 - BODEGA SIETE DE AGOSTOPERIODO FACTURADO DEL 24 DE OCTUBRE AL 23 DE NOVIEMBRE DE 2017TOTAL A PAGAR $69.280</t>
  </si>
  <si>
    <t>FACTURA 8581274613</t>
  </si>
  <si>
    <t>FACTRUA 8581274613</t>
  </si>
  <si>
    <t>FACTURA DE LA EMPRESA DE ACUEDUCTO, ALCANTARILLADO Y ASEO DE BOGOTA E.S.P. N°. 8581274613SERVICIO DE ACUEDUCTO Y ALCANTARILLADO - IED COLEGIO GENERAL SANTANDERCALLE 119 6 48PERIODO FACTURADO DEL 25 DE MAYO AL 21 DE OCTUBRE DE 2017TOTAL A PAGAR $928.300</t>
  </si>
  <si>
    <t>IED COLEGIO GENERAL SANTANDERCALLE 119 6 48PERIODO FACTURADO DEL 25 DE MAYO AL 21 DE OCTUBRE DE 2017TOTAL A PAGAR $928.300</t>
  </si>
  <si>
    <t>RA 52</t>
  </si>
  <si>
    <t>NOMINA DICIEMBRE</t>
  </si>
  <si>
    <t>RESOL 1624</t>
  </si>
  <si>
    <t>DELEGACIONES MES DE SEPTIEMBRE DE 2017.POR LA CUAL SE AUTORIZA EL RECONOCIMIENTO Y PAGO DEL SERVICIO EXTRA PRESTADO POR LOS DELEGADOS DE LA SECRETARIA DISTRITAL DE GOBIERNO DE BOGOTA D.C. EN LA SUPERVISION DE LOS CONCURSOS Y LOS SORTEOS REALIZADOS POR LAS LOTERIAS, LOS CONSORCIOS COMERCIALES Y LOS JUEGOS PROMOCIONALES EN EL MES DE SEPTIEMBRE DE 2017 Y DEL TIEMPO EXCEDIDO DURANTE EL SERVICIO</t>
  </si>
  <si>
    <t>RA 54</t>
  </si>
  <si>
    <t>PAGO DE LA AUTOLIQUIDQACIÓN DE LA NÓMINA GENERAL DE NOVIEMBRE DE 2017.</t>
  </si>
  <si>
    <t>FACTURA 168395109</t>
  </si>
  <si>
    <t>FACTURA 56129995</t>
  </si>
  <si>
    <t>SECRETARIA DISTRITAL DE GOBIERNOPERIODO DE CONSUMO DEL 05 DE NOVIEMBRE AL 04 DE DICIEMBRE DE 2017TOTAL A PAGAR $3.549.289</t>
  </si>
  <si>
    <t>DESPACHO DE LA SECRETARIA DISTRITAL DE GOBIERNOPERIODO FACTURADO DEL 12  DE DICIEMBRE AL 11 DE ENERO DE 2018TOTAL A PAGAR $187.724</t>
  </si>
  <si>
    <t>FACTURA 4893291946</t>
  </si>
  <si>
    <t>KR 55 N°. 79 B - 48 INSPECCIÓN DE POLICIA DE LA LOCALIDAD DE BARRIOS UNIDOSPERIODO FACTURADO DEL 19 DE OCTUBRE AL 20 DE NOVIEMBRE DE 2017TOTAL A PAGAR $1.339.980.</t>
  </si>
  <si>
    <t>FACTURA 9070</t>
  </si>
  <si>
    <t>VEREDA PASQUILLA  - INSPECCIÓN DE POLICIA DE LA LOCALIDAD DE CIUDAD BOLIVARPERIODO FACTURADO DEL 01  AL 30 DE NOVIEMBRE DE 2017TOTAL A PAGAR $22.839</t>
  </si>
  <si>
    <t>FACTURA 246091741</t>
  </si>
  <si>
    <t>SECRETARIA DISTRITAL DE GOBIERNOPERIODO DE CONSUMO NOVIEMBRE 01 AL 30 DE 2017TOTAL A PAGAR $2.346.370</t>
  </si>
  <si>
    <t>C.P.S. 692</t>
  </si>
  <si>
    <t>PUBBLICA S A S</t>
  </si>
  <si>
    <t>O.C 694</t>
  </si>
  <si>
    <t>O.C 695</t>
  </si>
  <si>
    <t>ADQUIRIR A TITULO DE COPRAVENTA GUANTES, TAPABOCAS, GEL ANTIBACTERIAL, EN DESARROLLO DEL SISTEMA DE GESTIÓN DE SEGURIDAD Y SALUD EN EL TRABAJO, QUE ADELANTA LA DIRECCIÓN DE GESTIÓN DEL TALENTO HUMANO DE LA SECRETAIA DISTRITAL DE GOBIERNO.800 TAPABOCA ADULTO ALFA X50</t>
  </si>
  <si>
    <t>ADQUIRIR A TITULO DE COPRAVENTA GUANTES, TAPABOCAS, GEL ANTIBACTERIAL, EN DESARROLLO DEL SISTEMA DE GESTIÓN DE SEGURIDAD Y SALUD EN EL TRABAJO, QUE ADELANTA LA DIRECCIÓN DE GESTIÓN DEL TALENTO HUMANO DE LA SECRETAIA DISTRITAL DE GOBIERNO.300 GEL PARA MANOS ANTIBATERIAL X 500 CC200 GUANTES ZUBIOLA MULTIUSO NITRILO AZUL TALLA M  CAJA250 GUANTE TOUCH-N TUFF DE NITRILO CAJA X 50 PARES TALLA L</t>
  </si>
  <si>
    <t>COLOMBIANA DE COMERCIO SA</t>
  </si>
  <si>
    <t>PANAMERICANA LIBRERIA Y PAPELERIA S A</t>
  </si>
  <si>
    <t>NOMINA EXTRA VACACIONES</t>
  </si>
  <si>
    <t>RA 60</t>
  </si>
  <si>
    <t>RESOL 348</t>
  </si>
  <si>
    <t>ACREENCIAS LABORALES A BENEFICIARIOS</t>
  </si>
  <si>
    <t>MANUEL ERNESTO MANOTAS PARDO</t>
  </si>
  <si>
    <t>C.P.S. 973-16</t>
  </si>
  <si>
    <t>ADICION Y PRORROGA AL CONTRATO DE OBRA NO. 973 DE 2016 SUSCRITO ENTRE LA SECRETARIA DE GOBIERNO Y UNION TEMPORAL SAN JUAN</t>
  </si>
  <si>
    <t>UNION TEMPORAL SAN JUAN</t>
  </si>
  <si>
    <t>C.A. 700</t>
  </si>
  <si>
    <t>ENTREGAR A TITULO DE ARRENDAMIENTO A LA SECRETARIA DISTRITAL DE GOBIERNO, EL USO Y GOCE DEL INMUEBLE UBICADO Y CON NOMENCLATURA EN LA CARRERA 75 NO. 23 F -07 DEL BARRIO MODELIA EN LA LOCALIDAD DE FONTIBON.  BOGOTA D.C. IDENTIFICADO CON EL FOLIO DE MATRICULA INMOBILIARIA NO. 50C-266037</t>
  </si>
  <si>
    <t>LEGALIZACIÓN DEFINITIVA CAJA MENOR DIRECCIÓN ADMINISTRATIVA PARA LA VIGENCIA 2017</t>
  </si>
  <si>
    <t>ADICIÓN Y PRORROGA CONTRATO DE PRESTACIÓN DE SERVICIOS N° 392 DE 2017</t>
  </si>
  <si>
    <t>FACTURAS 4914412338</t>
  </si>
  <si>
    <t>FACTURAS 1623817745</t>
  </si>
  <si>
    <t>FACTURAS 4922957572</t>
  </si>
  <si>
    <t>PREDIO UBICADO EN LA KR 75 N°. 23F - 07 CONT 77A 10  INSPECCIÓN DE POLICIA  Y ALCALDÍA DE FONTIBONPERIODO FACTURADO DEL 03 DE NOVIEMBRE AL 06 DE DICIEMBRE DE 2017TOTAL A PAGAR $281.700</t>
  </si>
  <si>
    <t>PREDIO UBICADO EN LA KR 08 N°. 10  - 65 - ALCALDIA MAYOR DE BOGOTAPERIODO FACTURADO DEL 08 DE NOVIEMBRE AL 11 DE DICIEMBRE DE 2017TOTAL A PAGAR $25.136.235 CORRESPONDIENTE AL 50% DE ACUERDO AL CONVENIO</t>
  </si>
  <si>
    <t>PREDIO UBICADO EN LA CL 11 8 17  - SECRETARIA DISTRITAL DE GOBIERNOPERIODO FACTURADO DEL 08 DE NOVIEMBRE AL 11 DE DICIEMBRE DE 2017TOTAL A PAGAR $2.508.930</t>
  </si>
  <si>
    <t>C. CV. 697</t>
  </si>
  <si>
    <t>ADQUIRIR A TÍTULO DE COMPRAVENTA BONOS NAVIDEÑOS PARA LOS HIJOS E HIJAS DE LOS (AS) SERVIDORES (AS) PÚBLICOS DE LA SECRETARÍA DISTRITAL DE GOBIERNO EN EDADES DE CERO (0) A DOCE (12) AÑOS Y  EN SITUACIÓN DE DISCAPACIDAD DE DOCE (12) A (18) AÑOS.</t>
  </si>
  <si>
    <t>CAJA COLOMBIANA DE SUBSIDIO FAMILIAR - COLSUBSIDIO</t>
  </si>
  <si>
    <t>RESOL 349</t>
  </si>
  <si>
    <t>PAGO DE LAS ACREENCIAS LABORALES A LOS BENEFICIARIOS DE UN SERVIDOR PÚBLICO FALLECIDO AL SERVICIO DE ESTA ENTIDAD</t>
  </si>
  <si>
    <t>FREDDY  GULFO MARTINEZ</t>
  </si>
  <si>
    <t>RA 63</t>
  </si>
  <si>
    <t>PAGO DE LAS CESANTÍAS ANUALES DE LOS SERVIDORES PÚBLICOS DE LA PLANTA DE FUNCIONAMIENTO</t>
  </si>
  <si>
    <t>RA 61</t>
  </si>
  <si>
    <t>PAGO AUTOLIQUIDACIÓN DE LA NÓMINA GENERAL DE DICIEMBRE DE 2017</t>
  </si>
  <si>
    <t>FACTURA 4922521061</t>
  </si>
  <si>
    <t>PREDIO UBICADO EN LA CL 61 7 51 PI 2 Y 1  -  INSPECCIÓN DE POLICIA DE CHAPINEROPERIODO FACTURADO DEL 10 DE NOVIEMBRE AL 13 DE DICIEMBRE DE 2017TOTAL A PAGAR $630.590</t>
  </si>
  <si>
    <t>RESOL 2190</t>
  </si>
  <si>
    <t>DELEGACIONES MES DE OCTUBRE 2017POR LA CUAL SE AUTORIZA EL RECONOCIMIENTO Y PAGO DEL SERVICIO EXTRA PRESTADO POR LOS DELEGADOS DE LA SECRETARIA DISTRITAL DE GOBIERNO DE BOGOTA D.C. EN LA SUPERVISION DE LOS CONCURSOS Y LOS SORTEOS REALIZADOS POR LAS LOTERIAS, LOS CONSORCIOS COMERCIALES Y LOS JUEGOS PROMOCIONALES EN EL MES DE COTUBRE DE 2017 Y DEL TIEMPO EXCEDIDO DURANTE EL SERVICIO</t>
  </si>
  <si>
    <t>ADICIÓN Y PRÓRROGA AL CONTRATO DE COMPRAVENTA 539 DE 2017</t>
  </si>
  <si>
    <t>PRORROGA N° 1 Y ADICION N° 1 AL CONTRATO DE PRESTACION DE SERVICIOS N°548 DE 2017</t>
  </si>
  <si>
    <t>FACTURA 246010889</t>
  </si>
  <si>
    <t>FACTURA DE SERVICIOS PUBLICOS DE LA E.T.B. S.A. ESP, N°. 000246010889SERVICIO DE TELEFONIA LOCAL, LARGA DISTANCIA, INTERNET Y DATOS, ALIANZAS ETB Y OTROS OPERADORES DE LAS DEPENDENCIAS DE LA SECRETARIA DISTRITAL DE GOBIERNOPERIODO DE CONSUMO NOVIEMBRE 01 AL 30 DE 2017TOTAL A PAGAR $13.468.610</t>
  </si>
  <si>
    <t>RESOL 2215</t>
  </si>
  <si>
    <t>POR LA CUAL SE ORDENA DAR CUMPLIMIENTO A UNA PROVIDENCIA DE LA JURISDICCION DE LOS CONTENCIOSO ADMINISTRATIVOARTICULO: ORDENESE A LA DIRECCIÓN FINANCIERA DE LA SECRETARIA DISTRITAL DE GOBIERNO CONSIGNAR LA SUMA DE UN MILLON TRESCIENTOS CINCUENTA Y CUATRO MIL NOVECIENTOS PESOS ($1.354.900) EN AL CUENTA DE DEPOSITOS JUDICIALES NUMERO 110012045001 DEL BANCO AGRARIO DE COLOMBIA CON EL FIN DE QUE EL DIENRO QUEDE A ORDENES DEL JUZGADO PRIMERO ADMINISTRATIVO DE ORALIDAD DEL CIRCUITO JUDICIAL DE BOGOTA-SECCION PRIMERA.MEDIANTE SENTENCIA DEL 10 DE MARZO DE 2016, PROFERIDA DENTRO DEL PROCESO NO. 2014-00018, EL TRIBUNAL ADMINISTRATIVO DE CUNDINAMARCA PROCEDIÓ A MODIFICAR FALLO DE PRIMERA INSTANCIA EMITIDO POR EL JUZGADO PRIMERO ADMINISTRATIVO DE ORALIDAD DEL CIRCUITO JUDICIAL DE BOGOTÁ CONDENANDO ADICIONALMENTE A COSTAS A LA ENTIDAD POR UN VALOR DE UN MILLÓN TRESCIENTOS CINCUENTA Y CUATRO MIL NOVECIENTOS PESOS ($1.354.900)</t>
  </si>
  <si>
    <t>BANCO AGRARIO DE COLOMBIA S A Y</t>
  </si>
  <si>
    <t>RESOL 407</t>
  </si>
  <si>
    <t>RESOL 406</t>
  </si>
  <si>
    <t>PAGO DE ACREENCIAS LABORALES A LOS BENEFICIARIOS DE UN FUNCIONARIO QUE FALLECIÓ ESTANDO AL SERVICIO DE ESTA ENTIDAD</t>
  </si>
  <si>
    <t>RESOL 2208</t>
  </si>
  <si>
    <t>POR MEDIO DE LA CUAL SE ORDENA EL PAGO DE LOS RECURSOS APROPIADOS PARA FINANCIAR LOS COSTOS DEL PROCESO DE SELECCIÓN TENDIENTES A PROVEER POR MÉRITOS LOS EMPLEOS EN VACANCIA DEFINITIVA DE LA PLANTA DE PERSONAL DE LA SECRETARIA DISTRITAL DE GOBIERNO.ARTICULO 1. ORDENAR EL PAGO DE MIL CIENTO SESENTA Y CINCO MILLONES QUINIENTOS SETENTA Y CUATRO MIL SEISCIENTOS VENTIUN PESOS ($1.165.574.621) EN LA CUENTA DE AHORROS N° 220-066-10023-1 DEL BANCO POPULAR, A NOMBRE DE LA COMISIÓN NACIONAL DEL SERVICIO CIVIL, SUMA QUE TENDRA COMO DESTINO EL FINANCIAMIENTO DEL PROCESO DE SELECCIÓN POR MÉRITOS, PARA LA PROVISIÓN DE TRESCIENTOS TREINTA Y OCHO (338) EMPLEOS DE CARRERA ADMINISTRATIVA PERTENECIENTES A LA PLANTA DE PERSONAL DE LA SECRETARÍA DISTRITAL DE GOBIERNO QUE SE ENCUENTRAN ACTUALMENTE VACANTES DE FORMA DEFINITIVA</t>
  </si>
  <si>
    <t>COMISION NACIONAL DEL SERVICIO CIVIL</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</si>
</sst>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 _P_t_s_-;\-* #,##0.00\ _P_t_s_-;_-* &quot;-&quot;??\ _P_t_s_-;_-@_-"/>
    <numFmt numFmtId="165" formatCode="_-* #,##0\ _P_t_s_-;\-* #,##0\ _P_t_s_-;_-* &quot;-&quot;??\ _P_t_s_-;_-@_-"/>
    <numFmt numFmtId="166" formatCode="#.##0.00"/>
    <numFmt numFmtId="167" formatCode="#,##0.0"/>
  </numFmts>
  <fonts count="36" x14ac:knownFonts="1">
    <font>
      <sz val="10"/>
      <name val="Arial"/>
    </font>
    <font>
      <sz val="10"/>
      <name val="Arial"/>
      <family val="2"/>
    </font>
    <font>
      <sz val="8"/>
      <name val="Arial"/>
      <family val="2"/>
    </font>
    <font>
      <sz val="10"/>
      <name val="Arial"/>
      <family val="2"/>
    </font>
    <font>
      <b/>
      <sz val="10"/>
      <name val="Garamond"/>
      <family val="1"/>
    </font>
    <font>
      <b/>
      <sz val="11"/>
      <name val="Garamond"/>
      <family val="1"/>
    </font>
    <font>
      <sz val="11"/>
      <name val="Garamond"/>
      <family val="1"/>
    </font>
    <font>
      <b/>
      <sz val="11"/>
      <color indexed="8"/>
      <name val="Garamond"/>
      <family val="1"/>
    </font>
    <font>
      <sz val="11"/>
      <color indexed="8"/>
      <name val="Garamond"/>
      <family val="1"/>
    </font>
    <font>
      <b/>
      <sz val="12"/>
      <name val="Garamond"/>
      <family val="1"/>
    </font>
    <font>
      <sz val="10"/>
      <name val="Garamond"/>
      <family val="1"/>
    </font>
    <font>
      <b/>
      <sz val="9"/>
      <name val="Garamond"/>
      <family val="1"/>
    </font>
    <font>
      <sz val="9"/>
      <name val="Arial"/>
      <family val="2"/>
    </font>
    <font>
      <sz val="9"/>
      <name val="Garamond"/>
      <family val="1"/>
    </font>
    <font>
      <sz val="8"/>
      <name val="Garamond"/>
      <family val="1"/>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sz val="18"/>
      <color theme="3"/>
      <name val="Cambria"/>
      <family val="2"/>
      <scheme val="major"/>
    </font>
    <font>
      <b/>
      <sz val="11"/>
      <color theme="1"/>
      <name val="Calibri"/>
      <family val="2"/>
      <scheme val="minor"/>
    </font>
    <font>
      <sz val="11"/>
      <color theme="1"/>
      <name val="Garamond"/>
      <family val="1"/>
    </font>
    <font>
      <sz val="11"/>
      <color rgb="FF000000"/>
      <name val="Garamond"/>
      <family val="1"/>
    </font>
  </fonts>
  <fills count="40">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rgb="FFCCFFCC"/>
        <bgColor indexed="64"/>
      </patternFill>
    </fill>
    <fill>
      <patternFill patternType="solid">
        <fgColor theme="0"/>
        <bgColor indexed="64"/>
      </patternFill>
    </fill>
    <fill>
      <patternFill patternType="solid">
        <fgColor rgb="FFFFFF99"/>
        <bgColor indexed="64"/>
      </patternFill>
    </fill>
    <fill>
      <patternFill patternType="solid">
        <fgColor rgb="FFFF99CC"/>
        <bgColor indexed="64"/>
      </patternFill>
    </fill>
    <fill>
      <patternFill patternType="solid">
        <fgColor rgb="FF99CCFF"/>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195">
    <xf numFmtId="0" fontId="0" fillId="0" borderId="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6" fillId="16" borderId="0" applyNumberFormat="0" applyBorder="0" applyAlignment="0" applyProtection="0"/>
    <xf numFmtId="0" fontId="15" fillId="16" borderId="0" applyNumberFormat="0" applyBorder="0" applyAlignment="0" applyProtection="0"/>
    <xf numFmtId="0" fontId="16" fillId="17" borderId="0" applyNumberFormat="0" applyBorder="0" applyAlignment="0" applyProtection="0"/>
    <xf numFmtId="0" fontId="15" fillId="17" borderId="0" applyNumberFormat="0" applyBorder="0" applyAlignment="0" applyProtection="0"/>
    <xf numFmtId="0" fontId="16" fillId="18" borderId="0" applyNumberFormat="0" applyBorder="0" applyAlignment="0" applyProtection="0"/>
    <xf numFmtId="0" fontId="15" fillId="18" borderId="0" applyNumberFormat="0" applyBorder="0" applyAlignment="0" applyProtection="0"/>
    <xf numFmtId="0" fontId="16" fillId="19" borderId="0" applyNumberFormat="0" applyBorder="0" applyAlignment="0" applyProtection="0"/>
    <xf numFmtId="0" fontId="15" fillId="19" borderId="0" applyNumberFormat="0" applyBorder="0" applyAlignment="0" applyProtection="0"/>
    <xf numFmtId="0" fontId="16" fillId="20" borderId="0" applyNumberFormat="0" applyBorder="0" applyAlignment="0" applyProtection="0"/>
    <xf numFmtId="0" fontId="15" fillId="20" borderId="0" applyNumberFormat="0" applyBorder="0" applyAlignment="0" applyProtection="0"/>
    <xf numFmtId="0" fontId="16" fillId="21" borderId="0" applyNumberFormat="0" applyBorder="0" applyAlignment="0" applyProtection="0"/>
    <xf numFmtId="0" fontId="15" fillId="21" borderId="0" applyNumberFormat="0" applyBorder="0" applyAlignment="0" applyProtection="0"/>
    <xf numFmtId="0" fontId="17" fillId="22" borderId="0" applyNumberFormat="0" applyBorder="0" applyAlignment="0" applyProtection="0"/>
    <xf numFmtId="0" fontId="18" fillId="23" borderId="16" applyNumberFormat="0" applyAlignment="0" applyProtection="0"/>
    <xf numFmtId="0" fontId="19" fillId="24" borderId="17" applyNumberFormat="0" applyAlignment="0" applyProtection="0"/>
    <xf numFmtId="0" fontId="20" fillId="0" borderId="18" applyNumberFormat="0" applyFill="0" applyAlignment="0" applyProtection="0"/>
    <xf numFmtId="0" fontId="21" fillId="0" borderId="19" applyNumberFormat="0" applyFill="0" applyAlignment="0" applyProtection="0"/>
    <xf numFmtId="0" fontId="22" fillId="0" borderId="0" applyNumberFormat="0" applyFill="0" applyBorder="0" applyAlignment="0" applyProtection="0"/>
    <xf numFmtId="0" fontId="16" fillId="25" borderId="0" applyNumberFormat="0" applyBorder="0" applyAlignment="0" applyProtection="0"/>
    <xf numFmtId="0" fontId="16" fillId="26" borderId="0" applyNumberFormat="0" applyBorder="0" applyAlignment="0" applyProtection="0"/>
    <xf numFmtId="0" fontId="16" fillId="27"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0" fontId="16" fillId="30" borderId="0" applyNumberFormat="0" applyBorder="0" applyAlignment="0" applyProtection="0"/>
    <xf numFmtId="0" fontId="23" fillId="31" borderId="16" applyNumberFormat="0" applyAlignment="0" applyProtection="0"/>
    <xf numFmtId="0" fontId="24" fillId="32" borderId="0" applyNumberFormat="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25" fillId="33" borderId="0" applyNumberFormat="0" applyBorder="0" applyAlignment="0" applyProtection="0"/>
    <xf numFmtId="0" fontId="26" fillId="33" borderId="0" applyNumberFormat="0" applyBorder="0" applyAlignment="0" applyProtection="0"/>
    <xf numFmtId="0" fontId="15" fillId="0" borderId="0"/>
    <xf numFmtId="0" fontId="15" fillId="0" borderId="0"/>
    <xf numFmtId="0" fontId="1"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34" borderId="20" applyNumberFormat="0" applyFont="0" applyAlignment="0" applyProtection="0"/>
    <xf numFmtId="0" fontId="15" fillId="34" borderId="20" applyNumberFormat="0" applyFont="0" applyAlignment="0" applyProtection="0"/>
    <xf numFmtId="0" fontId="15" fillId="34" borderId="20" applyNumberFormat="0" applyFont="0" applyAlignment="0" applyProtection="0"/>
    <xf numFmtId="0" fontId="15" fillId="34" borderId="20" applyNumberFormat="0" applyFont="0" applyAlignment="0" applyProtection="0"/>
    <xf numFmtId="9" fontId="3" fillId="0" borderId="0" applyFont="0" applyFill="0" applyBorder="0" applyAlignment="0" applyProtection="0"/>
    <xf numFmtId="9" fontId="1" fillId="0" borderId="0" applyFont="0" applyFill="0" applyBorder="0" applyAlignment="0" applyProtection="0"/>
    <xf numFmtId="0" fontId="27" fillId="23" borderId="21" applyNumberFormat="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0" borderId="22" applyNumberFormat="0" applyFill="0" applyAlignment="0" applyProtection="0"/>
    <xf numFmtId="0" fontId="22" fillId="0" borderId="23" applyNumberFormat="0" applyFill="0" applyAlignment="0" applyProtection="0"/>
    <xf numFmtId="0" fontId="32" fillId="0" borderId="0" applyNumberFormat="0" applyFill="0" applyBorder="0" applyAlignment="0" applyProtection="0"/>
    <xf numFmtId="0" fontId="33" fillId="0" borderId="24" applyNumberFormat="0" applyFill="0" applyAlignment="0" applyProtection="0"/>
  </cellStyleXfs>
  <cellXfs count="321">
    <xf numFmtId="0" fontId="0" fillId="0" borderId="0" xfId="0"/>
    <xf numFmtId="0" fontId="5" fillId="2" borderId="0" xfId="0" applyFont="1" applyFill="1" applyAlignment="1">
      <alignment vertical="center"/>
    </xf>
    <xf numFmtId="0" fontId="5" fillId="2" borderId="0" xfId="0" applyFont="1" applyFill="1"/>
    <xf numFmtId="0" fontId="6" fillId="2" borderId="0" xfId="0" applyFont="1" applyFill="1"/>
    <xf numFmtId="17" fontId="5" fillId="2" borderId="0" xfId="0" quotePrefix="1" applyNumberFormat="1" applyFont="1" applyFill="1" applyAlignment="1">
      <alignment horizontal="right"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6" fillId="35" borderId="2" xfId="0" applyNumberFormat="1" applyFont="1" applyFill="1" applyBorder="1" applyAlignment="1" applyProtection="1">
      <alignment horizontal="left" vertical="center"/>
      <protection locked="0"/>
    </xf>
    <xf numFmtId="0" fontId="6" fillId="35" borderId="2" xfId="0" applyNumberFormat="1" applyFont="1" applyFill="1" applyBorder="1" applyAlignment="1">
      <alignment horizontal="left" vertical="center"/>
    </xf>
    <xf numFmtId="0" fontId="6" fillId="2" borderId="3" xfId="0" applyNumberFormat="1" applyFont="1" applyFill="1" applyBorder="1" applyAlignment="1" applyProtection="1">
      <alignment horizontal="left" vertical="center"/>
      <protection locked="0"/>
    </xf>
    <xf numFmtId="0" fontId="6" fillId="2" borderId="3" xfId="0" applyFont="1" applyFill="1" applyBorder="1" applyAlignment="1">
      <alignment vertical="center"/>
    </xf>
    <xf numFmtId="4" fontId="6" fillId="2" borderId="3" xfId="0" applyNumberFormat="1" applyFont="1" applyFill="1" applyBorder="1" applyAlignment="1" applyProtection="1">
      <alignment vertical="center"/>
      <protection locked="0"/>
    </xf>
    <xf numFmtId="0" fontId="6" fillId="35" borderId="3" xfId="0" applyNumberFormat="1" applyFont="1" applyFill="1" applyBorder="1" applyAlignment="1" applyProtection="1">
      <alignment horizontal="left" vertical="center"/>
      <protection locked="0"/>
    </xf>
    <xf numFmtId="0" fontId="6" fillId="35" borderId="3" xfId="0" applyNumberFormat="1" applyFont="1" applyFill="1" applyBorder="1" applyAlignment="1">
      <alignment horizontal="left" vertical="center"/>
    </xf>
    <xf numFmtId="4" fontId="6" fillId="35" borderId="3" xfId="0" applyNumberFormat="1" applyFont="1" applyFill="1" applyBorder="1" applyAlignment="1" applyProtection="1">
      <alignment vertical="center"/>
      <protection locked="0"/>
    </xf>
    <xf numFmtId="0" fontId="6" fillId="2" borderId="3" xfId="0" applyNumberFormat="1" applyFont="1" applyFill="1" applyBorder="1" applyAlignment="1">
      <alignment horizontal="left" vertical="center"/>
    </xf>
    <xf numFmtId="4" fontId="5" fillId="2" borderId="2" xfId="0" applyNumberFormat="1" applyFont="1" applyFill="1" applyBorder="1" applyAlignment="1" applyProtection="1">
      <alignment horizontal="left" vertical="center"/>
      <protection locked="0"/>
    </xf>
    <xf numFmtId="0" fontId="5" fillId="2" borderId="2" xfId="0" applyFont="1" applyFill="1" applyBorder="1" applyAlignment="1">
      <alignment vertical="center"/>
    </xf>
    <xf numFmtId="4" fontId="5" fillId="2" borderId="3" xfId="0" applyNumberFormat="1" applyFont="1" applyFill="1" applyBorder="1" applyAlignment="1" applyProtection="1">
      <alignment horizontal="left" vertical="center"/>
      <protection locked="0"/>
    </xf>
    <xf numFmtId="0" fontId="5" fillId="2" borderId="3" xfId="0" applyFont="1" applyFill="1" applyBorder="1" applyAlignment="1">
      <alignment vertical="center"/>
    </xf>
    <xf numFmtId="4" fontId="5" fillId="2" borderId="1" xfId="0" applyNumberFormat="1" applyFont="1" applyFill="1" applyBorder="1" applyAlignment="1" applyProtection="1">
      <alignment horizontal="left" vertical="center"/>
      <protection locked="0"/>
    </xf>
    <xf numFmtId="0" fontId="5" fillId="2" borderId="1" xfId="0" applyFont="1" applyFill="1" applyBorder="1" applyAlignment="1">
      <alignment vertical="center"/>
    </xf>
    <xf numFmtId="4" fontId="6" fillId="2" borderId="0" xfId="0" applyNumberFormat="1" applyFont="1" applyFill="1"/>
    <xf numFmtId="3" fontId="6" fillId="35" borderId="2" xfId="0" applyNumberFormat="1" applyFont="1" applyFill="1" applyBorder="1" applyAlignment="1" applyProtection="1">
      <alignment vertical="center"/>
      <protection locked="0"/>
    </xf>
    <xf numFmtId="3" fontId="6" fillId="2" borderId="3" xfId="0" applyNumberFormat="1" applyFont="1" applyFill="1" applyBorder="1" applyAlignment="1" applyProtection="1">
      <alignment vertical="center"/>
      <protection locked="0"/>
    </xf>
    <xf numFmtId="3" fontId="6" fillId="35" borderId="3" xfId="0" applyNumberFormat="1" applyFont="1" applyFill="1" applyBorder="1" applyAlignment="1" applyProtection="1">
      <alignment vertical="center"/>
      <protection locked="0"/>
    </xf>
    <xf numFmtId="3" fontId="5" fillId="2" borderId="2" xfId="0" applyNumberFormat="1" applyFont="1" applyFill="1" applyBorder="1" applyAlignment="1" applyProtection="1">
      <alignment horizontal="right" vertical="center"/>
      <protection locked="0"/>
    </xf>
    <xf numFmtId="3" fontId="5" fillId="2" borderId="3" xfId="0" applyNumberFormat="1" applyFont="1" applyFill="1" applyBorder="1" applyAlignment="1" applyProtection="1">
      <alignment horizontal="right" vertical="center"/>
      <protection locked="0"/>
    </xf>
    <xf numFmtId="3" fontId="6" fillId="2" borderId="3" xfId="0" applyNumberFormat="1" applyFont="1" applyFill="1" applyBorder="1" applyAlignment="1" applyProtection="1">
      <alignment horizontal="right" vertical="center"/>
      <protection locked="0"/>
    </xf>
    <xf numFmtId="3" fontId="5" fillId="2" borderId="1" xfId="0" applyNumberFormat="1" applyFont="1" applyFill="1" applyBorder="1" applyAlignment="1" applyProtection="1">
      <alignment horizontal="right" vertical="center"/>
      <protection locked="0"/>
    </xf>
    <xf numFmtId="0" fontId="4" fillId="2" borderId="2" xfId="0" applyFont="1" applyFill="1" applyBorder="1" applyAlignment="1">
      <alignment horizontal="center" vertical="justify"/>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6" fillId="0" borderId="0" xfId="0" applyFont="1"/>
    <xf numFmtId="0" fontId="5" fillId="3" borderId="0" xfId="0" applyFont="1" applyFill="1" applyBorder="1" applyAlignment="1">
      <alignment vertical="center" wrapText="1"/>
    </xf>
    <xf numFmtId="0" fontId="5" fillId="3" borderId="0" xfId="0" applyFont="1" applyFill="1" applyBorder="1" applyAlignment="1">
      <alignment horizontal="center" vertical="center" wrapText="1"/>
    </xf>
    <xf numFmtId="0" fontId="5" fillId="3" borderId="0" xfId="0" applyFont="1" applyFill="1" applyBorder="1" applyAlignment="1">
      <alignment horizontal="center" vertical="justify"/>
    </xf>
    <xf numFmtId="0" fontId="6" fillId="2" borderId="0" xfId="0" applyFont="1" applyFill="1" applyBorder="1"/>
    <xf numFmtId="0" fontId="6" fillId="2" borderId="4" xfId="0" applyFont="1" applyFill="1" applyBorder="1"/>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6" fillId="2" borderId="3" xfId="0" applyFont="1" applyFill="1" applyBorder="1"/>
    <xf numFmtId="0" fontId="6" fillId="2" borderId="7" xfId="0" applyFont="1" applyFill="1" applyBorder="1"/>
    <xf numFmtId="0" fontId="6" fillId="2" borderId="5" xfId="0" applyFont="1" applyFill="1" applyBorder="1"/>
    <xf numFmtId="0" fontId="6" fillId="2" borderId="8" xfId="0" applyFont="1" applyFill="1" applyBorder="1"/>
    <xf numFmtId="0" fontId="6" fillId="2" borderId="9" xfId="0" applyFont="1" applyFill="1" applyBorder="1"/>
    <xf numFmtId="4" fontId="6" fillId="2" borderId="9" xfId="0" applyNumberFormat="1" applyFont="1" applyFill="1" applyBorder="1" applyProtection="1">
      <protection locked="0"/>
    </xf>
    <xf numFmtId="4" fontId="6" fillId="2" borderId="5" xfId="0" applyNumberFormat="1" applyFont="1" applyFill="1" applyBorder="1" applyProtection="1">
      <protection locked="0"/>
    </xf>
    <xf numFmtId="15" fontId="6" fillId="2" borderId="3" xfId="0" applyNumberFormat="1" applyFont="1" applyFill="1" applyBorder="1" applyAlignment="1">
      <alignment horizontal="center"/>
    </xf>
    <xf numFmtId="0" fontId="6" fillId="2" borderId="10" xfId="0" applyFont="1" applyFill="1" applyBorder="1"/>
    <xf numFmtId="0" fontId="6" fillId="2" borderId="8" xfId="0" applyFont="1" applyFill="1" applyBorder="1" applyAlignment="1">
      <alignment horizontal="center"/>
    </xf>
    <xf numFmtId="4" fontId="6" fillId="2" borderId="0" xfId="0" applyNumberFormat="1" applyFont="1" applyFill="1" applyBorder="1" applyProtection="1">
      <protection locked="0"/>
    </xf>
    <xf numFmtId="4" fontId="6" fillId="2" borderId="10" xfId="0" applyNumberFormat="1" applyFont="1" applyFill="1" applyBorder="1" applyProtection="1">
      <protection locked="0"/>
    </xf>
    <xf numFmtId="0" fontId="6" fillId="2" borderId="11" xfId="0" applyFont="1" applyFill="1" applyBorder="1"/>
    <xf numFmtId="0" fontId="6" fillId="2" borderId="6" xfId="0" applyFont="1" applyFill="1" applyBorder="1"/>
    <xf numFmtId="0" fontId="6" fillId="2" borderId="12" xfId="0" applyFont="1" applyFill="1" applyBorder="1"/>
    <xf numFmtId="0" fontId="6" fillId="2" borderId="13" xfId="0" applyFont="1" applyFill="1" applyBorder="1"/>
    <xf numFmtId="4" fontId="6" fillId="2" borderId="11" xfId="0" applyNumberFormat="1" applyFont="1" applyFill="1" applyBorder="1" applyProtection="1">
      <protection locked="0"/>
    </xf>
    <xf numFmtId="4" fontId="6" fillId="2" borderId="6" xfId="0" applyNumberFormat="1" applyFont="1" applyFill="1" applyBorder="1" applyProtection="1">
      <protection locked="0"/>
    </xf>
    <xf numFmtId="0" fontId="5" fillId="2" borderId="2" xfId="0" applyFont="1" applyFill="1" applyBorder="1" applyAlignment="1">
      <alignment horizontal="center" vertical="justify"/>
    </xf>
    <xf numFmtId="0" fontId="5" fillId="2" borderId="2" xfId="0" applyFont="1" applyFill="1" applyBorder="1" applyAlignment="1">
      <alignment horizontal="center" vertical="center"/>
    </xf>
    <xf numFmtId="0" fontId="5" fillId="2" borderId="14" xfId="0" applyFont="1" applyFill="1" applyBorder="1" applyAlignment="1">
      <alignment horizontal="center" vertical="center"/>
    </xf>
    <xf numFmtId="0" fontId="6" fillId="2" borderId="2" xfId="0" applyFont="1" applyFill="1" applyBorder="1"/>
    <xf numFmtId="0" fontId="6" fillId="2" borderId="3" xfId="0" applyFont="1" applyFill="1" applyBorder="1" applyAlignment="1">
      <alignment horizontal="left"/>
    </xf>
    <xf numFmtId="0" fontId="6" fillId="2" borderId="3" xfId="0" applyFont="1" applyFill="1" applyBorder="1" applyAlignment="1">
      <alignment horizontal="center"/>
    </xf>
    <xf numFmtId="0" fontId="6" fillId="2" borderId="8" xfId="0" applyFont="1" applyFill="1" applyBorder="1" applyAlignment="1">
      <alignment horizontal="left"/>
    </xf>
    <xf numFmtId="0" fontId="6" fillId="2" borderId="10" xfId="0" applyFont="1" applyFill="1" applyBorder="1" applyAlignment="1">
      <alignment horizontal="center"/>
    </xf>
    <xf numFmtId="4" fontId="6" fillId="2" borderId="3" xfId="0" applyNumberFormat="1" applyFont="1" applyFill="1" applyBorder="1" applyProtection="1">
      <protection locked="0"/>
    </xf>
    <xf numFmtId="4" fontId="6" fillId="36" borderId="10" xfId="0" applyNumberFormat="1" applyFont="1" applyFill="1" applyBorder="1" applyProtection="1">
      <protection locked="0"/>
    </xf>
    <xf numFmtId="0" fontId="6" fillId="2" borderId="14" xfId="0" applyFont="1" applyFill="1" applyBorder="1"/>
    <xf numFmtId="4" fontId="5" fillId="2" borderId="1" xfId="0" applyNumberFormat="1" applyFont="1" applyFill="1" applyBorder="1" applyProtection="1">
      <protection locked="0"/>
    </xf>
    <xf numFmtId="166" fontId="6" fillId="2" borderId="0" xfId="0" applyNumberFormat="1" applyFont="1" applyFill="1" applyBorder="1"/>
    <xf numFmtId="10" fontId="5" fillId="3" borderId="2" xfId="0" applyNumberFormat="1" applyFont="1" applyFill="1" applyBorder="1" applyAlignment="1" applyProtection="1">
      <alignment horizontal="center" vertical="center" wrapText="1"/>
      <protection locked="0"/>
    </xf>
    <xf numFmtId="10" fontId="5" fillId="3" borderId="1" xfId="0" applyNumberFormat="1" applyFont="1" applyFill="1" applyBorder="1" applyAlignment="1" applyProtection="1">
      <alignment horizontal="center" vertical="center" wrapText="1"/>
      <protection locked="0"/>
    </xf>
    <xf numFmtId="0" fontId="6" fillId="3" borderId="1" xfId="0" applyFont="1" applyFill="1" applyBorder="1" applyAlignment="1">
      <alignment horizontal="center"/>
    </xf>
    <xf numFmtId="3" fontId="6" fillId="2" borderId="10" xfId="0" applyNumberFormat="1" applyFont="1" applyFill="1" applyBorder="1" applyProtection="1">
      <protection locked="0"/>
    </xf>
    <xf numFmtId="3" fontId="6" fillId="2" borderId="6" xfId="0" applyNumberFormat="1" applyFont="1" applyFill="1" applyBorder="1"/>
    <xf numFmtId="3" fontId="5" fillId="2" borderId="15" xfId="0" applyNumberFormat="1" applyFont="1" applyFill="1" applyBorder="1" applyProtection="1">
      <protection locked="0"/>
    </xf>
    <xf numFmtId="3" fontId="6" fillId="2" borderId="3" xfId="0" applyNumberFormat="1" applyFont="1" applyFill="1" applyBorder="1" applyProtection="1">
      <protection locked="0"/>
    </xf>
    <xf numFmtId="3" fontId="6" fillId="36" borderId="10" xfId="0" applyNumberFormat="1" applyFont="1" applyFill="1" applyBorder="1" applyProtection="1">
      <protection locked="0"/>
    </xf>
    <xf numFmtId="3" fontId="6" fillId="2" borderId="10" xfId="75" applyNumberFormat="1" applyFont="1" applyFill="1" applyBorder="1"/>
    <xf numFmtId="3" fontId="5" fillId="3" borderId="3" xfId="0" applyNumberFormat="1" applyFont="1" applyFill="1" applyBorder="1" applyAlignment="1">
      <alignment horizontal="center" vertical="center" wrapText="1"/>
    </xf>
    <xf numFmtId="3" fontId="5" fillId="3" borderId="2" xfId="0" applyNumberFormat="1" applyFont="1" applyFill="1" applyBorder="1" applyAlignment="1" applyProtection="1">
      <alignment horizontal="center" vertical="center" wrapText="1"/>
      <protection locked="0"/>
    </xf>
    <xf numFmtId="3" fontId="5" fillId="2" borderId="1" xfId="0" applyNumberFormat="1" applyFont="1" applyFill="1" applyBorder="1" applyProtection="1">
      <protection locked="0"/>
    </xf>
    <xf numFmtId="0" fontId="5" fillId="3" borderId="0" xfId="0" applyFont="1" applyFill="1" applyBorder="1" applyAlignment="1">
      <alignment vertical="center"/>
    </xf>
    <xf numFmtId="0" fontId="6" fillId="2" borderId="0" xfId="0" applyFont="1" applyFill="1" applyBorder="1" applyAlignment="1">
      <alignment horizontal="center"/>
    </xf>
    <xf numFmtId="0" fontId="34" fillId="36" borderId="10" xfId="140" applyFont="1" applyFill="1" applyBorder="1"/>
    <xf numFmtId="0" fontId="6" fillId="36" borderId="10" xfId="0" applyFont="1" applyFill="1" applyBorder="1" applyAlignment="1">
      <alignment horizontal="center"/>
    </xf>
    <xf numFmtId="0" fontId="6" fillId="36" borderId="8" xfId="0" applyFont="1" applyFill="1" applyBorder="1" applyAlignment="1">
      <alignment horizontal="left"/>
    </xf>
    <xf numFmtId="15" fontId="6" fillId="36" borderId="3" xfId="0" applyNumberFormat="1" applyFont="1" applyFill="1" applyBorder="1" applyAlignment="1">
      <alignment horizontal="center"/>
    </xf>
    <xf numFmtId="0" fontId="6" fillId="36" borderId="3" xfId="0" applyFont="1" applyFill="1" applyBorder="1" applyAlignment="1">
      <alignment horizontal="left"/>
    </xf>
    <xf numFmtId="0" fontId="6" fillId="36" borderId="3" xfId="0" applyFont="1" applyFill="1" applyBorder="1" applyAlignment="1">
      <alignment horizontal="center"/>
    </xf>
    <xf numFmtId="0" fontId="6" fillId="36" borderId="0" xfId="0" applyFont="1" applyFill="1" applyBorder="1"/>
    <xf numFmtId="4" fontId="6" fillId="2" borderId="0" xfId="0" applyNumberFormat="1" applyFont="1" applyFill="1" applyBorder="1"/>
    <xf numFmtId="3" fontId="6" fillId="2" borderId="14" xfId="0" applyNumberFormat="1" applyFont="1" applyFill="1" applyBorder="1"/>
    <xf numFmtId="3" fontId="5" fillId="3" borderId="1" xfId="0" applyNumberFormat="1" applyFont="1" applyFill="1" applyBorder="1" applyAlignment="1" applyProtection="1">
      <alignment horizontal="center" vertical="center"/>
      <protection locked="0"/>
    </xf>
    <xf numFmtId="0" fontId="6" fillId="36" borderId="0" xfId="0" applyFont="1" applyFill="1"/>
    <xf numFmtId="0" fontId="6" fillId="36" borderId="10" xfId="0" applyFont="1" applyFill="1" applyBorder="1"/>
    <xf numFmtId="4" fontId="6" fillId="2" borderId="13" xfId="0" applyNumberFormat="1" applyFont="1" applyFill="1" applyBorder="1" applyProtection="1">
      <protection locked="0"/>
    </xf>
    <xf numFmtId="0" fontId="6" fillId="36" borderId="8" xfId="0" applyFont="1" applyFill="1" applyBorder="1"/>
    <xf numFmtId="3" fontId="6" fillId="36" borderId="3" xfId="0" applyNumberFormat="1" applyFont="1" applyFill="1" applyBorder="1" applyProtection="1">
      <protection locked="0"/>
    </xf>
    <xf numFmtId="0" fontId="34" fillId="36" borderId="0" xfId="94" applyFont="1" applyFill="1"/>
    <xf numFmtId="15" fontId="34" fillId="36" borderId="0" xfId="94" applyNumberFormat="1" applyFont="1" applyFill="1"/>
    <xf numFmtId="0" fontId="34" fillId="36" borderId="8" xfId="94" applyFont="1" applyFill="1" applyBorder="1"/>
    <xf numFmtId="0" fontId="34" fillId="36" borderId="0" xfId="94" applyFont="1" applyFill="1" applyBorder="1"/>
    <xf numFmtId="0" fontId="34" fillId="36" borderId="10" xfId="94" applyFont="1" applyFill="1" applyBorder="1"/>
    <xf numFmtId="164" fontId="6" fillId="2" borderId="8" xfId="75" applyFont="1" applyFill="1" applyBorder="1"/>
    <xf numFmtId="3" fontId="6" fillId="2" borderId="3" xfId="0" applyNumberFormat="1" applyFont="1" applyFill="1" applyBorder="1"/>
    <xf numFmtId="15" fontId="6" fillId="2" borderId="8" xfId="0" applyNumberFormat="1" applyFont="1" applyFill="1" applyBorder="1" applyAlignment="1">
      <alignment horizontal="center"/>
    </xf>
    <xf numFmtId="0" fontId="6" fillId="2" borderId="14" xfId="0" applyFont="1" applyFill="1" applyBorder="1" applyAlignment="1">
      <alignment horizontal="center"/>
    </xf>
    <xf numFmtId="0" fontId="6" fillId="2" borderId="15" xfId="0" applyFont="1" applyFill="1" applyBorder="1"/>
    <xf numFmtId="0" fontId="6" fillId="2" borderId="1" xfId="0" applyFont="1" applyFill="1" applyBorder="1"/>
    <xf numFmtId="0" fontId="5" fillId="2" borderId="3" xfId="0" applyFont="1" applyFill="1" applyBorder="1" applyAlignment="1">
      <alignment horizontal="center" vertical="center"/>
    </xf>
    <xf numFmtId="0" fontId="5" fillId="2" borderId="0" xfId="0" applyFont="1" applyFill="1" applyBorder="1" applyAlignment="1">
      <alignment horizontal="center"/>
    </xf>
    <xf numFmtId="0" fontId="5" fillId="2" borderId="10" xfId="0" applyFont="1" applyFill="1" applyBorder="1" applyAlignment="1">
      <alignment horizontal="center"/>
    </xf>
    <xf numFmtId="0" fontId="5" fillId="2" borderId="10" xfId="0" applyFont="1" applyFill="1" applyBorder="1" applyAlignment="1">
      <alignment horizontal="center" vertical="center"/>
    </xf>
    <xf numFmtId="0" fontId="6" fillId="36" borderId="0" xfId="0" applyFont="1" applyFill="1" applyBorder="1" applyAlignment="1">
      <alignment horizontal="left"/>
    </xf>
    <xf numFmtId="15" fontId="6" fillId="2" borderId="14" xfId="0" applyNumberFormat="1" applyFont="1" applyFill="1" applyBorder="1" applyAlignment="1">
      <alignment horizontal="center"/>
    </xf>
    <xf numFmtId="0" fontId="6" fillId="2" borderId="14" xfId="0" applyFont="1" applyFill="1" applyBorder="1" applyAlignment="1">
      <alignment horizontal="left"/>
    </xf>
    <xf numFmtId="166" fontId="6" fillId="2" borderId="0" xfId="0" applyNumberFormat="1" applyFont="1" applyFill="1"/>
    <xf numFmtId="0" fontId="5" fillId="2" borderId="13" xfId="0" applyFont="1" applyFill="1" applyBorder="1" applyAlignment="1">
      <alignment horizontal="center"/>
    </xf>
    <xf numFmtId="0" fontId="5" fillId="2" borderId="7" xfId="0" applyFont="1" applyFill="1" applyBorder="1" applyAlignment="1">
      <alignment horizontal="center" vertical="center"/>
    </xf>
    <xf numFmtId="4" fontId="6" fillId="36" borderId="0" xfId="0" applyNumberFormat="1" applyFont="1" applyFill="1" applyBorder="1" applyProtection="1">
      <protection locked="0"/>
    </xf>
    <xf numFmtId="0" fontId="6" fillId="36" borderId="11" xfId="0" applyFont="1" applyFill="1" applyBorder="1"/>
    <xf numFmtId="0" fontId="6" fillId="36" borderId="6" xfId="0" applyFont="1" applyFill="1" applyBorder="1"/>
    <xf numFmtId="0" fontId="6" fillId="36" borderId="14" xfId="0" applyFont="1" applyFill="1" applyBorder="1"/>
    <xf numFmtId="3" fontId="6" fillId="36" borderId="6" xfId="0" applyNumberFormat="1" applyFont="1" applyFill="1" applyBorder="1"/>
    <xf numFmtId="3" fontId="5" fillId="3" borderId="1" xfId="0" applyNumberFormat="1" applyFont="1" applyFill="1" applyBorder="1" applyAlignment="1" applyProtection="1">
      <alignment horizontal="center" vertical="center" wrapText="1"/>
      <protection locked="0"/>
    </xf>
    <xf numFmtId="0" fontId="6" fillId="2" borderId="8" xfId="0" applyFont="1" applyFill="1" applyBorder="1" applyAlignment="1">
      <alignment horizontal="center" vertical="center"/>
    </xf>
    <xf numFmtId="15" fontId="6" fillId="2" borderId="7" xfId="0" applyNumberFormat="1" applyFont="1" applyFill="1" applyBorder="1" applyAlignment="1">
      <alignment horizontal="center"/>
    </xf>
    <xf numFmtId="4" fontId="6" fillId="2" borderId="2" xfId="0" applyNumberFormat="1" applyFont="1" applyFill="1" applyBorder="1"/>
    <xf numFmtId="0" fontId="6" fillId="2" borderId="3" xfId="0" applyFont="1" applyFill="1" applyBorder="1" applyAlignment="1">
      <alignment horizontal="center" vertical="center"/>
    </xf>
    <xf numFmtId="15" fontId="6" fillId="36" borderId="2" xfId="0" applyNumberFormat="1" applyFont="1" applyFill="1" applyBorder="1"/>
    <xf numFmtId="0" fontId="6" fillId="36" borderId="7" xfId="0" applyFont="1" applyFill="1" applyBorder="1"/>
    <xf numFmtId="15" fontId="6" fillId="36" borderId="5" xfId="0" applyNumberFormat="1" applyFont="1" applyFill="1" applyBorder="1"/>
    <xf numFmtId="0" fontId="6" fillId="36" borderId="9" xfId="0" applyFont="1" applyFill="1" applyBorder="1"/>
    <xf numFmtId="0" fontId="6" fillId="36" borderId="5" xfId="0" applyFont="1" applyFill="1" applyBorder="1"/>
    <xf numFmtId="4" fontId="6" fillId="36" borderId="2" xfId="0" applyNumberFormat="1" applyFont="1" applyFill="1" applyBorder="1"/>
    <xf numFmtId="0" fontId="5" fillId="2" borderId="8" xfId="0" applyFont="1" applyFill="1" applyBorder="1" applyAlignment="1">
      <alignment horizontal="center" vertical="center"/>
    </xf>
    <xf numFmtId="0" fontId="34" fillId="36" borderId="0" xfId="0" applyFont="1" applyFill="1" applyBorder="1" applyAlignment="1">
      <alignment horizontal="left" vertical="center"/>
    </xf>
    <xf numFmtId="0" fontId="34" fillId="36" borderId="10" xfId="0" applyFont="1" applyFill="1" applyBorder="1" applyAlignment="1">
      <alignment horizontal="left" vertical="center"/>
    </xf>
    <xf numFmtId="0" fontId="5" fillId="2" borderId="0" xfId="0" applyFont="1" applyFill="1" applyBorder="1" applyAlignment="1">
      <alignment horizontal="center" vertical="center"/>
    </xf>
    <xf numFmtId="15" fontId="6" fillId="36" borderId="14" xfId="0" applyNumberFormat="1" applyFont="1" applyFill="1" applyBorder="1"/>
    <xf numFmtId="15" fontId="6" fillId="36" borderId="6" xfId="0" applyNumberFormat="1" applyFont="1" applyFill="1" applyBorder="1"/>
    <xf numFmtId="0" fontId="6" fillId="36" borderId="4" xfId="0" applyFont="1" applyFill="1" applyBorder="1"/>
    <xf numFmtId="4" fontId="5" fillId="3" borderId="2" xfId="0" applyNumberFormat="1" applyFont="1" applyFill="1" applyBorder="1" applyAlignment="1" applyProtection="1">
      <alignment horizontal="center" vertical="center" wrapText="1"/>
      <protection locked="0"/>
    </xf>
    <xf numFmtId="3" fontId="6" fillId="36" borderId="14" xfId="0" applyNumberFormat="1" applyFont="1" applyFill="1" applyBorder="1"/>
    <xf numFmtId="3" fontId="5" fillId="2" borderId="6" xfId="0" applyNumberFormat="1" applyFont="1" applyFill="1" applyBorder="1" applyProtection="1">
      <protection locked="0"/>
    </xf>
    <xf numFmtId="0" fontId="5" fillId="2" borderId="13" xfId="0" applyFont="1" applyFill="1" applyBorder="1" applyAlignment="1">
      <alignment horizontal="left"/>
    </xf>
    <xf numFmtId="14" fontId="6" fillId="2" borderId="3" xfId="0" applyNumberFormat="1" applyFont="1" applyFill="1" applyBorder="1"/>
    <xf numFmtId="4" fontId="6" fillId="2" borderId="5" xfId="75" applyNumberFormat="1" applyFont="1" applyFill="1" applyBorder="1" applyAlignment="1"/>
    <xf numFmtId="0" fontId="6" fillId="2" borderId="8" xfId="0" applyFont="1" applyFill="1" applyBorder="1" applyAlignment="1">
      <alignment horizontal="left" vertical="center"/>
    </xf>
    <xf numFmtId="3" fontId="6" fillId="2" borderId="10" xfId="0" applyNumberFormat="1" applyFont="1" applyFill="1" applyBorder="1" applyAlignment="1" applyProtection="1">
      <alignment horizontal="right" vertical="center"/>
      <protection locked="0"/>
    </xf>
    <xf numFmtId="4" fontId="6" fillId="2" borderId="6" xfId="0" applyNumberFormat="1" applyFont="1" applyFill="1" applyBorder="1"/>
    <xf numFmtId="3" fontId="7" fillId="3" borderId="1" xfId="0" applyNumberFormat="1" applyFont="1" applyFill="1" applyBorder="1" applyAlignment="1" applyProtection="1">
      <alignment horizontal="center" vertical="center"/>
      <protection locked="0"/>
    </xf>
    <xf numFmtId="0" fontId="5" fillId="2" borderId="7" xfId="0" applyFont="1" applyFill="1" applyBorder="1" applyAlignment="1">
      <alignment horizontal="center"/>
    </xf>
    <xf numFmtId="0" fontId="5" fillId="2" borderId="9" xfId="0" applyFont="1" applyFill="1" applyBorder="1" applyAlignment="1">
      <alignment horizontal="center"/>
    </xf>
    <xf numFmtId="0" fontId="5" fillId="2" borderId="5" xfId="0" applyFont="1" applyFill="1" applyBorder="1" applyAlignment="1">
      <alignment horizontal="center"/>
    </xf>
    <xf numFmtId="4" fontId="6" fillId="2" borderId="4" xfId="0" applyNumberFormat="1" applyFont="1" applyFill="1" applyBorder="1" applyProtection="1">
      <protection locked="0"/>
    </xf>
    <xf numFmtId="4" fontId="8" fillId="2" borderId="10" xfId="0" applyNumberFormat="1" applyFont="1" applyFill="1" applyBorder="1" applyProtection="1">
      <protection locked="0"/>
    </xf>
    <xf numFmtId="0" fontId="8" fillId="2" borderId="8" xfId="0" applyFont="1" applyFill="1" applyBorder="1"/>
    <xf numFmtId="3" fontId="8" fillId="2" borderId="10" xfId="0" applyNumberFormat="1" applyFont="1" applyFill="1" applyBorder="1" applyProtection="1">
      <protection locked="0"/>
    </xf>
    <xf numFmtId="0" fontId="6" fillId="36" borderId="8" xfId="0" applyFont="1" applyFill="1" applyBorder="1" applyAlignment="1">
      <alignment horizontal="center"/>
    </xf>
    <xf numFmtId="0" fontId="8" fillId="36" borderId="8" xfId="0" applyFont="1" applyFill="1" applyBorder="1"/>
    <xf numFmtId="0" fontId="34" fillId="0" borderId="10" xfId="84" applyFont="1" applyBorder="1"/>
    <xf numFmtId="3" fontId="6" fillId="2" borderId="0" xfId="0" applyNumberFormat="1" applyFont="1" applyFill="1"/>
    <xf numFmtId="4" fontId="5" fillId="2" borderId="13" xfId="0" applyNumberFormat="1" applyFont="1" applyFill="1" applyBorder="1" applyProtection="1">
      <protection locked="0"/>
    </xf>
    <xf numFmtId="4" fontId="6" fillId="2" borderId="4" xfId="0" applyNumberFormat="1" applyFont="1" applyFill="1" applyBorder="1"/>
    <xf numFmtId="165" fontId="6" fillId="2" borderId="5" xfId="75" applyNumberFormat="1" applyFont="1" applyFill="1" applyBorder="1" applyAlignment="1">
      <alignment horizontal="left"/>
    </xf>
    <xf numFmtId="4" fontId="6" fillId="2" borderId="15" xfId="0" applyNumberFormat="1" applyFont="1" applyFill="1" applyBorder="1" applyProtection="1">
      <protection locked="0"/>
    </xf>
    <xf numFmtId="3" fontId="8" fillId="2" borderId="3" xfId="0" applyNumberFormat="1" applyFont="1" applyFill="1" applyBorder="1" applyProtection="1">
      <protection locked="0"/>
    </xf>
    <xf numFmtId="0" fontId="6" fillId="0" borderId="14" xfId="0" applyFont="1" applyBorder="1"/>
    <xf numFmtId="3" fontId="5" fillId="2" borderId="13" xfId="0" applyNumberFormat="1" applyFont="1" applyFill="1" applyBorder="1" applyProtection="1">
      <protection locked="0"/>
    </xf>
    <xf numFmtId="10" fontId="5" fillId="3" borderId="1" xfId="185" applyNumberFormat="1" applyFont="1" applyFill="1" applyBorder="1" applyAlignment="1" applyProtection="1">
      <alignment horizontal="center" vertical="center" wrapText="1"/>
      <protection locked="0"/>
    </xf>
    <xf numFmtId="4" fontId="6" fillId="2" borderId="13" xfId="0" applyNumberFormat="1" applyFont="1" applyFill="1" applyBorder="1"/>
    <xf numFmtId="4" fontId="34" fillId="0" borderId="13" xfId="124" applyNumberFormat="1" applyFont="1" applyBorder="1"/>
    <xf numFmtId="3" fontId="6" fillId="2" borderId="0" xfId="0" applyNumberFormat="1" applyFont="1" applyFill="1" applyBorder="1"/>
    <xf numFmtId="3" fontId="6" fillId="2" borderId="13" xfId="0" applyNumberFormat="1" applyFont="1" applyFill="1" applyBorder="1"/>
    <xf numFmtId="4" fontId="5" fillId="2" borderId="2" xfId="0" applyNumberFormat="1" applyFont="1" applyFill="1" applyBorder="1" applyAlignment="1" applyProtection="1">
      <alignment horizontal="right" vertical="center"/>
      <protection locked="0"/>
    </xf>
    <xf numFmtId="4" fontId="6" fillId="2" borderId="10" xfId="0" applyNumberFormat="1" applyFont="1" applyFill="1" applyBorder="1"/>
    <xf numFmtId="0" fontId="4" fillId="2" borderId="1" xfId="0" applyFont="1" applyFill="1" applyBorder="1" applyAlignment="1">
      <alignment horizontal="center" vertical="center"/>
    </xf>
    <xf numFmtId="4" fontId="5" fillId="2" borderId="1" xfId="0" applyNumberFormat="1" applyFont="1" applyFill="1" applyBorder="1" applyAlignment="1" applyProtection="1">
      <alignment horizontal="right" vertical="center"/>
      <protection locked="0"/>
    </xf>
    <xf numFmtId="0" fontId="4" fillId="2" borderId="0" xfId="0" applyFont="1" applyFill="1"/>
    <xf numFmtId="3" fontId="5" fillId="2" borderId="0" xfId="0" applyNumberFormat="1" applyFont="1" applyFill="1" applyBorder="1" applyAlignment="1">
      <alignment horizontal="center" vertical="center"/>
    </xf>
    <xf numFmtId="3" fontId="6" fillId="37" borderId="3" xfId="0" applyNumberFormat="1" applyFont="1" applyFill="1" applyBorder="1" applyAlignment="1" applyProtection="1">
      <alignment vertical="center"/>
      <protection locked="0"/>
    </xf>
    <xf numFmtId="0" fontId="5" fillId="36" borderId="0" xfId="0" applyFont="1" applyFill="1" applyBorder="1" applyAlignment="1">
      <alignment vertical="center" wrapText="1"/>
    </xf>
    <xf numFmtId="0" fontId="5" fillId="36" borderId="0" xfId="0" applyFont="1" applyFill="1" applyBorder="1" applyAlignment="1">
      <alignment vertical="center"/>
    </xf>
    <xf numFmtId="0" fontId="5" fillId="36" borderId="0" xfId="0" applyFont="1" applyFill="1" applyBorder="1" applyAlignment="1">
      <alignment horizontal="center" vertical="center" wrapText="1"/>
    </xf>
    <xf numFmtId="0" fontId="9" fillId="36" borderId="0" xfId="0" quotePrefix="1" applyFont="1" applyFill="1" applyBorder="1" applyAlignment="1">
      <alignment horizontal="right" vertical="center"/>
    </xf>
    <xf numFmtId="0" fontId="4" fillId="2" borderId="0" xfId="0" applyFont="1" applyFill="1" applyAlignment="1">
      <alignment vertical="center"/>
    </xf>
    <xf numFmtId="0" fontId="10" fillId="2" borderId="0" xfId="0" applyFont="1" applyFill="1"/>
    <xf numFmtId="4" fontId="4" fillId="2" borderId="0" xfId="0" applyNumberFormat="1" applyFont="1" applyFill="1" applyAlignment="1">
      <alignment vertical="center"/>
    </xf>
    <xf numFmtId="0" fontId="4" fillId="2"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8" borderId="1" xfId="0" applyFont="1" applyFill="1" applyBorder="1" applyAlignment="1">
      <alignment horizontal="center" vertical="center"/>
    </xf>
    <xf numFmtId="0" fontId="10" fillId="35" borderId="2" xfId="0" applyNumberFormat="1" applyFont="1" applyFill="1" applyBorder="1" applyAlignment="1" applyProtection="1">
      <alignment horizontal="left" vertical="center"/>
      <protection locked="0"/>
    </xf>
    <xf numFmtId="0" fontId="10" fillId="35" borderId="2" xfId="0" applyNumberFormat="1" applyFont="1" applyFill="1" applyBorder="1" applyAlignment="1">
      <alignment horizontal="left" vertical="center"/>
    </xf>
    <xf numFmtId="3" fontId="10" fillId="35" borderId="2" xfId="0" applyNumberFormat="1" applyFont="1" applyFill="1" applyBorder="1" applyAlignment="1" applyProtection="1">
      <alignment vertical="center"/>
      <protection locked="0"/>
    </xf>
    <xf numFmtId="10" fontId="10" fillId="35" borderId="2" xfId="0" applyNumberFormat="1" applyFont="1" applyFill="1" applyBorder="1" applyAlignment="1" applyProtection="1">
      <alignment horizontal="center" vertical="center"/>
      <protection locked="0"/>
    </xf>
    <xf numFmtId="0" fontId="10" fillId="2" borderId="3" xfId="0" applyNumberFormat="1" applyFont="1" applyFill="1" applyBorder="1" applyAlignment="1" applyProtection="1">
      <alignment horizontal="left" vertical="center"/>
      <protection locked="0"/>
    </xf>
    <xf numFmtId="0" fontId="10" fillId="2" borderId="3" xfId="0" applyFont="1" applyFill="1" applyBorder="1" applyAlignment="1">
      <alignment vertical="center"/>
    </xf>
    <xf numFmtId="3" fontId="10" fillId="2" borderId="3" xfId="0" applyNumberFormat="1" applyFont="1" applyFill="1" applyBorder="1" applyAlignment="1" applyProtection="1">
      <alignment vertical="center"/>
      <protection locked="0"/>
    </xf>
    <xf numFmtId="10" fontId="10" fillId="2" borderId="3" xfId="0" applyNumberFormat="1" applyFont="1" applyFill="1" applyBorder="1" applyAlignment="1" applyProtection="1">
      <alignment horizontal="center" vertical="center"/>
      <protection locked="0"/>
    </xf>
    <xf numFmtId="167" fontId="10" fillId="2" borderId="3" xfId="0" applyNumberFormat="1" applyFont="1" applyFill="1" applyBorder="1" applyAlignment="1" applyProtection="1">
      <alignment vertical="center"/>
      <protection locked="0"/>
    </xf>
    <xf numFmtId="4" fontId="10" fillId="2" borderId="3" xfId="0" applyNumberFormat="1" applyFont="1" applyFill="1" applyBorder="1" applyAlignment="1" applyProtection="1">
      <alignment vertical="center"/>
      <protection locked="0"/>
    </xf>
    <xf numFmtId="0" fontId="10" fillId="35" borderId="3" xfId="0" applyNumberFormat="1" applyFont="1" applyFill="1" applyBorder="1" applyAlignment="1" applyProtection="1">
      <alignment horizontal="left" vertical="center"/>
      <protection locked="0"/>
    </xf>
    <xf numFmtId="0" fontId="10" fillId="35" borderId="3" xfId="0" applyNumberFormat="1" applyFont="1" applyFill="1" applyBorder="1" applyAlignment="1">
      <alignment horizontal="left" vertical="center"/>
    </xf>
    <xf numFmtId="3" fontId="10" fillId="35" borderId="3" xfId="0" applyNumberFormat="1" applyFont="1" applyFill="1" applyBorder="1" applyAlignment="1" applyProtection="1">
      <alignment vertical="center"/>
      <protection locked="0"/>
    </xf>
    <xf numFmtId="10" fontId="10" fillId="35" borderId="3" xfId="0" applyNumberFormat="1" applyFont="1" applyFill="1" applyBorder="1" applyAlignment="1" applyProtection="1">
      <alignment horizontal="center" vertical="center"/>
      <protection locked="0"/>
    </xf>
    <xf numFmtId="0" fontId="10" fillId="2" borderId="3" xfId="0" applyNumberFormat="1" applyFont="1" applyFill="1" applyBorder="1" applyAlignment="1">
      <alignment horizontal="left" vertical="center"/>
    </xf>
    <xf numFmtId="4" fontId="4" fillId="2" borderId="2" xfId="0" applyNumberFormat="1" applyFont="1" applyFill="1" applyBorder="1" applyAlignment="1" applyProtection="1">
      <alignment horizontal="left" vertical="center"/>
      <protection locked="0"/>
    </xf>
    <xf numFmtId="0" fontId="4" fillId="2" borderId="2" xfId="0" applyFont="1" applyFill="1" applyBorder="1" applyAlignment="1">
      <alignment vertical="center"/>
    </xf>
    <xf numFmtId="3" fontId="4" fillId="2" borderId="2" xfId="0" applyNumberFormat="1" applyFont="1" applyFill="1" applyBorder="1" applyAlignment="1" applyProtection="1">
      <alignment horizontal="right" vertical="center"/>
      <protection locked="0"/>
    </xf>
    <xf numFmtId="10" fontId="4" fillId="2" borderId="2" xfId="185" applyNumberFormat="1" applyFont="1" applyFill="1" applyBorder="1" applyAlignment="1" applyProtection="1">
      <alignment horizontal="center" vertical="center"/>
      <protection locked="0"/>
    </xf>
    <xf numFmtId="4" fontId="4" fillId="2" borderId="2" xfId="0" applyNumberFormat="1" applyFont="1" applyFill="1" applyBorder="1" applyAlignment="1" applyProtection="1">
      <alignment horizontal="right" vertical="center"/>
      <protection locked="0"/>
    </xf>
    <xf numFmtId="4" fontId="4" fillId="2" borderId="3" xfId="0" applyNumberFormat="1" applyFont="1" applyFill="1" applyBorder="1" applyAlignment="1" applyProtection="1">
      <alignment horizontal="left" vertical="center"/>
      <protection locked="0"/>
    </xf>
    <xf numFmtId="0" fontId="4" fillId="2" borderId="3" xfId="0" applyFont="1" applyFill="1" applyBorder="1" applyAlignment="1">
      <alignment vertical="center"/>
    </xf>
    <xf numFmtId="3" fontId="4" fillId="2" borderId="3" xfId="0" applyNumberFormat="1" applyFont="1" applyFill="1" applyBorder="1" applyAlignment="1" applyProtection="1">
      <alignment horizontal="right" vertical="center"/>
      <protection locked="0"/>
    </xf>
    <xf numFmtId="10" fontId="4" fillId="2" borderId="3" xfId="0" applyNumberFormat="1" applyFont="1" applyFill="1" applyBorder="1" applyAlignment="1" applyProtection="1">
      <alignment horizontal="center" vertical="center"/>
      <protection locked="0"/>
    </xf>
    <xf numFmtId="3" fontId="10" fillId="2" borderId="3" xfId="0" applyNumberFormat="1" applyFont="1" applyFill="1" applyBorder="1" applyAlignment="1" applyProtection="1">
      <alignment horizontal="right" vertical="center"/>
      <protection locked="0"/>
    </xf>
    <xf numFmtId="10" fontId="10" fillId="2" borderId="3" xfId="185" applyNumberFormat="1" applyFont="1" applyFill="1" applyBorder="1" applyAlignment="1" applyProtection="1">
      <alignment horizontal="center" vertical="center"/>
      <protection locked="0"/>
    </xf>
    <xf numFmtId="4" fontId="4" fillId="2" borderId="1" xfId="0" applyNumberFormat="1" applyFont="1" applyFill="1" applyBorder="1" applyAlignment="1" applyProtection="1">
      <alignment horizontal="left" vertical="center"/>
      <protection locked="0"/>
    </xf>
    <xf numFmtId="0" fontId="4" fillId="2" borderId="1" xfId="0" applyFont="1" applyFill="1" applyBorder="1" applyAlignment="1">
      <alignment vertical="center"/>
    </xf>
    <xf numFmtId="3" fontId="4" fillId="2" borderId="1" xfId="0" applyNumberFormat="1" applyFont="1" applyFill="1" applyBorder="1" applyAlignment="1" applyProtection="1">
      <alignment horizontal="right" vertical="center"/>
      <protection locked="0"/>
    </xf>
    <xf numFmtId="3" fontId="4" fillId="37" borderId="1" xfId="0" applyNumberFormat="1" applyFont="1" applyFill="1" applyBorder="1" applyAlignment="1" applyProtection="1">
      <alignment horizontal="right" vertical="center"/>
      <protection locked="0"/>
    </xf>
    <xf numFmtId="10" fontId="4" fillId="2" borderId="1" xfId="185" applyNumberFormat="1" applyFont="1" applyFill="1" applyBorder="1" applyAlignment="1" applyProtection="1">
      <alignment horizontal="center" vertical="center"/>
      <protection locked="0"/>
    </xf>
    <xf numFmtId="3" fontId="4" fillId="39" borderId="1" xfId="0" applyNumberFormat="1" applyFont="1" applyFill="1" applyBorder="1" applyAlignment="1" applyProtection="1">
      <alignment horizontal="right" vertical="center"/>
      <protection locked="0"/>
    </xf>
    <xf numFmtId="3" fontId="4" fillId="38" borderId="1" xfId="0" applyNumberFormat="1" applyFont="1" applyFill="1" applyBorder="1" applyAlignment="1" applyProtection="1">
      <alignment horizontal="right" vertical="center"/>
      <protection locked="0"/>
    </xf>
    <xf numFmtId="0" fontId="6" fillId="36" borderId="14" xfId="0" applyFont="1" applyFill="1" applyBorder="1" applyProtection="1">
      <protection locked="0"/>
    </xf>
    <xf numFmtId="0" fontId="6" fillId="36" borderId="11" xfId="0" applyFont="1" applyFill="1" applyBorder="1" applyProtection="1">
      <protection locked="0"/>
    </xf>
    <xf numFmtId="3" fontId="10" fillId="2" borderId="0" xfId="0" applyNumberFormat="1" applyFont="1" applyFill="1"/>
    <xf numFmtId="3" fontId="6" fillId="2" borderId="10" xfId="0" applyNumberFormat="1" applyFont="1" applyFill="1" applyBorder="1"/>
    <xf numFmtId="0" fontId="11" fillId="39" borderId="1" xfId="0" applyFont="1" applyFill="1" applyBorder="1" applyAlignment="1">
      <alignment horizontal="center" vertical="center" wrapText="1"/>
    </xf>
    <xf numFmtId="3" fontId="6" fillId="2" borderId="8" xfId="0" applyNumberFormat="1" applyFont="1" applyFill="1" applyBorder="1"/>
    <xf numFmtId="3" fontId="6" fillId="0" borderId="0" xfId="0" applyNumberFormat="1" applyFont="1"/>
    <xf numFmtId="4" fontId="6" fillId="0" borderId="0" xfId="0" applyNumberFormat="1" applyFont="1"/>
    <xf numFmtId="3" fontId="5" fillId="3" borderId="0" xfId="0" applyNumberFormat="1" applyFont="1" applyFill="1" applyBorder="1" applyAlignment="1">
      <alignment horizontal="center" vertical="justify"/>
    </xf>
    <xf numFmtId="3" fontId="6" fillId="2" borderId="11" xfId="0" applyNumberFormat="1" applyFont="1" applyFill="1" applyBorder="1" applyProtection="1">
      <protection locked="0"/>
    </xf>
    <xf numFmtId="3" fontId="4" fillId="3" borderId="1" xfId="0" applyNumberFormat="1" applyFont="1" applyFill="1" applyBorder="1" applyAlignment="1">
      <alignment horizontal="center" vertical="center" wrapText="1"/>
    </xf>
    <xf numFmtId="3" fontId="6" fillId="3" borderId="1" xfId="0" applyNumberFormat="1" applyFont="1" applyFill="1" applyBorder="1" applyAlignment="1">
      <alignment horizontal="center"/>
    </xf>
    <xf numFmtId="3" fontId="6" fillId="36" borderId="0" xfId="0" applyNumberFormat="1" applyFont="1" applyFill="1" applyBorder="1" applyProtection="1">
      <protection locked="0"/>
    </xf>
    <xf numFmtId="3" fontId="6" fillId="36" borderId="8" xfId="0" applyNumberFormat="1" applyFont="1" applyFill="1" applyBorder="1" applyProtection="1">
      <protection locked="0"/>
    </xf>
    <xf numFmtId="0" fontId="6" fillId="0" borderId="11" xfId="0" applyFont="1" applyBorder="1"/>
    <xf numFmtId="0" fontId="6" fillId="2" borderId="11" xfId="0" applyFont="1" applyFill="1" applyBorder="1" applyAlignment="1">
      <alignment horizontal="left"/>
    </xf>
    <xf numFmtId="0" fontId="34" fillId="36" borderId="11" xfId="153" applyFont="1" applyFill="1" applyBorder="1" applyAlignment="1">
      <alignment horizontal="center"/>
    </xf>
    <xf numFmtId="0" fontId="34" fillId="36" borderId="8" xfId="153" applyFont="1" applyFill="1" applyBorder="1" applyAlignment="1">
      <alignment horizontal="center"/>
    </xf>
    <xf numFmtId="0" fontId="6" fillId="0" borderId="7" xfId="0" applyFont="1" applyBorder="1"/>
    <xf numFmtId="0" fontId="6" fillId="2" borderId="3" xfId="0" applyNumberFormat="1" applyFont="1" applyFill="1" applyBorder="1" applyAlignment="1">
      <alignment horizontal="center"/>
    </xf>
    <xf numFmtId="3" fontId="6" fillId="2" borderId="8" xfId="0" applyNumberFormat="1" applyFont="1" applyFill="1" applyBorder="1" applyAlignment="1" applyProtection="1">
      <alignment horizontal="left"/>
      <protection locked="0"/>
    </xf>
    <xf numFmtId="3" fontId="6" fillId="2" borderId="10" xfId="0" applyNumberFormat="1" applyFont="1" applyFill="1" applyBorder="1" applyAlignment="1" applyProtection="1">
      <protection locked="0"/>
    </xf>
    <xf numFmtId="4" fontId="6" fillId="2" borderId="14" xfId="0" applyNumberFormat="1" applyFont="1" applyFill="1" applyBorder="1" applyProtection="1">
      <protection locked="0"/>
    </xf>
    <xf numFmtId="0" fontId="6" fillId="2" borderId="10" xfId="0" applyFont="1" applyFill="1" applyBorder="1" applyAlignment="1">
      <alignment horizontal="left"/>
    </xf>
    <xf numFmtId="165" fontId="6" fillId="2" borderId="2" xfId="75" applyNumberFormat="1" applyFont="1" applyFill="1" applyBorder="1"/>
    <xf numFmtId="0" fontId="10" fillId="36" borderId="3" xfId="0" applyFont="1" applyFill="1" applyBorder="1" applyAlignment="1">
      <alignment horizontal="left"/>
    </xf>
    <xf numFmtId="165" fontId="6" fillId="2" borderId="10" xfId="75" applyNumberFormat="1" applyFont="1" applyFill="1" applyBorder="1" applyAlignment="1">
      <alignment horizontal="right"/>
    </xf>
    <xf numFmtId="165" fontId="6" fillId="2" borderId="10" xfId="75" applyNumberFormat="1" applyFont="1" applyFill="1" applyBorder="1" applyAlignment="1">
      <alignment vertical="center"/>
    </xf>
    <xf numFmtId="0" fontId="0" fillId="0" borderId="0" xfId="0" applyAlignment="1">
      <alignment horizontal="center"/>
    </xf>
    <xf numFmtId="0" fontId="5" fillId="2" borderId="8" xfId="0" applyFont="1" applyFill="1" applyBorder="1" applyAlignment="1">
      <alignment horizontal="left" vertical="center"/>
    </xf>
    <xf numFmtId="0" fontId="5" fillId="2" borderId="8" xfId="0" applyFont="1" applyFill="1" applyBorder="1" applyAlignment="1">
      <alignment horizontal="center"/>
    </xf>
    <xf numFmtId="0" fontId="8" fillId="36" borderId="8" xfId="0" applyNumberFormat="1" applyFont="1" applyFill="1" applyBorder="1"/>
    <xf numFmtId="0" fontId="10" fillId="2" borderId="3" xfId="0" applyFont="1" applyFill="1" applyBorder="1"/>
    <xf numFmtId="165" fontId="6" fillId="2" borderId="3" xfId="75" applyNumberFormat="1" applyFont="1" applyFill="1" applyBorder="1"/>
    <xf numFmtId="165" fontId="6" fillId="2" borderId="3" xfId="75" applyNumberFormat="1" applyFont="1" applyFill="1" applyBorder="1" applyProtection="1">
      <protection locked="0"/>
    </xf>
    <xf numFmtId="165" fontId="6" fillId="2" borderId="10" xfId="75" applyNumberFormat="1" applyFont="1" applyFill="1" applyBorder="1" applyProtection="1">
      <protection locked="0"/>
    </xf>
    <xf numFmtId="165" fontId="6" fillId="2" borderId="10" xfId="75" applyNumberFormat="1" applyFont="1" applyFill="1" applyBorder="1" applyAlignment="1">
      <alignment horizontal="right" vertical="center"/>
    </xf>
    <xf numFmtId="0" fontId="6" fillId="36" borderId="3" xfId="0" applyFont="1" applyFill="1"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15" fontId="6" fillId="2" borderId="8" xfId="0" applyNumberFormat="1" applyFont="1" applyFill="1" applyBorder="1" applyAlignment="1">
      <alignment horizontal="center" vertical="center"/>
    </xf>
    <xf numFmtId="0" fontId="0" fillId="0" borderId="8" xfId="0" applyBorder="1"/>
    <xf numFmtId="0" fontId="0" fillId="0" borderId="7" xfId="0" applyBorder="1"/>
    <xf numFmtId="0" fontId="12" fillId="0" borderId="0" xfId="0" applyFont="1"/>
    <xf numFmtId="0" fontId="13" fillId="2" borderId="3" xfId="0" applyFont="1" applyFill="1" applyBorder="1" applyAlignment="1">
      <alignment horizontal="left"/>
    </xf>
    <xf numFmtId="0" fontId="34" fillId="0" borderId="0" xfId="0" applyFont="1" applyAlignment="1">
      <alignment horizontal="left"/>
    </xf>
    <xf numFmtId="165" fontId="6" fillId="2" borderId="10" xfId="75" applyNumberFormat="1" applyFont="1" applyFill="1" applyBorder="1" applyAlignment="1">
      <alignment horizontal="center" vertical="center"/>
    </xf>
    <xf numFmtId="0" fontId="6" fillId="2" borderId="8" xfId="0" applyNumberFormat="1" applyFont="1" applyFill="1" applyBorder="1"/>
    <xf numFmtId="15" fontId="6" fillId="36" borderId="8" xfId="0" applyNumberFormat="1" applyFont="1" applyFill="1" applyBorder="1" applyAlignment="1">
      <alignment horizontal="center"/>
    </xf>
    <xf numFmtId="0" fontId="10" fillId="36" borderId="8" xfId="0" applyFont="1" applyFill="1" applyBorder="1" applyAlignment="1">
      <alignment horizontal="left"/>
    </xf>
    <xf numFmtId="0" fontId="6" fillId="2" borderId="10" xfId="75" applyNumberFormat="1" applyFont="1" applyFill="1" applyBorder="1" applyAlignment="1">
      <alignment horizontal="center"/>
    </xf>
    <xf numFmtId="3" fontId="6" fillId="2" borderId="2" xfId="75" applyNumberFormat="1" applyFont="1" applyFill="1" applyBorder="1" applyAlignment="1">
      <alignment horizontal="center"/>
    </xf>
    <xf numFmtId="3" fontId="6" fillId="2" borderId="10" xfId="75" applyNumberFormat="1" applyFont="1" applyFill="1" applyBorder="1" applyAlignment="1">
      <alignment horizontal="center"/>
    </xf>
    <xf numFmtId="0" fontId="6" fillId="2" borderId="8" xfId="0" applyNumberFormat="1" applyFont="1" applyFill="1" applyBorder="1" applyAlignment="1">
      <alignment horizontal="left"/>
    </xf>
    <xf numFmtId="0" fontId="14" fillId="36" borderId="8" xfId="0" applyFont="1" applyFill="1" applyBorder="1" applyAlignment="1">
      <alignment horizontal="left"/>
    </xf>
    <xf numFmtId="3" fontId="6" fillId="0" borderId="14" xfId="0" applyNumberFormat="1" applyFont="1" applyBorder="1"/>
    <xf numFmtId="15" fontId="6" fillId="36" borderId="0" xfId="0" applyNumberFormat="1" applyFont="1" applyFill="1" applyBorder="1" applyAlignment="1">
      <alignment horizontal="center"/>
    </xf>
    <xf numFmtId="0" fontId="6" fillId="36" borderId="0" xfId="0" applyFont="1" applyFill="1" applyBorder="1" applyAlignment="1">
      <alignment horizontal="center"/>
    </xf>
    <xf numFmtId="0" fontId="0" fillId="0" borderId="3" xfId="0" applyBorder="1" applyAlignment="1">
      <alignment horizontal="center"/>
    </xf>
    <xf numFmtId="0" fontId="5" fillId="2" borderId="2" xfId="0" applyFont="1" applyFill="1" applyBorder="1" applyAlignment="1">
      <alignment horizontal="center"/>
    </xf>
    <xf numFmtId="3" fontId="8" fillId="2" borderId="0" xfId="0" applyNumberFormat="1" applyFont="1" applyFill="1" applyBorder="1" applyProtection="1">
      <protection locked="0"/>
    </xf>
    <xf numFmtId="4" fontId="34" fillId="0" borderId="13" xfId="124" applyNumberFormat="1" applyFont="1" applyBorder="1"/>
    <xf numFmtId="0" fontId="5" fillId="3" borderId="0" xfId="81" applyFont="1" applyFill="1" applyBorder="1" applyAlignment="1">
      <alignment vertical="center" wrapText="1"/>
    </xf>
    <xf numFmtId="0" fontId="5" fillId="3" borderId="0" xfId="81" applyFont="1" applyFill="1" applyBorder="1" applyAlignment="1">
      <alignment horizontal="center" vertical="center" wrapText="1"/>
    </xf>
    <xf numFmtId="0" fontId="5" fillId="3" borderId="0" xfId="81" applyFont="1" applyFill="1" applyBorder="1" applyAlignment="1">
      <alignment horizontal="center" vertical="justify"/>
    </xf>
    <xf numFmtId="0" fontId="5" fillId="3" borderId="0" xfId="81" applyFont="1" applyFill="1" applyBorder="1" applyAlignment="1">
      <alignment vertical="center"/>
    </xf>
    <xf numFmtId="0" fontId="6" fillId="0" borderId="0" xfId="0" applyNumberFormat="1" applyFont="1"/>
    <xf numFmtId="0" fontId="6" fillId="2" borderId="8" xfId="0" applyFont="1" applyFill="1" applyBorder="1" applyAlignment="1"/>
    <xf numFmtId="4" fontId="6" fillId="2" borderId="8" xfId="0" applyNumberFormat="1" applyFont="1" applyFill="1" applyBorder="1" applyProtection="1">
      <protection locked="0"/>
    </xf>
    <xf numFmtId="0" fontId="35" fillId="0" borderId="0" xfId="0" applyFont="1"/>
    <xf numFmtId="0" fontId="6" fillId="36" borderId="2" xfId="0" applyFont="1" applyFill="1" applyBorder="1" applyAlignment="1">
      <alignment horizontal="center"/>
    </xf>
    <xf numFmtId="4" fontId="5" fillId="2" borderId="10" xfId="0" applyNumberFormat="1" applyFont="1" applyFill="1" applyBorder="1" applyAlignment="1">
      <alignment horizontal="center" vertical="center"/>
    </xf>
    <xf numFmtId="3" fontId="6" fillId="2" borderId="10" xfId="75" applyNumberFormat="1" applyFont="1" applyFill="1" applyBorder="1" applyAlignment="1">
      <alignment horizontal="center" vertical="center"/>
    </xf>
    <xf numFmtId="0" fontId="4" fillId="3" borderId="0" xfId="0" applyFont="1" applyFill="1" applyBorder="1" applyAlignment="1">
      <alignment horizontal="right" vertical="center"/>
    </xf>
    <xf numFmtId="0" fontId="34" fillId="36" borderId="8" xfId="153" applyFont="1" applyFill="1" applyBorder="1" applyAlignment="1">
      <alignment horizontal="left"/>
    </xf>
    <xf numFmtId="0" fontId="6" fillId="0" borderId="8" xfId="0" applyNumberFormat="1" applyFont="1" applyBorder="1"/>
    <xf numFmtId="0" fontId="6" fillId="2" borderId="0" xfId="0" applyNumberFormat="1" applyFont="1" applyFill="1" applyBorder="1"/>
    <xf numFmtId="4" fontId="6" fillId="36" borderId="8" xfId="0" applyNumberFormat="1" applyFont="1" applyFill="1" applyBorder="1" applyProtection="1">
      <protection locked="0"/>
    </xf>
    <xf numFmtId="0" fontId="5" fillId="2" borderId="13" xfId="0" applyFont="1" applyFill="1" applyBorder="1" applyAlignment="1">
      <alignment horizontal="right"/>
    </xf>
    <xf numFmtId="0" fontId="5" fillId="2" borderId="15" xfId="0" applyFont="1" applyFill="1" applyBorder="1" applyAlignment="1">
      <alignment horizontal="right"/>
    </xf>
    <xf numFmtId="0" fontId="5" fillId="2" borderId="2"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7" xfId="0" applyFont="1" applyFill="1" applyBorder="1" applyAlignment="1">
      <alignment horizontal="left" vertical="center"/>
    </xf>
    <xf numFmtId="0" fontId="5" fillId="2" borderId="11" xfId="0" applyFont="1" applyFill="1" applyBorder="1" applyAlignment="1">
      <alignment horizontal="left" vertical="center"/>
    </xf>
    <xf numFmtId="0" fontId="5" fillId="2" borderId="12" xfId="0" applyFont="1" applyFill="1" applyBorder="1" applyAlignment="1">
      <alignment horizontal="center"/>
    </xf>
    <xf numFmtId="0" fontId="5" fillId="2" borderId="13" xfId="0" applyFont="1" applyFill="1" applyBorder="1" applyAlignment="1">
      <alignment horizontal="center"/>
    </xf>
    <xf numFmtId="0" fontId="5" fillId="2" borderId="15" xfId="0" applyFont="1" applyFill="1" applyBorder="1" applyAlignment="1">
      <alignment horizontal="center"/>
    </xf>
    <xf numFmtId="0" fontId="5" fillId="2" borderId="7"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6" xfId="0" applyFont="1" applyFill="1" applyBorder="1" applyAlignment="1">
      <alignment horizontal="center" vertical="center"/>
    </xf>
    <xf numFmtId="3" fontId="5" fillId="2" borderId="2" xfId="0" applyNumberFormat="1" applyFont="1" applyFill="1" applyBorder="1" applyAlignment="1">
      <alignment horizontal="center" vertical="center"/>
    </xf>
    <xf numFmtId="3" fontId="5" fillId="2" borderId="14" xfId="0" applyNumberFormat="1" applyFont="1" applyFill="1" applyBorder="1" applyAlignment="1">
      <alignment horizontal="center" vertical="center"/>
    </xf>
  </cellXfs>
  <cellStyles count="195">
    <cellStyle name="20% - Énfasis1" xfId="1" builtinId="30" customBuiltin="1"/>
    <cellStyle name="20% - Énfasis1 2" xfId="2"/>
    <cellStyle name="20% - Énfasis1 3" xfId="3"/>
    <cellStyle name="20% - Énfasis1 4" xfId="4"/>
    <cellStyle name="20% - Énfasis2" xfId="5" builtinId="34" customBuiltin="1"/>
    <cellStyle name="20% - Énfasis2 2" xfId="6"/>
    <cellStyle name="20% - Énfasis2 3" xfId="7"/>
    <cellStyle name="20% - Énfasis2 4" xfId="8"/>
    <cellStyle name="20% - Énfasis3" xfId="9" builtinId="38" customBuiltin="1"/>
    <cellStyle name="20% - Énfasis3 2" xfId="10"/>
    <cellStyle name="20% - Énfasis3 3" xfId="11"/>
    <cellStyle name="20% - Énfasis3 4" xfId="12"/>
    <cellStyle name="20% - Énfasis4" xfId="13" builtinId="42" customBuiltin="1"/>
    <cellStyle name="20% - Énfasis4 2" xfId="14"/>
    <cellStyle name="20% - Énfasis4 3" xfId="15"/>
    <cellStyle name="20% - Énfasis4 4" xfId="16"/>
    <cellStyle name="20% - Énfasis5" xfId="17" builtinId="46" customBuiltin="1"/>
    <cellStyle name="20% - Énfasis5 2" xfId="18"/>
    <cellStyle name="20% - Énfasis5 3" xfId="19"/>
    <cellStyle name="20% - Énfasis5 4" xfId="20"/>
    <cellStyle name="20% - Énfasis6" xfId="21" builtinId="50" customBuiltin="1"/>
    <cellStyle name="20% - Énfasis6 2" xfId="22"/>
    <cellStyle name="20% - Énfasis6 3" xfId="23"/>
    <cellStyle name="20% - Énfasis6 4" xfId="24"/>
    <cellStyle name="40% - Énfasis1" xfId="25" builtinId="31" customBuiltin="1"/>
    <cellStyle name="40% - Énfasis1 2" xfId="26"/>
    <cellStyle name="40% - Énfasis1 3" xfId="27"/>
    <cellStyle name="40% - Énfasis1 4" xfId="28"/>
    <cellStyle name="40% - Énfasis2" xfId="29" builtinId="35" customBuiltin="1"/>
    <cellStyle name="40% - Énfasis2 2" xfId="30"/>
    <cellStyle name="40% - Énfasis2 3" xfId="31"/>
    <cellStyle name="40% - Énfasis2 4" xfId="32"/>
    <cellStyle name="40% - Énfasis3" xfId="33" builtinId="39" customBuiltin="1"/>
    <cellStyle name="40% - Énfasis3 2" xfId="34"/>
    <cellStyle name="40% - Énfasis3 3" xfId="35"/>
    <cellStyle name="40% - Énfasis3 4" xfId="36"/>
    <cellStyle name="40% - Énfasis4" xfId="37" builtinId="43" customBuiltin="1"/>
    <cellStyle name="40% - Énfasis4 2" xfId="38"/>
    <cellStyle name="40% - Énfasis4 3" xfId="39"/>
    <cellStyle name="40% - Énfasis4 4" xfId="40"/>
    <cellStyle name="40% - Énfasis5" xfId="41" builtinId="47" customBuiltin="1"/>
    <cellStyle name="40% - Énfasis5 2" xfId="42"/>
    <cellStyle name="40% - Énfasis5 3" xfId="43"/>
    <cellStyle name="40% - Énfasis5 4" xfId="44"/>
    <cellStyle name="40% - Énfasis6" xfId="45" builtinId="51" customBuiltin="1"/>
    <cellStyle name="40% - Énfasis6 2" xfId="46"/>
    <cellStyle name="40% - Énfasis6 3" xfId="47"/>
    <cellStyle name="40% - Énfasis6 4" xfId="48"/>
    <cellStyle name="60% - Énfasis1" xfId="49" builtinId="32" customBuiltin="1"/>
    <cellStyle name="60% - Énfasis1 2" xfId="50"/>
    <cellStyle name="60% - Énfasis2" xfId="51" builtinId="36" customBuiltin="1"/>
    <cellStyle name="60% - Énfasis2 2" xfId="52"/>
    <cellStyle name="60% - Énfasis3" xfId="53" builtinId="40" customBuiltin="1"/>
    <cellStyle name="60% - Énfasis3 2" xfId="54"/>
    <cellStyle name="60% - Énfasis4" xfId="55" builtinId="44" customBuiltin="1"/>
    <cellStyle name="60% - Énfasis4 2" xfId="56"/>
    <cellStyle name="60% - Énfasis5" xfId="57" builtinId="48" customBuiltin="1"/>
    <cellStyle name="60% - Énfasis5 2" xfId="58"/>
    <cellStyle name="60% - Énfasis6" xfId="59" builtinId="52" customBuiltin="1"/>
    <cellStyle name="60% - Énfasis6 2" xfId="60"/>
    <cellStyle name="Buena" xfId="61" builtinId="26" customBuiltin="1"/>
    <cellStyle name="Cálculo" xfId="62" builtinId="22" customBuiltin="1"/>
    <cellStyle name="Celda de comprobación" xfId="63" builtinId="23" customBuiltin="1"/>
    <cellStyle name="Celda vinculada" xfId="64" builtinId="24" customBuiltin="1"/>
    <cellStyle name="Encabezado 4" xfId="66" builtinId="19" customBuiltin="1"/>
    <cellStyle name="Énfasis1" xfId="67" builtinId="29" customBuiltin="1"/>
    <cellStyle name="Énfasis2" xfId="68" builtinId="33" customBuiltin="1"/>
    <cellStyle name="Énfasis3" xfId="69" builtinId="37" customBuiltin="1"/>
    <cellStyle name="Énfasis4" xfId="70" builtinId="41" customBuiltin="1"/>
    <cellStyle name="Énfasis5" xfId="71" builtinId="45" customBuiltin="1"/>
    <cellStyle name="Énfasis6" xfId="72" builtinId="49" customBuiltin="1"/>
    <cellStyle name="Entrada" xfId="73" builtinId="20" customBuiltin="1"/>
    <cellStyle name="Incorrecto" xfId="74" builtinId="27" customBuiltin="1"/>
    <cellStyle name="Millares" xfId="75" builtinId="3"/>
    <cellStyle name="Millares 2" xfId="76"/>
    <cellStyle name="Neutral" xfId="77" builtinId="28" customBuiltin="1"/>
    <cellStyle name="Neutral 2" xfId="78"/>
    <cellStyle name="Normal" xfId="0" builtinId="0"/>
    <cellStyle name="Normal 10" xfId="79"/>
    <cellStyle name="Normal 10 2" xfId="80"/>
    <cellStyle name="Normal 11" xfId="81"/>
    <cellStyle name="Normal 12" xfId="82"/>
    <cellStyle name="Normal 12 2" xfId="83"/>
    <cellStyle name="Normal 13" xfId="84"/>
    <cellStyle name="Normal 13 2" xfId="85"/>
    <cellStyle name="Normal 13 2 2" xfId="86"/>
    <cellStyle name="Normal 13 3" xfId="87"/>
    <cellStyle name="Normal 14" xfId="88"/>
    <cellStyle name="Normal 14 2" xfId="89"/>
    <cellStyle name="Normal 15" xfId="90"/>
    <cellStyle name="Normal 15 2" xfId="91"/>
    <cellStyle name="Normal 16" xfId="92"/>
    <cellStyle name="Normal 16 2" xfId="93"/>
    <cellStyle name="Normal 17" xfId="94"/>
    <cellStyle name="Normal 17 2" xfId="95"/>
    <cellStyle name="Normal 18" xfId="96"/>
    <cellStyle name="Normal 18 2" xfId="97"/>
    <cellStyle name="Normal 19" xfId="98"/>
    <cellStyle name="Normal 19 2" xfId="99"/>
    <cellStyle name="Normal 2" xfId="100"/>
    <cellStyle name="Normal 2 2" xfId="101"/>
    <cellStyle name="Normal 2 2 2" xfId="102"/>
    <cellStyle name="Normal 2 3" xfId="103"/>
    <cellStyle name="Normal 20" xfId="104"/>
    <cellStyle name="Normal 20 2" xfId="105"/>
    <cellStyle name="Normal 21" xfId="106"/>
    <cellStyle name="Normal 21 2" xfId="107"/>
    <cellStyle name="Normal 22" xfId="108"/>
    <cellStyle name="Normal 22 2" xfId="109"/>
    <cellStyle name="Normal 23" xfId="110"/>
    <cellStyle name="Normal 23 2" xfId="111"/>
    <cellStyle name="Normal 24" xfId="112"/>
    <cellStyle name="Normal 24 2" xfId="113"/>
    <cellStyle name="Normal 25" xfId="114"/>
    <cellStyle name="Normal 25 2" xfId="115"/>
    <cellStyle name="Normal 26" xfId="116"/>
    <cellStyle name="Normal 26 2" xfId="117"/>
    <cellStyle name="Normal 27" xfId="118"/>
    <cellStyle name="Normal 27 2" xfId="119"/>
    <cellStyle name="Normal 28" xfId="120"/>
    <cellStyle name="Normal 28 2" xfId="121"/>
    <cellStyle name="Normal 29" xfId="122"/>
    <cellStyle name="Normal 29 2" xfId="123"/>
    <cellStyle name="Normal 3" xfId="124"/>
    <cellStyle name="Normal 3 2" xfId="125"/>
    <cellStyle name="Normal 3 2 2" xfId="126"/>
    <cellStyle name="Normal 3 3" xfId="127"/>
    <cellStyle name="Normal 30" xfId="128"/>
    <cellStyle name="Normal 30 2" xfId="129"/>
    <cellStyle name="Normal 31" xfId="130"/>
    <cellStyle name="Normal 31 2" xfId="131"/>
    <cellStyle name="Normal 32" xfId="132"/>
    <cellStyle name="Normal 32 2" xfId="133"/>
    <cellStyle name="Normal 33" xfId="134"/>
    <cellStyle name="Normal 33 2" xfId="135"/>
    <cellStyle name="Normal 34" xfId="136"/>
    <cellStyle name="Normal 34 2" xfId="137"/>
    <cellStyle name="Normal 35" xfId="138"/>
    <cellStyle name="Normal 35 2" xfId="139"/>
    <cellStyle name="Normal 36" xfId="140"/>
    <cellStyle name="Normal 36 2" xfId="141"/>
    <cellStyle name="Normal 37" xfId="142"/>
    <cellStyle name="Normal 37 2" xfId="143"/>
    <cellStyle name="Normal 38" xfId="144"/>
    <cellStyle name="Normal 38 2" xfId="145"/>
    <cellStyle name="Normal 39" xfId="146"/>
    <cellStyle name="Normal 4" xfId="147"/>
    <cellStyle name="Normal 4 2" xfId="148"/>
    <cellStyle name="Normal 4 2 2" xfId="149"/>
    <cellStyle name="Normal 4 3" xfId="150"/>
    <cellStyle name="Normal 40" xfId="151"/>
    <cellStyle name="Normal 41" xfId="152"/>
    <cellStyle name="Normal 42" xfId="153"/>
    <cellStyle name="Normal 43" xfId="154"/>
    <cellStyle name="Normal 44" xfId="155"/>
    <cellStyle name="Normal 45" xfId="156"/>
    <cellStyle name="Normal 46" xfId="157"/>
    <cellStyle name="Normal 47" xfId="158"/>
    <cellStyle name="Normal 48" xfId="159"/>
    <cellStyle name="Normal 49" xfId="160"/>
    <cellStyle name="Normal 5" xfId="161"/>
    <cellStyle name="Normal 5 2" xfId="162"/>
    <cellStyle name="Normal 5 2 2" xfId="163"/>
    <cellStyle name="Normal 5 3" xfId="164"/>
    <cellStyle name="Normal 6" xfId="165"/>
    <cellStyle name="Normal 6 2" xfId="166"/>
    <cellStyle name="Normal 6 2 2" xfId="167"/>
    <cellStyle name="Normal 6 3" xfId="168"/>
    <cellStyle name="Normal 7" xfId="169"/>
    <cellStyle name="Normal 7 2" xfId="170"/>
    <cellStyle name="Normal 7 2 2" xfId="171"/>
    <cellStyle name="Normal 7 3" xfId="172"/>
    <cellStyle name="Normal 8" xfId="173"/>
    <cellStyle name="Normal 8 2" xfId="174"/>
    <cellStyle name="Normal 8 2 2" xfId="175"/>
    <cellStyle name="Normal 8 3" xfId="176"/>
    <cellStyle name="Normal 9" xfId="177"/>
    <cellStyle name="Normal 9 2" xfId="178"/>
    <cellStyle name="Normal 9 2 2" xfId="179"/>
    <cellStyle name="Normal 9 3" xfId="180"/>
    <cellStyle name="Notas 2" xfId="181"/>
    <cellStyle name="Notas 3" xfId="182"/>
    <cellStyle name="Notas 4" xfId="183"/>
    <cellStyle name="Notas 5" xfId="184"/>
    <cellStyle name="Porcentaje" xfId="185" builtinId="5"/>
    <cellStyle name="Porcentual 2" xfId="186"/>
    <cellStyle name="Salida" xfId="187" builtinId="21" customBuiltin="1"/>
    <cellStyle name="Texto de advertencia" xfId="188" builtinId="11" customBuiltin="1"/>
    <cellStyle name="Texto explicativo" xfId="189" builtinId="53" customBuiltin="1"/>
    <cellStyle name="Título" xfId="190" builtinId="15" customBuiltin="1"/>
    <cellStyle name="Título 1" xfId="65" builtinId="16" customBuiltin="1"/>
    <cellStyle name="Título 2" xfId="191" builtinId="17" customBuiltin="1"/>
    <cellStyle name="Título 3" xfId="192" builtinId="18" customBuiltin="1"/>
    <cellStyle name="Título 4" xfId="193"/>
    <cellStyle name="Total" xfId="194"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133350</xdr:colOff>
          <xdr:row>0</xdr:row>
          <xdr:rowOff>38100</xdr:rowOff>
        </xdr:from>
        <xdr:to>
          <xdr:col>0</xdr:col>
          <xdr:colOff>733425</xdr:colOff>
          <xdr:row>3</xdr:row>
          <xdr:rowOff>95250</xdr:rowOff>
        </xdr:to>
        <xdr:sp macro="" textlink="">
          <xdr:nvSpPr>
            <xdr:cNvPr id="137217" name="Objeto 1" hidden="1">
              <a:extLst>
                <a:ext uri="{63B3BB69-23CF-44E3-9099-C40C66FF867C}">
                  <a14:compatExt spid="_x0000_s137217"/>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7.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zoomScaleNormal="100" workbookViewId="0">
      <selection activeCell="B28" sqref="B28"/>
    </sheetView>
  </sheetViews>
  <sheetFormatPr baseColWidth="10" defaultRowHeight="15" x14ac:dyDescent="0.25"/>
  <cols>
    <col min="1" max="2" width="15.7109375" style="33" customWidth="1"/>
    <col min="3" max="3" width="14.7109375" style="33" customWidth="1"/>
    <col min="4" max="11" width="15.7109375" style="33" customWidth="1"/>
    <col min="12" max="16384" width="11.42578125" style="33"/>
  </cols>
  <sheetData>
    <row r="1" spans="1:11" ht="12.75" customHeight="1" x14ac:dyDescent="0.25">
      <c r="A1" s="2" t="s">
        <v>98</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34" t="s">
        <v>103</v>
      </c>
      <c r="B3" s="34" t="s">
        <v>45</v>
      </c>
      <c r="C3" s="34"/>
      <c r="D3" s="34"/>
      <c r="E3" s="35"/>
      <c r="F3" s="35"/>
      <c r="G3" s="35"/>
      <c r="H3" s="35"/>
      <c r="I3" s="35"/>
      <c r="J3" s="36"/>
      <c r="K3" s="301" t="s">
        <v>1133</v>
      </c>
    </row>
    <row r="4" spans="1:11" ht="12.75" customHeight="1" x14ac:dyDescent="0.25">
      <c r="A4" s="3"/>
      <c r="B4" s="3"/>
      <c r="C4" s="3"/>
      <c r="D4" s="3"/>
      <c r="E4" s="3"/>
      <c r="F4" s="3"/>
      <c r="G4" s="3"/>
      <c r="H4" s="3"/>
      <c r="I4" s="3"/>
      <c r="J4" s="37"/>
      <c r="K4" s="38"/>
    </row>
    <row r="5" spans="1:11" x14ac:dyDescent="0.25">
      <c r="A5" s="308" t="s">
        <v>28</v>
      </c>
      <c r="B5" s="310" t="s">
        <v>131</v>
      </c>
      <c r="C5" s="39"/>
      <c r="D5" s="308" t="s">
        <v>71</v>
      </c>
      <c r="E5" s="312" t="s">
        <v>37</v>
      </c>
      <c r="F5" s="313"/>
      <c r="G5" s="313"/>
      <c r="H5" s="314"/>
      <c r="I5" s="308" t="s">
        <v>31</v>
      </c>
      <c r="J5" s="315" t="s">
        <v>41</v>
      </c>
      <c r="K5" s="316"/>
    </row>
    <row r="6" spans="1:11" x14ac:dyDescent="0.25">
      <c r="A6" s="309"/>
      <c r="B6" s="311"/>
      <c r="C6" s="40"/>
      <c r="D6" s="309"/>
      <c r="E6" s="312" t="s">
        <v>33</v>
      </c>
      <c r="F6" s="313"/>
      <c r="G6" s="313"/>
      <c r="H6" s="314"/>
      <c r="I6" s="309"/>
      <c r="J6" s="317"/>
      <c r="K6" s="318"/>
    </row>
    <row r="7" spans="1:11" ht="12.75" customHeight="1" x14ac:dyDescent="0.25">
      <c r="A7" s="89"/>
      <c r="B7" s="149"/>
      <c r="C7" s="49"/>
      <c r="D7" s="50"/>
      <c r="E7" s="44"/>
      <c r="F7" s="37"/>
      <c r="G7" s="51"/>
      <c r="H7" s="52"/>
      <c r="I7" s="75"/>
      <c r="J7" s="44"/>
      <c r="K7" s="49"/>
    </row>
    <row r="8" spans="1:11" ht="12.75" customHeight="1" x14ac:dyDescent="0.25">
      <c r="A8" s="89"/>
      <c r="B8" s="149"/>
      <c r="C8" s="49"/>
      <c r="D8" s="50"/>
      <c r="E8" s="44"/>
      <c r="F8" s="37"/>
      <c r="G8" s="51"/>
      <c r="H8" s="52"/>
      <c r="I8" s="75"/>
      <c r="J8" s="44"/>
      <c r="K8" s="49"/>
    </row>
    <row r="9" spans="1:11" x14ac:dyDescent="0.25">
      <c r="A9" s="55"/>
      <c r="B9" s="56"/>
      <c r="C9" s="56"/>
      <c r="D9" s="56"/>
      <c r="E9" s="56"/>
      <c r="F9" s="56"/>
      <c r="G9" s="306" t="s">
        <v>132</v>
      </c>
      <c r="H9" s="307"/>
      <c r="I9" s="77">
        <f>SUM(I7:I8)</f>
        <v>0</v>
      </c>
      <c r="J9" s="57"/>
      <c r="K9" s="58"/>
    </row>
    <row r="10" spans="1:11" ht="12.75" customHeight="1" x14ac:dyDescent="0.25">
      <c r="A10" s="3"/>
      <c r="B10" s="3"/>
      <c r="C10" s="3"/>
      <c r="D10" s="3"/>
      <c r="E10" s="3"/>
      <c r="F10" s="3"/>
      <c r="G10" s="3"/>
      <c r="H10" s="3"/>
      <c r="I10" s="3"/>
      <c r="J10" s="37"/>
      <c r="K10" s="49"/>
    </row>
    <row r="11" spans="1:11" x14ac:dyDescent="0.25">
      <c r="A11" s="308" t="s">
        <v>28</v>
      </c>
      <c r="B11" s="30" t="s">
        <v>38</v>
      </c>
      <c r="C11" s="60" t="s">
        <v>34</v>
      </c>
      <c r="D11" s="59" t="s">
        <v>34</v>
      </c>
      <c r="E11" s="312" t="s">
        <v>40</v>
      </c>
      <c r="F11" s="313"/>
      <c r="G11" s="313"/>
      <c r="H11" s="314"/>
      <c r="I11" s="308" t="s">
        <v>31</v>
      </c>
      <c r="J11" s="308" t="s">
        <v>29</v>
      </c>
      <c r="K11" s="60" t="s">
        <v>56</v>
      </c>
    </row>
    <row r="12" spans="1:11" x14ac:dyDescent="0.25">
      <c r="A12" s="309"/>
      <c r="B12" s="61" t="s">
        <v>39</v>
      </c>
      <c r="C12" s="61" t="s">
        <v>36</v>
      </c>
      <c r="D12" s="61" t="s">
        <v>35</v>
      </c>
      <c r="E12" s="312" t="s">
        <v>33</v>
      </c>
      <c r="F12" s="314"/>
      <c r="G12" s="312" t="s">
        <v>32</v>
      </c>
      <c r="H12" s="314"/>
      <c r="I12" s="309"/>
      <c r="J12" s="309"/>
      <c r="K12" s="61" t="s">
        <v>57</v>
      </c>
    </row>
    <row r="13" spans="1:11" ht="12.75" customHeight="1" x14ac:dyDescent="0.25">
      <c r="A13" s="41"/>
      <c r="B13" s="41"/>
      <c r="C13" s="41"/>
      <c r="D13" s="41"/>
      <c r="E13" s="44"/>
      <c r="F13" s="49"/>
      <c r="G13" s="44"/>
      <c r="H13" s="49"/>
      <c r="I13" s="62"/>
      <c r="J13" s="62"/>
      <c r="K13" s="62"/>
    </row>
    <row r="14" spans="1:11" x14ac:dyDescent="0.25">
      <c r="A14" s="89">
        <v>42915</v>
      </c>
      <c r="B14" s="63" t="s">
        <v>546</v>
      </c>
      <c r="C14" s="64">
        <v>693</v>
      </c>
      <c r="D14" s="64">
        <v>813</v>
      </c>
      <c r="E14" s="44" t="s">
        <v>547</v>
      </c>
      <c r="F14" s="49"/>
      <c r="G14" s="65" t="s">
        <v>548</v>
      </c>
      <c r="H14" s="66"/>
      <c r="I14" s="78">
        <v>15441302</v>
      </c>
      <c r="J14" s="78">
        <v>10294201</v>
      </c>
      <c r="K14" s="78">
        <f>+I14-J14</f>
        <v>5147101</v>
      </c>
    </row>
    <row r="15" spans="1:11" x14ac:dyDescent="0.25">
      <c r="A15" s="89">
        <v>42972</v>
      </c>
      <c r="B15" s="63" t="s">
        <v>726</v>
      </c>
      <c r="C15" s="64">
        <v>711</v>
      </c>
      <c r="D15" s="64">
        <v>932</v>
      </c>
      <c r="E15" s="44" t="s">
        <v>727</v>
      </c>
      <c r="F15" s="49"/>
      <c r="G15" s="65" t="s">
        <v>728</v>
      </c>
      <c r="H15" s="66"/>
      <c r="I15" s="79">
        <v>6525000</v>
      </c>
      <c r="J15" s="79">
        <v>6525000</v>
      </c>
      <c r="K15" s="78">
        <f>+I15-J15</f>
        <v>0</v>
      </c>
    </row>
    <row r="16" spans="1:11" x14ac:dyDescent="0.25">
      <c r="A16" s="89">
        <v>43067</v>
      </c>
      <c r="B16" s="63" t="s">
        <v>726</v>
      </c>
      <c r="C16" s="64">
        <v>1008</v>
      </c>
      <c r="D16" s="64">
        <v>1325</v>
      </c>
      <c r="E16" s="44" t="s">
        <v>1129</v>
      </c>
      <c r="F16" s="49"/>
      <c r="G16" s="65" t="s">
        <v>728</v>
      </c>
      <c r="H16" s="66"/>
      <c r="I16" s="78">
        <v>870000</v>
      </c>
      <c r="J16" s="78">
        <v>870000</v>
      </c>
      <c r="K16" s="78">
        <f>+I16-J16</f>
        <v>0</v>
      </c>
    </row>
    <row r="17" spans="1:11" x14ac:dyDescent="0.25">
      <c r="A17" s="89">
        <v>43098</v>
      </c>
      <c r="B17" s="63" t="s">
        <v>546</v>
      </c>
      <c r="C17" s="64">
        <v>1007</v>
      </c>
      <c r="D17" s="64">
        <v>1421</v>
      </c>
      <c r="E17" t="s">
        <v>1200</v>
      </c>
      <c r="F17" s="66"/>
      <c r="G17" t="s">
        <v>548</v>
      </c>
      <c r="H17" s="66"/>
      <c r="I17" s="80">
        <v>2006927</v>
      </c>
      <c r="J17" s="78">
        <v>0</v>
      </c>
      <c r="K17" s="78">
        <f>+I17-J17</f>
        <v>2006927</v>
      </c>
    </row>
    <row r="18" spans="1:11" x14ac:dyDescent="0.25">
      <c r="A18" s="48"/>
      <c r="B18" s="63"/>
      <c r="C18" s="64"/>
      <c r="D18" s="64"/>
      <c r="E18" s="44"/>
      <c r="F18" s="66"/>
      <c r="G18" s="65"/>
      <c r="H18" s="66"/>
      <c r="I18" s="67"/>
      <c r="J18" s="78"/>
      <c r="K18" s="78">
        <f>+I18-J18</f>
        <v>0</v>
      </c>
    </row>
    <row r="19" spans="1:11" x14ac:dyDescent="0.25">
      <c r="A19" s="55"/>
      <c r="B19" s="56"/>
      <c r="C19" s="56"/>
      <c r="D19" s="56"/>
      <c r="E19" s="56"/>
      <c r="F19" s="56"/>
      <c r="G19" s="306" t="s">
        <v>132</v>
      </c>
      <c r="H19" s="307"/>
      <c r="I19" s="83">
        <f>SUM(I14:I18)</f>
        <v>24843229</v>
      </c>
      <c r="J19" s="83">
        <f>SUM(J14:J18)</f>
        <v>17689201</v>
      </c>
      <c r="K19" s="83">
        <f>SUM(K14:K18)</f>
        <v>7154028</v>
      </c>
    </row>
    <row r="20" spans="1:11" ht="12.75" customHeight="1" x14ac:dyDescent="0.25">
      <c r="A20" s="3"/>
      <c r="B20" s="3"/>
      <c r="C20" s="3"/>
      <c r="D20" s="3"/>
      <c r="E20" s="3"/>
      <c r="F20" s="3"/>
      <c r="G20" s="3"/>
      <c r="H20" s="3"/>
      <c r="I20" s="3"/>
      <c r="J20" s="71"/>
      <c r="K20" s="56"/>
    </row>
    <row r="21" spans="1:11" ht="24.95" customHeight="1" x14ac:dyDescent="0.25">
      <c r="A21" s="31" t="s">
        <v>58</v>
      </c>
      <c r="B21" s="31" t="s">
        <v>133</v>
      </c>
      <c r="C21" s="31" t="s">
        <v>30</v>
      </c>
      <c r="D21" s="32" t="s">
        <v>59</v>
      </c>
      <c r="E21" s="31" t="s">
        <v>40</v>
      </c>
      <c r="F21" s="31" t="s">
        <v>62</v>
      </c>
      <c r="G21" s="31" t="s">
        <v>37</v>
      </c>
      <c r="H21" s="31" t="s">
        <v>60</v>
      </c>
      <c r="I21" s="31" t="s">
        <v>61</v>
      </c>
      <c r="J21" s="31" t="s">
        <v>99</v>
      </c>
      <c r="K21" s="31" t="s">
        <v>68</v>
      </c>
    </row>
    <row r="22" spans="1:11" ht="24.95" customHeight="1" x14ac:dyDescent="0.25">
      <c r="A22" s="81">
        <v>109000000</v>
      </c>
      <c r="B22" s="81">
        <f>-12000000-40000000-2070612-30086159</f>
        <v>-84156771</v>
      </c>
      <c r="C22" s="81">
        <v>0</v>
      </c>
      <c r="D22" s="82">
        <f>+A22+B22-C22</f>
        <v>24843229</v>
      </c>
      <c r="E22" s="82">
        <f>+I19</f>
        <v>24843229</v>
      </c>
      <c r="F22" s="72">
        <f>+E22/D22</f>
        <v>1</v>
      </c>
      <c r="G22" s="82">
        <f>+I9</f>
        <v>0</v>
      </c>
      <c r="H22" s="82">
        <f>+D22-E22-G22</f>
        <v>0</v>
      </c>
      <c r="I22" s="82">
        <f>+J19</f>
        <v>17689201</v>
      </c>
      <c r="J22" s="127">
        <f>+I22/D22</f>
        <v>0.71203308555421685</v>
      </c>
      <c r="K22" s="82">
        <f>+K19</f>
        <v>7154028</v>
      </c>
    </row>
    <row r="23" spans="1:11" x14ac:dyDescent="0.25">
      <c r="A23" s="74">
        <v>1</v>
      </c>
      <c r="B23" s="74">
        <v>2</v>
      </c>
      <c r="C23" s="74">
        <v>3</v>
      </c>
      <c r="D23" s="74" t="s">
        <v>42</v>
      </c>
      <c r="E23" s="74">
        <v>5</v>
      </c>
      <c r="F23" s="74" t="s">
        <v>69</v>
      </c>
      <c r="G23" s="74">
        <v>7</v>
      </c>
      <c r="H23" s="74" t="s">
        <v>70</v>
      </c>
      <c r="I23" s="74">
        <v>9</v>
      </c>
      <c r="J23" s="74" t="s">
        <v>100</v>
      </c>
      <c r="K23" s="74" t="s">
        <v>101</v>
      </c>
    </row>
  </sheetData>
  <mergeCells count="15">
    <mergeCell ref="I5:I6"/>
    <mergeCell ref="J5:K6"/>
    <mergeCell ref="E6:H6"/>
    <mergeCell ref="I11:I12"/>
    <mergeCell ref="J11:J12"/>
    <mergeCell ref="E12:F12"/>
    <mergeCell ref="G12:H12"/>
    <mergeCell ref="G19:H19"/>
    <mergeCell ref="A5:A6"/>
    <mergeCell ref="B5:B6"/>
    <mergeCell ref="D5:D6"/>
    <mergeCell ref="A11:A12"/>
    <mergeCell ref="E11:H11"/>
    <mergeCell ref="G9:H9"/>
    <mergeCell ref="E5:H5"/>
  </mergeCells>
  <phoneticPr fontId="2"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workbookViewId="0">
      <selection activeCell="B20" sqref="B20"/>
    </sheetView>
  </sheetViews>
  <sheetFormatPr baseColWidth="10" defaultRowHeight="15" x14ac:dyDescent="0.25"/>
  <cols>
    <col min="1" max="2" width="15.7109375" style="33" customWidth="1"/>
    <col min="3" max="3" width="14.7109375" style="33" customWidth="1"/>
    <col min="4" max="11" width="15.7109375" style="33" customWidth="1"/>
    <col min="12" max="16384" width="11.42578125" style="33"/>
  </cols>
  <sheetData>
    <row r="1" spans="1:11" ht="12.75" customHeight="1" x14ac:dyDescent="0.25">
      <c r="A1" s="2" t="s">
        <v>98</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34" t="s">
        <v>109</v>
      </c>
      <c r="B3" s="84" t="s">
        <v>50</v>
      </c>
      <c r="C3" s="34"/>
      <c r="D3" s="34"/>
      <c r="E3" s="35"/>
      <c r="F3" s="35"/>
      <c r="G3" s="35"/>
      <c r="H3" s="35"/>
      <c r="I3" s="35"/>
      <c r="J3" s="35"/>
      <c r="K3" s="301" t="s">
        <v>1133</v>
      </c>
    </row>
    <row r="4" spans="1:11" ht="12.75" customHeight="1" x14ac:dyDescent="0.25">
      <c r="A4" s="3"/>
      <c r="B4" s="3"/>
      <c r="C4" s="3"/>
      <c r="D4" s="3"/>
      <c r="E4" s="3"/>
      <c r="F4" s="3"/>
      <c r="G4" s="3"/>
      <c r="H4" s="3"/>
      <c r="I4" s="3"/>
      <c r="J4" s="37"/>
      <c r="K4" s="38"/>
    </row>
    <row r="5" spans="1:11" x14ac:dyDescent="0.25">
      <c r="A5" s="308" t="s">
        <v>28</v>
      </c>
      <c r="B5" s="310" t="s">
        <v>131</v>
      </c>
      <c r="C5" s="39"/>
      <c r="D5" s="308" t="s">
        <v>71</v>
      </c>
      <c r="E5" s="312" t="s">
        <v>37</v>
      </c>
      <c r="F5" s="313"/>
      <c r="G5" s="313"/>
      <c r="H5" s="314"/>
      <c r="I5" s="308" t="s">
        <v>31</v>
      </c>
      <c r="J5" s="315" t="s">
        <v>41</v>
      </c>
      <c r="K5" s="316"/>
    </row>
    <row r="6" spans="1:11" x14ac:dyDescent="0.25">
      <c r="A6" s="309"/>
      <c r="B6" s="311"/>
      <c r="C6" s="40"/>
      <c r="D6" s="309"/>
      <c r="E6" s="312" t="s">
        <v>33</v>
      </c>
      <c r="F6" s="313"/>
      <c r="G6" s="313"/>
      <c r="H6" s="314"/>
      <c r="I6" s="309"/>
      <c r="J6" s="317"/>
      <c r="K6" s="318"/>
    </row>
    <row r="7" spans="1:11" x14ac:dyDescent="0.25">
      <c r="A7" s="48"/>
      <c r="B7" s="42"/>
      <c r="C7" s="45"/>
      <c r="D7" s="128"/>
      <c r="E7" s="42"/>
      <c r="F7" s="45"/>
      <c r="G7" s="46"/>
      <c r="H7" s="47"/>
      <c r="I7" s="78"/>
      <c r="J7" s="42"/>
      <c r="K7" s="47"/>
    </row>
    <row r="8" spans="1:11" ht="12.75" customHeight="1" x14ac:dyDescent="0.25">
      <c r="A8" s="48"/>
      <c r="B8" s="44"/>
      <c r="C8" s="37"/>
      <c r="D8" s="44"/>
      <c r="E8" s="44"/>
      <c r="F8" s="37"/>
      <c r="G8" s="51"/>
      <c r="H8" s="52"/>
      <c r="I8" s="54"/>
      <c r="J8" s="44"/>
      <c r="K8" s="49"/>
    </row>
    <row r="9" spans="1:11" x14ac:dyDescent="0.25">
      <c r="A9" s="55"/>
      <c r="B9" s="56"/>
      <c r="C9" s="56"/>
      <c r="D9" s="56"/>
      <c r="E9" s="56"/>
      <c r="F9" s="56"/>
      <c r="G9" s="306" t="s">
        <v>132</v>
      </c>
      <c r="H9" s="307"/>
      <c r="I9" s="77">
        <f>SUM(I7:I8)</f>
        <v>0</v>
      </c>
      <c r="J9" s="57"/>
      <c r="K9" s="58"/>
    </row>
    <row r="10" spans="1:11" ht="12.75" customHeight="1" x14ac:dyDescent="0.25">
      <c r="A10" s="3"/>
      <c r="B10" s="3"/>
      <c r="C10" s="3"/>
      <c r="D10" s="3"/>
      <c r="E10" s="3"/>
      <c r="F10" s="3"/>
      <c r="G10" s="3"/>
      <c r="H10" s="3"/>
      <c r="I10" s="119"/>
      <c r="J10" s="37"/>
      <c r="K10" s="49"/>
    </row>
    <row r="11" spans="1:11" x14ac:dyDescent="0.25">
      <c r="A11" s="308" t="s">
        <v>28</v>
      </c>
      <c r="B11" s="30" t="s">
        <v>38</v>
      </c>
      <c r="C11" s="60" t="s">
        <v>34</v>
      </c>
      <c r="D11" s="59" t="s">
        <v>34</v>
      </c>
      <c r="E11" s="312" t="s">
        <v>40</v>
      </c>
      <c r="F11" s="313"/>
      <c r="G11" s="313"/>
      <c r="H11" s="314"/>
      <c r="I11" s="308" t="s">
        <v>31</v>
      </c>
      <c r="J11" s="308" t="s">
        <v>29</v>
      </c>
      <c r="K11" s="60" t="s">
        <v>56</v>
      </c>
    </row>
    <row r="12" spans="1:11" x14ac:dyDescent="0.25">
      <c r="A12" s="309"/>
      <c r="B12" s="61" t="s">
        <v>39</v>
      </c>
      <c r="C12" s="61" t="s">
        <v>36</v>
      </c>
      <c r="D12" s="61" t="s">
        <v>35</v>
      </c>
      <c r="E12" s="312" t="s">
        <v>33</v>
      </c>
      <c r="F12" s="314"/>
      <c r="G12" s="312" t="s">
        <v>32</v>
      </c>
      <c r="H12" s="314"/>
      <c r="I12" s="309"/>
      <c r="J12" s="309"/>
      <c r="K12" s="61" t="s">
        <v>57</v>
      </c>
    </row>
    <row r="13" spans="1:11" ht="12.75" customHeight="1" x14ac:dyDescent="0.25">
      <c r="A13" s="129"/>
      <c r="B13" s="62"/>
      <c r="C13" s="62"/>
      <c r="D13" s="62"/>
      <c r="E13" s="42"/>
      <c r="F13" s="43"/>
      <c r="G13" s="42"/>
      <c r="H13" s="43"/>
      <c r="I13" s="47"/>
      <c r="J13" s="62"/>
      <c r="K13" s="130"/>
    </row>
    <row r="14" spans="1:11" x14ac:dyDescent="0.25">
      <c r="A14" s="48">
        <v>42872</v>
      </c>
      <c r="B14" s="63" t="s">
        <v>684</v>
      </c>
      <c r="C14" s="64">
        <v>487</v>
      </c>
      <c r="D14" s="64">
        <v>670</v>
      </c>
      <c r="E14" s="44" t="s">
        <v>428</v>
      </c>
      <c r="F14" s="66"/>
      <c r="G14" s="88" t="s">
        <v>429</v>
      </c>
      <c r="H14" s="66"/>
      <c r="I14" s="78">
        <v>24990000</v>
      </c>
      <c r="J14" s="78">
        <v>24990000</v>
      </c>
      <c r="K14" s="107">
        <f>+I14-J14</f>
        <v>0</v>
      </c>
    </row>
    <row r="15" spans="1:11" x14ac:dyDescent="0.25">
      <c r="A15" s="48">
        <v>42962</v>
      </c>
      <c r="B15" s="63" t="s">
        <v>684</v>
      </c>
      <c r="C15" s="64">
        <v>752</v>
      </c>
      <c r="D15" s="64">
        <v>893</v>
      </c>
      <c r="E15" s="44" t="s">
        <v>685</v>
      </c>
      <c r="F15" s="66"/>
      <c r="G15" s="88" t="s">
        <v>429</v>
      </c>
      <c r="H15" s="66"/>
      <c r="I15" s="78">
        <v>324431994</v>
      </c>
      <c r="J15" s="78">
        <f>185414771+92314632</f>
        <v>277729403</v>
      </c>
      <c r="K15" s="107">
        <f>+I15-J15</f>
        <v>46702591</v>
      </c>
    </row>
    <row r="16" spans="1:11" ht="12.75" customHeight="1" x14ac:dyDescent="0.25">
      <c r="A16" s="48"/>
      <c r="B16" s="41"/>
      <c r="C16" s="41"/>
      <c r="D16" s="41"/>
      <c r="E16" s="44"/>
      <c r="F16" s="49"/>
      <c r="G16" s="44"/>
      <c r="H16" s="49"/>
      <c r="I16" s="94"/>
      <c r="J16" s="94"/>
      <c r="K16" s="94"/>
    </row>
    <row r="17" spans="1:11" x14ac:dyDescent="0.25">
      <c r="A17" s="55"/>
      <c r="B17" s="56"/>
      <c r="C17" s="56"/>
      <c r="D17" s="56"/>
      <c r="E17" s="56"/>
      <c r="F17" s="56"/>
      <c r="G17" s="306" t="s">
        <v>132</v>
      </c>
      <c r="H17" s="307"/>
      <c r="I17" s="83">
        <f>SUM(I13:I16)</f>
        <v>349421994</v>
      </c>
      <c r="J17" s="83">
        <f>SUM(J13:J16)</f>
        <v>302719403</v>
      </c>
      <c r="K17" s="83">
        <f>SUM(K13:K16)</f>
        <v>46702591</v>
      </c>
    </row>
    <row r="18" spans="1:11" ht="12.75" customHeight="1" x14ac:dyDescent="0.25">
      <c r="A18" s="56"/>
      <c r="B18" s="56"/>
      <c r="C18" s="56"/>
      <c r="D18" s="56"/>
      <c r="E18" s="56"/>
      <c r="F18" s="56"/>
      <c r="G18" s="56"/>
      <c r="H18" s="56"/>
      <c r="I18" s="174"/>
      <c r="J18" s="98"/>
      <c r="K18" s="56"/>
    </row>
    <row r="19" spans="1:11" ht="24.95" customHeight="1" x14ac:dyDescent="0.25">
      <c r="A19" s="31" t="s">
        <v>58</v>
      </c>
      <c r="B19" s="31" t="s">
        <v>133</v>
      </c>
      <c r="C19" s="31" t="s">
        <v>30</v>
      </c>
      <c r="D19" s="32" t="s">
        <v>59</v>
      </c>
      <c r="E19" s="31" t="s">
        <v>40</v>
      </c>
      <c r="F19" s="31" t="s">
        <v>62</v>
      </c>
      <c r="G19" s="31" t="s">
        <v>37</v>
      </c>
      <c r="H19" s="31" t="s">
        <v>60</v>
      </c>
      <c r="I19" s="31" t="s">
        <v>61</v>
      </c>
      <c r="J19" s="31" t="s">
        <v>99</v>
      </c>
      <c r="K19" s="31" t="s">
        <v>68</v>
      </c>
    </row>
    <row r="20" spans="1:11" ht="24.95" customHeight="1" x14ac:dyDescent="0.25">
      <c r="A20" s="95">
        <v>818850000</v>
      </c>
      <c r="B20" s="95">
        <f>-291508000-153777170-24142836</f>
        <v>-469428006</v>
      </c>
      <c r="C20" s="95">
        <v>0</v>
      </c>
      <c r="D20" s="82">
        <f>+A20+B20-C20</f>
        <v>349421994</v>
      </c>
      <c r="E20" s="82">
        <f>+I17</f>
        <v>349421994</v>
      </c>
      <c r="F20" s="72">
        <f>+E20/D20</f>
        <v>1</v>
      </c>
      <c r="G20" s="82">
        <f>+I9</f>
        <v>0</v>
      </c>
      <c r="H20" s="82">
        <f>+D20-E20-G20</f>
        <v>0</v>
      </c>
      <c r="I20" s="82">
        <f>+J17</f>
        <v>302719403</v>
      </c>
      <c r="J20" s="73">
        <f>+I20/D20</f>
        <v>0.86634329892811501</v>
      </c>
      <c r="K20" s="82">
        <f>+K17</f>
        <v>46702591</v>
      </c>
    </row>
    <row r="21" spans="1:11" x14ac:dyDescent="0.25">
      <c r="A21" s="74">
        <v>1</v>
      </c>
      <c r="B21" s="74">
        <v>2</v>
      </c>
      <c r="C21" s="74">
        <v>3</v>
      </c>
      <c r="D21" s="74" t="s">
        <v>42</v>
      </c>
      <c r="E21" s="74">
        <v>5</v>
      </c>
      <c r="F21" s="74" t="s">
        <v>69</v>
      </c>
      <c r="G21" s="74">
        <v>7</v>
      </c>
      <c r="H21" s="74" t="s">
        <v>70</v>
      </c>
      <c r="I21" s="74">
        <v>9</v>
      </c>
      <c r="J21" s="74" t="s">
        <v>100</v>
      </c>
      <c r="K21" s="74" t="s">
        <v>101</v>
      </c>
    </row>
  </sheetData>
  <mergeCells count="15">
    <mergeCell ref="G17:H17"/>
    <mergeCell ref="E11:H11"/>
    <mergeCell ref="E12:F12"/>
    <mergeCell ref="G12:H12"/>
    <mergeCell ref="E5:H5"/>
    <mergeCell ref="E6:H6"/>
    <mergeCell ref="G9:H9"/>
    <mergeCell ref="A5:A6"/>
    <mergeCell ref="J11:J12"/>
    <mergeCell ref="I11:I12"/>
    <mergeCell ref="A11:A12"/>
    <mergeCell ref="B5:B6"/>
    <mergeCell ref="D5:D6"/>
    <mergeCell ref="I5:I6"/>
    <mergeCell ref="J5:K6"/>
  </mergeCells>
  <phoneticPr fontId="0"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0"/>
  <sheetViews>
    <sheetView topLeftCell="A73" zoomScaleNormal="100" workbookViewId="0">
      <selection activeCell="C94" sqref="C94:D94"/>
    </sheetView>
  </sheetViews>
  <sheetFormatPr baseColWidth="10" defaultRowHeight="15" x14ac:dyDescent="0.25"/>
  <cols>
    <col min="1" max="2" width="15.7109375" style="33" customWidth="1"/>
    <col min="3" max="3" width="14.7109375" style="33" customWidth="1"/>
    <col min="4" max="11" width="15.7109375" style="33" customWidth="1"/>
    <col min="12" max="16384" width="11.42578125" style="33"/>
  </cols>
  <sheetData>
    <row r="1" spans="1:11" ht="12.75" customHeight="1" x14ac:dyDescent="0.25">
      <c r="A1" s="2" t="s">
        <v>98</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34" t="s">
        <v>110</v>
      </c>
      <c r="B3" s="34" t="s">
        <v>0</v>
      </c>
      <c r="C3" s="34"/>
      <c r="D3" s="34"/>
      <c r="E3" s="35"/>
      <c r="F3" s="35"/>
      <c r="G3" s="35"/>
      <c r="H3" s="35"/>
      <c r="I3" s="35"/>
      <c r="J3" s="35"/>
      <c r="K3" s="301" t="s">
        <v>1133</v>
      </c>
    </row>
    <row r="4" spans="1:11" ht="12.75" customHeight="1" x14ac:dyDescent="0.25">
      <c r="A4" s="3"/>
      <c r="B4" s="3"/>
      <c r="C4" s="3"/>
      <c r="D4" s="3"/>
      <c r="E4" s="3"/>
      <c r="F4" s="3"/>
      <c r="G4" s="3"/>
      <c r="H4" s="3"/>
      <c r="I4" s="3"/>
      <c r="J4" s="37"/>
      <c r="K4" s="38"/>
    </row>
    <row r="5" spans="1:11" x14ac:dyDescent="0.25">
      <c r="A5" s="308" t="s">
        <v>28</v>
      </c>
      <c r="B5" s="310" t="s">
        <v>131</v>
      </c>
      <c r="C5" s="39"/>
      <c r="D5" s="308" t="s">
        <v>71</v>
      </c>
      <c r="E5" s="312" t="s">
        <v>37</v>
      </c>
      <c r="F5" s="313"/>
      <c r="G5" s="313"/>
      <c r="H5" s="314"/>
      <c r="I5" s="308" t="s">
        <v>31</v>
      </c>
      <c r="J5" s="315" t="s">
        <v>41</v>
      </c>
      <c r="K5" s="316"/>
    </row>
    <row r="6" spans="1:11" x14ac:dyDescent="0.25">
      <c r="A6" s="309"/>
      <c r="B6" s="311"/>
      <c r="C6" s="40"/>
      <c r="D6" s="309"/>
      <c r="E6" s="312" t="s">
        <v>33</v>
      </c>
      <c r="F6" s="313"/>
      <c r="G6" s="313"/>
      <c r="H6" s="314"/>
      <c r="I6" s="309"/>
      <c r="J6" s="317"/>
      <c r="K6" s="318"/>
    </row>
    <row r="7" spans="1:11" ht="12.75" customHeight="1" x14ac:dyDescent="0.25">
      <c r="A7" s="132"/>
      <c r="B7" s="133"/>
      <c r="C7" s="134"/>
      <c r="D7" s="298"/>
      <c r="E7" s="133"/>
      <c r="F7" s="135"/>
      <c r="G7" s="135"/>
      <c r="H7" s="136"/>
      <c r="I7" s="137"/>
      <c r="J7" s="138"/>
      <c r="K7" s="299"/>
    </row>
    <row r="8" spans="1:11" ht="12.75" customHeight="1" x14ac:dyDescent="0.25">
      <c r="A8" s="142"/>
      <c r="B8" s="123"/>
      <c r="C8" s="143"/>
      <c r="D8" s="125"/>
      <c r="E8" s="123"/>
      <c r="F8" s="144"/>
      <c r="G8" s="144"/>
      <c r="H8" s="124"/>
      <c r="I8" s="146"/>
      <c r="J8" s="183"/>
      <c r="K8" s="115"/>
    </row>
    <row r="9" spans="1:11" x14ac:dyDescent="0.25">
      <c r="A9" s="55"/>
      <c r="B9" s="56"/>
      <c r="C9" s="56"/>
      <c r="D9" s="56"/>
      <c r="E9" s="56"/>
      <c r="F9" s="56"/>
      <c r="G9" s="306" t="s">
        <v>132</v>
      </c>
      <c r="H9" s="307"/>
      <c r="I9" s="147">
        <f>SUM(I7:I8)</f>
        <v>0</v>
      </c>
      <c r="J9" s="141"/>
      <c r="K9" s="115"/>
    </row>
    <row r="10" spans="1:11" ht="12.75" customHeight="1" x14ac:dyDescent="0.25">
      <c r="A10" s="3"/>
      <c r="B10" s="3"/>
      <c r="C10" s="3"/>
      <c r="D10" s="3"/>
      <c r="E10" s="3"/>
      <c r="F10" s="3"/>
      <c r="G10" s="3"/>
      <c r="H10" s="3"/>
      <c r="I10" s="22"/>
      <c r="J10" s="37"/>
      <c r="K10" s="49"/>
    </row>
    <row r="11" spans="1:11" x14ac:dyDescent="0.25">
      <c r="A11" s="308" t="s">
        <v>28</v>
      </c>
      <c r="B11" s="30" t="s">
        <v>38</v>
      </c>
      <c r="C11" s="60" t="s">
        <v>34</v>
      </c>
      <c r="D11" s="59" t="s">
        <v>34</v>
      </c>
      <c r="E11" s="312" t="s">
        <v>40</v>
      </c>
      <c r="F11" s="313"/>
      <c r="G11" s="313"/>
      <c r="H11" s="314"/>
      <c r="I11" s="308" t="s">
        <v>31</v>
      </c>
      <c r="J11" s="308" t="s">
        <v>29</v>
      </c>
      <c r="K11" s="60" t="s">
        <v>56</v>
      </c>
    </row>
    <row r="12" spans="1:11" x14ac:dyDescent="0.25">
      <c r="A12" s="309"/>
      <c r="B12" s="61" t="s">
        <v>39</v>
      </c>
      <c r="C12" s="61" t="s">
        <v>36</v>
      </c>
      <c r="D12" s="61" t="s">
        <v>35</v>
      </c>
      <c r="E12" s="312" t="s">
        <v>33</v>
      </c>
      <c r="F12" s="314"/>
      <c r="G12" s="312" t="s">
        <v>32</v>
      </c>
      <c r="H12" s="314"/>
      <c r="I12" s="309"/>
      <c r="J12" s="309"/>
      <c r="K12" s="61" t="s">
        <v>57</v>
      </c>
    </row>
    <row r="13" spans="1:11" ht="15" customHeight="1" x14ac:dyDescent="0.25">
      <c r="A13" s="89">
        <v>42748</v>
      </c>
      <c r="B13" s="253" t="s">
        <v>169</v>
      </c>
      <c r="C13" s="91">
        <v>43</v>
      </c>
      <c r="D13" s="91">
        <v>38</v>
      </c>
      <c r="E13" s="44" t="s">
        <v>170</v>
      </c>
      <c r="F13" s="66"/>
      <c r="G13" t="s">
        <v>149</v>
      </c>
      <c r="H13" s="87"/>
      <c r="I13" s="79">
        <v>132230</v>
      </c>
      <c r="J13" s="79">
        <v>132230</v>
      </c>
      <c r="K13" s="28">
        <f t="shared" ref="K13:K76" si="0">+I13-J13</f>
        <v>0</v>
      </c>
    </row>
    <row r="14" spans="1:11" x14ac:dyDescent="0.25">
      <c r="A14" s="89">
        <v>42767</v>
      </c>
      <c r="B14" s="253" t="s">
        <v>188</v>
      </c>
      <c r="C14" s="256">
        <v>43</v>
      </c>
      <c r="D14" s="256">
        <v>137</v>
      </c>
      <c r="E14" s="44" t="s">
        <v>193</v>
      </c>
      <c r="F14" s="66"/>
      <c r="G14" t="s">
        <v>149</v>
      </c>
      <c r="H14" s="87"/>
      <c r="I14" s="79">
        <v>26771941</v>
      </c>
      <c r="J14" s="79">
        <v>26771941</v>
      </c>
      <c r="K14" s="28">
        <f t="shared" si="0"/>
        <v>0</v>
      </c>
    </row>
    <row r="15" spans="1:11" x14ac:dyDescent="0.25">
      <c r="A15" s="89">
        <v>42767</v>
      </c>
      <c r="B15" s="253" t="s">
        <v>171</v>
      </c>
      <c r="C15" s="91">
        <v>43</v>
      </c>
      <c r="D15" s="91">
        <v>143</v>
      </c>
      <c r="E15" s="44" t="s">
        <v>194</v>
      </c>
      <c r="F15" s="66"/>
      <c r="G15" s="65" t="s">
        <v>149</v>
      </c>
      <c r="H15" s="87"/>
      <c r="I15" s="79">
        <v>19420380</v>
      </c>
      <c r="J15" s="79">
        <v>19420380</v>
      </c>
      <c r="K15" s="28">
        <f t="shared" si="0"/>
        <v>0</v>
      </c>
    </row>
    <row r="16" spans="1:11" x14ac:dyDescent="0.25">
      <c r="A16" s="89">
        <v>42779</v>
      </c>
      <c r="B16" s="253" t="s">
        <v>189</v>
      </c>
      <c r="C16" s="91">
        <v>43</v>
      </c>
      <c r="D16" s="91">
        <v>204</v>
      </c>
      <c r="E16" s="44" t="s">
        <v>430</v>
      </c>
      <c r="F16" s="66"/>
      <c r="G16" s="65" t="s">
        <v>149</v>
      </c>
      <c r="H16" s="87"/>
      <c r="I16" s="79">
        <v>1048770</v>
      </c>
      <c r="J16" s="79">
        <v>1048770</v>
      </c>
      <c r="K16" s="28">
        <f t="shared" si="0"/>
        <v>0</v>
      </c>
    </row>
    <row r="17" spans="1:11" x14ac:dyDescent="0.25">
      <c r="A17" s="89">
        <v>42780</v>
      </c>
      <c r="B17" s="253" t="s">
        <v>190</v>
      </c>
      <c r="C17" s="91">
        <v>43</v>
      </c>
      <c r="D17" s="91">
        <v>207</v>
      </c>
      <c r="E17" s="44" t="s">
        <v>195</v>
      </c>
      <c r="F17" s="66"/>
      <c r="G17" s="65" t="s">
        <v>149</v>
      </c>
      <c r="H17" s="87"/>
      <c r="I17" s="79">
        <v>66990</v>
      </c>
      <c r="J17" s="79">
        <v>66990</v>
      </c>
      <c r="K17" s="28">
        <f t="shared" si="0"/>
        <v>0</v>
      </c>
    </row>
    <row r="18" spans="1:11" x14ac:dyDescent="0.25">
      <c r="A18" s="89">
        <v>42783</v>
      </c>
      <c r="B18" s="253" t="s">
        <v>191</v>
      </c>
      <c r="C18" s="91">
        <v>43</v>
      </c>
      <c r="D18" s="91">
        <v>225</v>
      </c>
      <c r="E18" s="44" t="s">
        <v>431</v>
      </c>
      <c r="F18" s="66"/>
      <c r="G18" s="65" t="s">
        <v>149</v>
      </c>
      <c r="H18" s="87"/>
      <c r="I18" s="79">
        <v>283810</v>
      </c>
      <c r="J18" s="79">
        <v>283810</v>
      </c>
      <c r="K18" s="28">
        <f t="shared" si="0"/>
        <v>0</v>
      </c>
    </row>
    <row r="19" spans="1:11" x14ac:dyDescent="0.25">
      <c r="A19" s="89">
        <v>42786</v>
      </c>
      <c r="B19" s="253" t="s">
        <v>192</v>
      </c>
      <c r="C19" s="91">
        <v>43</v>
      </c>
      <c r="D19" s="91">
        <v>244</v>
      </c>
      <c r="E19" s="44" t="s">
        <v>437</v>
      </c>
      <c r="F19" s="66"/>
      <c r="G19" s="65" t="s">
        <v>149</v>
      </c>
      <c r="H19" s="87"/>
      <c r="I19" s="79">
        <v>269350</v>
      </c>
      <c r="J19" s="79">
        <v>269350</v>
      </c>
      <c r="K19" s="28">
        <f t="shared" si="0"/>
        <v>0</v>
      </c>
    </row>
    <row r="20" spans="1:11" x14ac:dyDescent="0.25">
      <c r="A20" s="89">
        <v>42795</v>
      </c>
      <c r="B20" s="253" t="s">
        <v>221</v>
      </c>
      <c r="C20" s="91">
        <v>43</v>
      </c>
      <c r="D20" s="91">
        <v>324</v>
      </c>
      <c r="E20" s="44" t="s">
        <v>432</v>
      </c>
      <c r="F20" s="66"/>
      <c r="G20" s="65" t="s">
        <v>149</v>
      </c>
      <c r="H20" s="87"/>
      <c r="I20" s="79">
        <v>142000</v>
      </c>
      <c r="J20" s="79">
        <v>142000</v>
      </c>
      <c r="K20" s="28">
        <f t="shared" si="0"/>
        <v>0</v>
      </c>
    </row>
    <row r="21" spans="1:11" x14ac:dyDescent="0.25">
      <c r="A21" s="89">
        <v>42797</v>
      </c>
      <c r="B21" s="253" t="s">
        <v>222</v>
      </c>
      <c r="C21" s="91">
        <v>43</v>
      </c>
      <c r="D21" s="91">
        <v>339</v>
      </c>
      <c r="E21" s="44" t="s">
        <v>433</v>
      </c>
      <c r="F21" s="66"/>
      <c r="G21" s="65" t="s">
        <v>149</v>
      </c>
      <c r="H21" s="87"/>
      <c r="I21" s="79">
        <v>736910</v>
      </c>
      <c r="J21" s="79">
        <v>736910</v>
      </c>
      <c r="K21" s="28">
        <f t="shared" si="0"/>
        <v>0</v>
      </c>
    </row>
    <row r="22" spans="1:11" x14ac:dyDescent="0.25">
      <c r="A22" s="89">
        <v>42800</v>
      </c>
      <c r="B22" s="253" t="s">
        <v>223</v>
      </c>
      <c r="C22" s="91">
        <v>43</v>
      </c>
      <c r="D22" s="91">
        <v>343</v>
      </c>
      <c r="E22" s="44" t="s">
        <v>436</v>
      </c>
      <c r="F22" s="66"/>
      <c r="G22" s="65" t="s">
        <v>149</v>
      </c>
      <c r="H22" s="87"/>
      <c r="I22" s="79">
        <v>561740</v>
      </c>
      <c r="J22" s="79">
        <v>561740</v>
      </c>
      <c r="K22" s="28">
        <f t="shared" si="0"/>
        <v>0</v>
      </c>
    </row>
    <row r="23" spans="1:11" x14ac:dyDescent="0.25">
      <c r="A23" s="89">
        <v>42801</v>
      </c>
      <c r="B23" s="253" t="s">
        <v>224</v>
      </c>
      <c r="C23" s="91">
        <v>43</v>
      </c>
      <c r="D23" s="91">
        <v>361</v>
      </c>
      <c r="E23" s="44" t="s">
        <v>434</v>
      </c>
      <c r="F23" s="66"/>
      <c r="G23" s="65" t="s">
        <v>149</v>
      </c>
      <c r="H23" s="87"/>
      <c r="I23" s="79">
        <v>45400</v>
      </c>
      <c r="J23" s="79">
        <v>45400</v>
      </c>
      <c r="K23" s="28">
        <f t="shared" si="0"/>
        <v>0</v>
      </c>
    </row>
    <row r="24" spans="1:11" x14ac:dyDescent="0.25">
      <c r="A24" s="89">
        <v>42807</v>
      </c>
      <c r="B24" s="253" t="s">
        <v>225</v>
      </c>
      <c r="C24" s="91">
        <v>43</v>
      </c>
      <c r="D24" s="91">
        <v>394</v>
      </c>
      <c r="E24" s="44" t="s">
        <v>435</v>
      </c>
      <c r="F24" s="66"/>
      <c r="G24" s="65" t="s">
        <v>149</v>
      </c>
      <c r="H24" s="87"/>
      <c r="I24" s="79">
        <v>295810</v>
      </c>
      <c r="J24" s="79">
        <v>295810</v>
      </c>
      <c r="K24" s="28">
        <f t="shared" si="0"/>
        <v>0</v>
      </c>
    </row>
    <row r="25" spans="1:11" x14ac:dyDescent="0.25">
      <c r="A25" s="89">
        <v>42810</v>
      </c>
      <c r="B25" s="253" t="s">
        <v>269</v>
      </c>
      <c r="C25" s="91">
        <v>43</v>
      </c>
      <c r="D25" s="91">
        <v>416</v>
      </c>
      <c r="E25" s="44" t="s">
        <v>438</v>
      </c>
      <c r="F25" s="66"/>
      <c r="G25" s="65" t="s">
        <v>149</v>
      </c>
      <c r="H25" s="87"/>
      <c r="I25" s="79">
        <v>1131200</v>
      </c>
      <c r="J25" s="79">
        <v>1131200</v>
      </c>
      <c r="K25" s="28">
        <f t="shared" si="0"/>
        <v>0</v>
      </c>
    </row>
    <row r="26" spans="1:11" x14ac:dyDescent="0.25">
      <c r="A26" s="89">
        <v>42810</v>
      </c>
      <c r="B26" s="253" t="s">
        <v>270</v>
      </c>
      <c r="C26" s="91">
        <v>43</v>
      </c>
      <c r="D26" s="91">
        <v>417</v>
      </c>
      <c r="E26" s="44" t="s">
        <v>439</v>
      </c>
      <c r="F26" s="66"/>
      <c r="G26" s="65" t="s">
        <v>149</v>
      </c>
      <c r="H26" s="87"/>
      <c r="I26" s="79">
        <v>24135458</v>
      </c>
      <c r="J26" s="79">
        <v>24135458</v>
      </c>
      <c r="K26" s="28">
        <f t="shared" si="0"/>
        <v>0</v>
      </c>
    </row>
    <row r="27" spans="1:11" x14ac:dyDescent="0.25">
      <c r="A27" s="89">
        <v>42811</v>
      </c>
      <c r="B27" s="253" t="s">
        <v>271</v>
      </c>
      <c r="C27" s="91">
        <v>43</v>
      </c>
      <c r="D27" s="91">
        <v>421</v>
      </c>
      <c r="E27" s="44" t="s">
        <v>440</v>
      </c>
      <c r="F27" s="66"/>
      <c r="G27" s="65" t="s">
        <v>149</v>
      </c>
      <c r="H27" s="87"/>
      <c r="I27" s="79">
        <v>1367510</v>
      </c>
      <c r="J27" s="79">
        <v>1367510</v>
      </c>
      <c r="K27" s="28">
        <f t="shared" si="0"/>
        <v>0</v>
      </c>
    </row>
    <row r="28" spans="1:11" x14ac:dyDescent="0.25">
      <c r="A28" s="89">
        <v>42818</v>
      </c>
      <c r="B28" s="253" t="s">
        <v>272</v>
      </c>
      <c r="C28" s="91">
        <v>43</v>
      </c>
      <c r="D28" s="91">
        <v>451</v>
      </c>
      <c r="E28" s="44" t="s">
        <v>441</v>
      </c>
      <c r="F28" s="66"/>
      <c r="G28" s="65" t="s">
        <v>149</v>
      </c>
      <c r="H28" s="87"/>
      <c r="I28" s="79">
        <v>22558357</v>
      </c>
      <c r="J28" s="79">
        <v>22558357</v>
      </c>
      <c r="K28" s="28">
        <f t="shared" si="0"/>
        <v>0</v>
      </c>
    </row>
    <row r="29" spans="1:11" x14ac:dyDescent="0.25">
      <c r="A29" s="89">
        <v>42821</v>
      </c>
      <c r="B29" s="253" t="s">
        <v>273</v>
      </c>
      <c r="C29" s="91">
        <v>43</v>
      </c>
      <c r="D29" s="91">
        <v>459</v>
      </c>
      <c r="E29" s="44" t="s">
        <v>442</v>
      </c>
      <c r="F29" s="66"/>
      <c r="G29" s="65" t="s">
        <v>149</v>
      </c>
      <c r="H29" s="87"/>
      <c r="I29" s="79">
        <v>1411810</v>
      </c>
      <c r="J29" s="79">
        <v>1411810</v>
      </c>
      <c r="K29" s="28">
        <f t="shared" si="0"/>
        <v>0</v>
      </c>
    </row>
    <row r="30" spans="1:11" x14ac:dyDescent="0.25">
      <c r="A30" s="276">
        <v>42824</v>
      </c>
      <c r="B30" s="277" t="s">
        <v>306</v>
      </c>
      <c r="C30" s="162">
        <v>43</v>
      </c>
      <c r="D30" s="162">
        <v>477</v>
      </c>
      <c r="E30" s="44" t="s">
        <v>443</v>
      </c>
      <c r="F30" s="85"/>
      <c r="G30" s="65" t="s">
        <v>149</v>
      </c>
      <c r="H30" s="87"/>
      <c r="I30" s="79">
        <v>573850</v>
      </c>
      <c r="J30" s="79">
        <v>573850</v>
      </c>
      <c r="K30" s="28">
        <f t="shared" si="0"/>
        <v>0</v>
      </c>
    </row>
    <row r="31" spans="1:11" x14ac:dyDescent="0.25">
      <c r="A31" s="276">
        <v>42829</v>
      </c>
      <c r="B31" s="277" t="s">
        <v>307</v>
      </c>
      <c r="C31" s="162">
        <v>43</v>
      </c>
      <c r="D31" s="162">
        <v>503</v>
      </c>
      <c r="E31" s="44" t="s">
        <v>444</v>
      </c>
      <c r="F31" s="85"/>
      <c r="G31" s="65" t="s">
        <v>149</v>
      </c>
      <c r="H31" s="87"/>
      <c r="I31" s="79">
        <v>167840</v>
      </c>
      <c r="J31" s="79">
        <v>167840</v>
      </c>
      <c r="K31" s="28">
        <f t="shared" si="0"/>
        <v>0</v>
      </c>
    </row>
    <row r="32" spans="1:11" x14ac:dyDescent="0.25">
      <c r="A32" s="276">
        <v>42832</v>
      </c>
      <c r="B32" s="277" t="s">
        <v>308</v>
      </c>
      <c r="C32" s="162">
        <v>43</v>
      </c>
      <c r="D32" s="162">
        <v>514</v>
      </c>
      <c r="E32" s="44" t="s">
        <v>445</v>
      </c>
      <c r="F32" s="85"/>
      <c r="G32" s="65" t="s">
        <v>149</v>
      </c>
      <c r="H32" s="87"/>
      <c r="I32" s="79">
        <v>87760</v>
      </c>
      <c r="J32" s="79">
        <v>87760</v>
      </c>
      <c r="K32" s="28">
        <f t="shared" si="0"/>
        <v>0</v>
      </c>
    </row>
    <row r="33" spans="1:11" x14ac:dyDescent="0.25">
      <c r="A33" s="276">
        <v>42836</v>
      </c>
      <c r="B33" s="277" t="s">
        <v>309</v>
      </c>
      <c r="C33" s="162">
        <v>43</v>
      </c>
      <c r="D33" s="162">
        <v>528</v>
      </c>
      <c r="E33" s="44" t="s">
        <v>446</v>
      </c>
      <c r="F33" s="85"/>
      <c r="G33" s="65" t="s">
        <v>149</v>
      </c>
      <c r="H33" s="87"/>
      <c r="I33" s="79">
        <v>1262250</v>
      </c>
      <c r="J33" s="79">
        <v>1262250</v>
      </c>
      <c r="K33" s="28">
        <f t="shared" si="0"/>
        <v>0</v>
      </c>
    </row>
    <row r="34" spans="1:11" x14ac:dyDescent="0.25">
      <c r="A34" s="276">
        <v>42836</v>
      </c>
      <c r="B34" s="277" t="s">
        <v>310</v>
      </c>
      <c r="C34" s="162">
        <v>43</v>
      </c>
      <c r="D34" s="162">
        <v>531</v>
      </c>
      <c r="E34" s="44" t="s">
        <v>447</v>
      </c>
      <c r="F34" s="85"/>
      <c r="G34" s="65" t="s">
        <v>149</v>
      </c>
      <c r="H34" s="87"/>
      <c r="I34" s="79">
        <v>311710</v>
      </c>
      <c r="J34" s="79">
        <v>311710</v>
      </c>
      <c r="K34" s="28">
        <f t="shared" si="0"/>
        <v>0</v>
      </c>
    </row>
    <row r="35" spans="1:11" x14ac:dyDescent="0.25">
      <c r="A35" s="276">
        <v>42845</v>
      </c>
      <c r="B35" s="277" t="s">
        <v>311</v>
      </c>
      <c r="C35" s="162">
        <v>43</v>
      </c>
      <c r="D35" s="162">
        <v>549</v>
      </c>
      <c r="E35" s="44" t="s">
        <v>448</v>
      </c>
      <c r="F35" s="85"/>
      <c r="G35" s="65" t="s">
        <v>149</v>
      </c>
      <c r="H35" s="87"/>
      <c r="I35" s="79">
        <v>749120</v>
      </c>
      <c r="J35" s="79">
        <v>749120</v>
      </c>
      <c r="K35" s="28">
        <f t="shared" si="0"/>
        <v>0</v>
      </c>
    </row>
    <row r="36" spans="1:11" x14ac:dyDescent="0.25">
      <c r="A36" s="276">
        <v>42845</v>
      </c>
      <c r="B36" s="277" t="s">
        <v>312</v>
      </c>
      <c r="C36" s="162">
        <v>43</v>
      </c>
      <c r="D36" s="162">
        <v>550</v>
      </c>
      <c r="E36" s="44" t="s">
        <v>449</v>
      </c>
      <c r="F36" s="85"/>
      <c r="G36" s="65" t="s">
        <v>149</v>
      </c>
      <c r="H36" s="87"/>
      <c r="I36" s="79">
        <v>26024673</v>
      </c>
      <c r="J36" s="79">
        <v>26024673</v>
      </c>
      <c r="K36" s="28">
        <f t="shared" si="0"/>
        <v>0</v>
      </c>
    </row>
    <row r="37" spans="1:11" x14ac:dyDescent="0.25">
      <c r="A37" s="276">
        <v>42860</v>
      </c>
      <c r="B37" s="277" t="s">
        <v>358</v>
      </c>
      <c r="C37" s="162">
        <v>43</v>
      </c>
      <c r="D37" s="162">
        <v>619</v>
      </c>
      <c r="E37" s="44" t="s">
        <v>450</v>
      </c>
      <c r="F37" s="85"/>
      <c r="G37" s="65" t="s">
        <v>149</v>
      </c>
      <c r="H37" s="87"/>
      <c r="I37" s="79">
        <v>719250</v>
      </c>
      <c r="J37" s="79">
        <v>719250</v>
      </c>
      <c r="K37" s="28">
        <f t="shared" si="0"/>
        <v>0</v>
      </c>
    </row>
    <row r="38" spans="1:11" x14ac:dyDescent="0.25">
      <c r="A38" s="276">
        <v>42863</v>
      </c>
      <c r="B38" s="277" t="s">
        <v>359</v>
      </c>
      <c r="C38" s="162">
        <v>43</v>
      </c>
      <c r="D38" s="162">
        <v>637</v>
      </c>
      <c r="E38" s="44" t="s">
        <v>451</v>
      </c>
      <c r="F38" s="85"/>
      <c r="G38" s="65" t="s">
        <v>149</v>
      </c>
      <c r="H38" s="87"/>
      <c r="I38" s="79">
        <v>110540</v>
      </c>
      <c r="J38" s="79">
        <v>110540</v>
      </c>
      <c r="K38" s="28">
        <f t="shared" si="0"/>
        <v>0</v>
      </c>
    </row>
    <row r="39" spans="1:11" x14ac:dyDescent="0.25">
      <c r="A39" s="276">
        <v>42863</v>
      </c>
      <c r="B39" s="277" t="s">
        <v>360</v>
      </c>
      <c r="C39" s="162">
        <v>43</v>
      </c>
      <c r="D39" s="162">
        <v>638</v>
      </c>
      <c r="E39" s="44" t="s">
        <v>452</v>
      </c>
      <c r="F39" s="85"/>
      <c r="G39" s="65" t="s">
        <v>149</v>
      </c>
      <c r="H39" s="87"/>
      <c r="I39" s="79">
        <v>50230</v>
      </c>
      <c r="J39" s="79">
        <v>50230</v>
      </c>
      <c r="K39" s="28">
        <f t="shared" si="0"/>
        <v>0</v>
      </c>
    </row>
    <row r="40" spans="1:11" x14ac:dyDescent="0.25">
      <c r="A40" s="276">
        <v>42872</v>
      </c>
      <c r="B40" s="277" t="s">
        <v>401</v>
      </c>
      <c r="C40" s="162">
        <v>43</v>
      </c>
      <c r="D40" s="162">
        <v>673</v>
      </c>
      <c r="E40" s="44" t="s">
        <v>405</v>
      </c>
      <c r="F40" s="85"/>
      <c r="G40" s="65" t="s">
        <v>149</v>
      </c>
      <c r="H40" s="87"/>
      <c r="I40" s="79">
        <v>1065880</v>
      </c>
      <c r="J40" s="79">
        <v>1065880</v>
      </c>
      <c r="K40" s="28">
        <f t="shared" si="0"/>
        <v>0</v>
      </c>
    </row>
    <row r="41" spans="1:11" x14ac:dyDescent="0.25">
      <c r="A41" s="276">
        <v>42872</v>
      </c>
      <c r="B41" s="277" t="s">
        <v>402</v>
      </c>
      <c r="C41" s="162">
        <v>43</v>
      </c>
      <c r="D41" s="162">
        <v>674</v>
      </c>
      <c r="E41" s="44" t="s">
        <v>453</v>
      </c>
      <c r="F41" s="85"/>
      <c r="G41" s="65" t="s">
        <v>149</v>
      </c>
      <c r="H41" s="87"/>
      <c r="I41" s="79">
        <v>326220</v>
      </c>
      <c r="J41" s="79">
        <v>326220</v>
      </c>
      <c r="K41" s="28">
        <f t="shared" si="0"/>
        <v>0</v>
      </c>
    </row>
    <row r="42" spans="1:11" x14ac:dyDescent="0.25">
      <c r="A42" s="276">
        <v>42873</v>
      </c>
      <c r="B42" s="282" t="s">
        <v>403</v>
      </c>
      <c r="C42" s="162">
        <v>43</v>
      </c>
      <c r="D42" s="162">
        <v>681</v>
      </c>
      <c r="E42" s="44" t="s">
        <v>406</v>
      </c>
      <c r="F42" s="85"/>
      <c r="G42" s="65" t="s">
        <v>149</v>
      </c>
      <c r="H42" s="87"/>
      <c r="I42" s="79">
        <v>24843256</v>
      </c>
      <c r="J42" s="79">
        <v>24843256</v>
      </c>
      <c r="K42" s="28">
        <f t="shared" si="0"/>
        <v>0</v>
      </c>
    </row>
    <row r="43" spans="1:11" x14ac:dyDescent="0.25">
      <c r="A43" s="108">
        <v>42877</v>
      </c>
      <c r="B43" s="277" t="s">
        <v>404</v>
      </c>
      <c r="C43" s="245">
        <v>43</v>
      </c>
      <c r="D43" s="245">
        <v>698</v>
      </c>
      <c r="E43" s="44" t="s">
        <v>454</v>
      </c>
      <c r="F43" s="85"/>
      <c r="G43" s="65" t="s">
        <v>149</v>
      </c>
      <c r="H43" s="66"/>
      <c r="I43" s="28">
        <v>623770</v>
      </c>
      <c r="J43" s="28">
        <v>623770</v>
      </c>
      <c r="K43" s="28">
        <f t="shared" si="0"/>
        <v>0</v>
      </c>
    </row>
    <row r="44" spans="1:11" x14ac:dyDescent="0.25">
      <c r="A44" s="108">
        <v>42891</v>
      </c>
      <c r="B44" s="277" t="s">
        <v>510</v>
      </c>
      <c r="C44" s="245">
        <v>43</v>
      </c>
      <c r="D44" s="245">
        <v>725</v>
      </c>
      <c r="E44" s="44" t="s">
        <v>507</v>
      </c>
      <c r="F44" s="85"/>
      <c r="G44" s="65" t="s">
        <v>149</v>
      </c>
      <c r="H44" s="66"/>
      <c r="I44" s="28">
        <v>644950</v>
      </c>
      <c r="J44" s="28">
        <v>644950</v>
      </c>
      <c r="K44" s="28">
        <f t="shared" si="0"/>
        <v>0</v>
      </c>
    </row>
    <row r="45" spans="1:11" x14ac:dyDescent="0.25">
      <c r="A45" s="108">
        <v>42895</v>
      </c>
      <c r="B45" s="277" t="s">
        <v>511</v>
      </c>
      <c r="C45" s="245">
        <v>43</v>
      </c>
      <c r="D45" s="245">
        <v>734</v>
      </c>
      <c r="E45" s="44" t="s">
        <v>508</v>
      </c>
      <c r="F45" s="85"/>
      <c r="G45" s="65" t="s">
        <v>149</v>
      </c>
      <c r="H45" s="66"/>
      <c r="I45" s="28">
        <v>96130</v>
      </c>
      <c r="J45" s="28">
        <v>96130</v>
      </c>
      <c r="K45" s="28">
        <f t="shared" si="0"/>
        <v>0</v>
      </c>
    </row>
    <row r="46" spans="1:11" x14ac:dyDescent="0.25">
      <c r="A46" s="108">
        <v>42895</v>
      </c>
      <c r="B46" s="277" t="s">
        <v>512</v>
      </c>
      <c r="C46" s="245">
        <v>43</v>
      </c>
      <c r="D46" s="245">
        <v>736</v>
      </c>
      <c r="E46" s="44" t="s">
        <v>509</v>
      </c>
      <c r="F46" s="85"/>
      <c r="G46" s="65" t="s">
        <v>149</v>
      </c>
      <c r="H46" s="66"/>
      <c r="I46" s="28">
        <v>49210</v>
      </c>
      <c r="J46" s="28">
        <v>49210</v>
      </c>
      <c r="K46" s="28">
        <f t="shared" si="0"/>
        <v>0</v>
      </c>
    </row>
    <row r="47" spans="1:11" x14ac:dyDescent="0.25">
      <c r="A47" s="108">
        <v>42902</v>
      </c>
      <c r="B47" s="277" t="s">
        <v>521</v>
      </c>
      <c r="C47" s="245">
        <v>43</v>
      </c>
      <c r="D47" s="245">
        <v>765</v>
      </c>
      <c r="E47" s="44" t="s">
        <v>518</v>
      </c>
      <c r="F47" s="85"/>
      <c r="G47" s="65" t="s">
        <v>149</v>
      </c>
      <c r="H47" s="66"/>
      <c r="I47" s="28">
        <v>1223870</v>
      </c>
      <c r="J47" s="28">
        <v>1223870</v>
      </c>
      <c r="K47" s="28">
        <f t="shared" si="0"/>
        <v>0</v>
      </c>
    </row>
    <row r="48" spans="1:11" x14ac:dyDescent="0.25">
      <c r="A48" s="108">
        <v>42902</v>
      </c>
      <c r="B48" s="277" t="s">
        <v>522</v>
      </c>
      <c r="C48" s="245">
        <v>43</v>
      </c>
      <c r="D48" s="245">
        <v>766</v>
      </c>
      <c r="E48" s="44" t="s">
        <v>519</v>
      </c>
      <c r="F48" s="85"/>
      <c r="G48" s="65" t="s">
        <v>149</v>
      </c>
      <c r="H48" s="66"/>
      <c r="I48" s="28">
        <v>360360</v>
      </c>
      <c r="J48" s="28">
        <v>360360</v>
      </c>
      <c r="K48" s="28">
        <f t="shared" si="0"/>
        <v>0</v>
      </c>
    </row>
    <row r="49" spans="1:11" x14ac:dyDescent="0.25">
      <c r="A49" s="108">
        <v>42902</v>
      </c>
      <c r="B49" s="277" t="s">
        <v>523</v>
      </c>
      <c r="C49" s="245">
        <v>43</v>
      </c>
      <c r="D49" s="245">
        <v>770</v>
      </c>
      <c r="E49" s="275" t="s">
        <v>520</v>
      </c>
      <c r="F49" s="85"/>
      <c r="G49" s="65" t="s">
        <v>149</v>
      </c>
      <c r="H49" s="66"/>
      <c r="I49" s="28">
        <v>23268871</v>
      </c>
      <c r="J49" s="28">
        <v>23268871</v>
      </c>
      <c r="K49" s="28">
        <f t="shared" si="0"/>
        <v>0</v>
      </c>
    </row>
    <row r="50" spans="1:11" x14ac:dyDescent="0.25">
      <c r="A50" s="108">
        <v>42926</v>
      </c>
      <c r="B50" s="277" t="s">
        <v>619</v>
      </c>
      <c r="C50" s="245">
        <v>43</v>
      </c>
      <c r="D50" s="245">
        <v>820</v>
      </c>
      <c r="E50" s="275" t="s">
        <v>626</v>
      </c>
      <c r="F50" s="85"/>
      <c r="G50" s="65" t="s">
        <v>149</v>
      </c>
      <c r="H50" s="66"/>
      <c r="I50" s="28">
        <v>763680</v>
      </c>
      <c r="J50" s="28">
        <v>763680</v>
      </c>
      <c r="K50" s="28">
        <f t="shared" si="0"/>
        <v>0</v>
      </c>
    </row>
    <row r="51" spans="1:11" x14ac:dyDescent="0.25">
      <c r="A51" s="108">
        <v>42926</v>
      </c>
      <c r="B51" s="277" t="s">
        <v>620</v>
      </c>
      <c r="C51" s="245">
        <v>43</v>
      </c>
      <c r="D51" s="245">
        <v>821</v>
      </c>
      <c r="E51" s="275" t="s">
        <v>627</v>
      </c>
      <c r="F51" s="85"/>
      <c r="G51" s="65" t="s">
        <v>149</v>
      </c>
      <c r="H51" s="66"/>
      <c r="I51" s="28">
        <v>54260</v>
      </c>
      <c r="J51" s="28">
        <v>54260</v>
      </c>
      <c r="K51" s="28">
        <f t="shared" si="0"/>
        <v>0</v>
      </c>
    </row>
    <row r="52" spans="1:11" x14ac:dyDescent="0.25">
      <c r="A52" s="108">
        <v>42929</v>
      </c>
      <c r="B52" s="277" t="s">
        <v>621</v>
      </c>
      <c r="C52" s="245">
        <v>43</v>
      </c>
      <c r="D52" s="245">
        <v>834</v>
      </c>
      <c r="E52" s="275" t="s">
        <v>628</v>
      </c>
      <c r="F52" s="85"/>
      <c r="G52" s="65" t="s">
        <v>149</v>
      </c>
      <c r="H52" s="66"/>
      <c r="I52" s="28">
        <v>703700</v>
      </c>
      <c r="J52" s="28">
        <v>703700</v>
      </c>
      <c r="K52" s="28">
        <f t="shared" si="0"/>
        <v>0</v>
      </c>
    </row>
    <row r="53" spans="1:11" x14ac:dyDescent="0.25">
      <c r="A53" s="108">
        <v>42930</v>
      </c>
      <c r="B53" s="277" t="s">
        <v>622</v>
      </c>
      <c r="C53" s="245">
        <v>43</v>
      </c>
      <c r="D53" s="245">
        <v>837</v>
      </c>
      <c r="E53" s="275" t="s">
        <v>629</v>
      </c>
      <c r="F53" s="85"/>
      <c r="G53" s="65" t="s">
        <v>149</v>
      </c>
      <c r="H53" s="66"/>
      <c r="I53" s="28">
        <v>1102950</v>
      </c>
      <c r="J53" s="28">
        <v>1102950</v>
      </c>
      <c r="K53" s="28">
        <f t="shared" si="0"/>
        <v>0</v>
      </c>
    </row>
    <row r="54" spans="1:11" x14ac:dyDescent="0.25">
      <c r="A54" s="108">
        <v>42937</v>
      </c>
      <c r="B54" s="282" t="s">
        <v>624</v>
      </c>
      <c r="C54" s="245">
        <v>43</v>
      </c>
      <c r="D54" s="245">
        <v>849</v>
      </c>
      <c r="E54" s="275" t="s">
        <v>630</v>
      </c>
      <c r="F54" s="85"/>
      <c r="G54" s="65" t="s">
        <v>149</v>
      </c>
      <c r="H54" s="66"/>
      <c r="I54" s="28">
        <v>589833</v>
      </c>
      <c r="J54" s="28">
        <v>589833</v>
      </c>
      <c r="K54" s="28">
        <f t="shared" si="0"/>
        <v>0</v>
      </c>
    </row>
    <row r="55" spans="1:11" x14ac:dyDescent="0.25">
      <c r="A55" s="108">
        <v>42937</v>
      </c>
      <c r="B55" s="282" t="s">
        <v>625</v>
      </c>
      <c r="C55" s="245">
        <v>43</v>
      </c>
      <c r="D55" s="245">
        <v>850</v>
      </c>
      <c r="E55" s="275" t="s">
        <v>631</v>
      </c>
      <c r="F55" s="85"/>
      <c r="G55" s="65" t="s">
        <v>149</v>
      </c>
      <c r="H55" s="66"/>
      <c r="I55" s="28">
        <v>23956067</v>
      </c>
      <c r="J55" s="28">
        <v>23956067</v>
      </c>
      <c r="K55" s="28">
        <f t="shared" si="0"/>
        <v>0</v>
      </c>
    </row>
    <row r="56" spans="1:11" x14ac:dyDescent="0.25">
      <c r="A56" s="108">
        <v>42937</v>
      </c>
      <c r="B56" s="282" t="s">
        <v>623</v>
      </c>
      <c r="C56" s="245">
        <v>43</v>
      </c>
      <c r="D56" s="245">
        <v>854</v>
      </c>
      <c r="E56" s="44" t="s">
        <v>632</v>
      </c>
      <c r="F56" s="85"/>
      <c r="G56" s="65" t="s">
        <v>149</v>
      </c>
      <c r="H56" s="66"/>
      <c r="I56" s="28">
        <v>285790</v>
      </c>
      <c r="J56" s="28">
        <v>285790</v>
      </c>
      <c r="K56" s="28">
        <f t="shared" si="0"/>
        <v>0</v>
      </c>
    </row>
    <row r="57" spans="1:11" x14ac:dyDescent="0.25">
      <c r="A57" s="108">
        <v>42941</v>
      </c>
      <c r="B57" s="282" t="s">
        <v>652</v>
      </c>
      <c r="C57" s="245">
        <v>43</v>
      </c>
      <c r="D57" s="245">
        <v>860</v>
      </c>
      <c r="E57" s="44" t="s">
        <v>653</v>
      </c>
      <c r="F57" s="85"/>
      <c r="G57" s="65" t="s">
        <v>149</v>
      </c>
      <c r="H57" s="66"/>
      <c r="I57" s="28">
        <v>398090</v>
      </c>
      <c r="J57" s="28">
        <v>398090</v>
      </c>
      <c r="K57" s="28">
        <f t="shared" si="0"/>
        <v>0</v>
      </c>
    </row>
    <row r="58" spans="1:11" x14ac:dyDescent="0.25">
      <c r="A58" s="108">
        <v>42950</v>
      </c>
      <c r="B58" s="282" t="s">
        <v>686</v>
      </c>
      <c r="C58" s="245">
        <v>43</v>
      </c>
      <c r="D58" s="245">
        <v>874</v>
      </c>
      <c r="E58" s="44" t="s">
        <v>693</v>
      </c>
      <c r="F58" s="85"/>
      <c r="G58" s="65" t="s">
        <v>149</v>
      </c>
      <c r="H58" s="66"/>
      <c r="I58" s="28">
        <v>1163830</v>
      </c>
      <c r="J58" s="28">
        <v>1163830</v>
      </c>
      <c r="K58" s="28">
        <f t="shared" si="0"/>
        <v>0</v>
      </c>
    </row>
    <row r="59" spans="1:11" x14ac:dyDescent="0.25">
      <c r="A59" s="108">
        <v>42958</v>
      </c>
      <c r="B59" s="282" t="s">
        <v>687</v>
      </c>
      <c r="C59" s="245">
        <v>43</v>
      </c>
      <c r="D59" s="245">
        <v>883</v>
      </c>
      <c r="E59" s="44" t="s">
        <v>694</v>
      </c>
      <c r="F59" s="85"/>
      <c r="G59" s="65" t="s">
        <v>149</v>
      </c>
      <c r="H59" s="66"/>
      <c r="I59" s="28">
        <v>54270</v>
      </c>
      <c r="J59" s="28">
        <v>54270</v>
      </c>
      <c r="K59" s="28">
        <f t="shared" si="0"/>
        <v>0</v>
      </c>
    </row>
    <row r="60" spans="1:11" x14ac:dyDescent="0.25">
      <c r="A60" s="108">
        <v>42958</v>
      </c>
      <c r="B60" s="282" t="s">
        <v>688</v>
      </c>
      <c r="C60" s="245">
        <v>43</v>
      </c>
      <c r="D60" s="245">
        <v>884</v>
      </c>
      <c r="E60" s="44" t="s">
        <v>695</v>
      </c>
      <c r="F60" s="85"/>
      <c r="G60" s="65" t="s">
        <v>149</v>
      </c>
      <c r="H60" s="66"/>
      <c r="I60" s="28">
        <v>162240</v>
      </c>
      <c r="J60" s="28">
        <v>162240</v>
      </c>
      <c r="K60" s="28">
        <f t="shared" si="0"/>
        <v>0</v>
      </c>
    </row>
    <row r="61" spans="1:11" x14ac:dyDescent="0.25">
      <c r="A61" s="108">
        <v>42958</v>
      </c>
      <c r="B61" s="282" t="s">
        <v>689</v>
      </c>
      <c r="C61" s="245">
        <v>43</v>
      </c>
      <c r="D61" s="245">
        <v>885</v>
      </c>
      <c r="E61" s="44" t="s">
        <v>696</v>
      </c>
      <c r="F61" s="85"/>
      <c r="G61" s="65" t="s">
        <v>149</v>
      </c>
      <c r="H61" s="66"/>
      <c r="I61" s="28">
        <v>637010</v>
      </c>
      <c r="J61" s="28">
        <v>637010</v>
      </c>
      <c r="K61" s="28">
        <f t="shared" si="0"/>
        <v>0</v>
      </c>
    </row>
    <row r="62" spans="1:11" x14ac:dyDescent="0.25">
      <c r="A62" s="108">
        <v>42958</v>
      </c>
      <c r="B62" s="282" t="s">
        <v>690</v>
      </c>
      <c r="C62" s="245">
        <v>43</v>
      </c>
      <c r="D62" s="245">
        <v>886</v>
      </c>
      <c r="E62" s="44" t="s">
        <v>697</v>
      </c>
      <c r="F62" s="85"/>
      <c r="G62" s="65" t="s">
        <v>149</v>
      </c>
      <c r="H62" s="66"/>
      <c r="I62" s="28">
        <v>1105870</v>
      </c>
      <c r="J62" s="28">
        <v>1105870</v>
      </c>
      <c r="K62" s="28">
        <f t="shared" si="0"/>
        <v>0</v>
      </c>
    </row>
    <row r="63" spans="1:11" x14ac:dyDescent="0.25">
      <c r="A63" s="108">
        <v>42965</v>
      </c>
      <c r="B63" s="282" t="s">
        <v>691</v>
      </c>
      <c r="C63" s="245">
        <v>43</v>
      </c>
      <c r="D63" s="245">
        <v>901</v>
      </c>
      <c r="E63" s="44" t="s">
        <v>698</v>
      </c>
      <c r="F63" s="85"/>
      <c r="G63" s="65" t="s">
        <v>149</v>
      </c>
      <c r="H63" s="66"/>
      <c r="I63" s="28">
        <v>308110</v>
      </c>
      <c r="J63" s="28">
        <v>308110</v>
      </c>
      <c r="K63" s="28">
        <f t="shared" si="0"/>
        <v>0</v>
      </c>
    </row>
    <row r="64" spans="1:11" x14ac:dyDescent="0.25">
      <c r="A64" s="108">
        <v>42965</v>
      </c>
      <c r="B64" s="282" t="s">
        <v>692</v>
      </c>
      <c r="C64" s="245">
        <v>43</v>
      </c>
      <c r="D64" s="245">
        <v>904</v>
      </c>
      <c r="E64" s="275" t="s">
        <v>699</v>
      </c>
      <c r="F64" s="85"/>
      <c r="G64" s="65" t="s">
        <v>149</v>
      </c>
      <c r="H64" s="66"/>
      <c r="I64" s="28">
        <v>24734673</v>
      </c>
      <c r="J64" s="28">
        <v>24734673</v>
      </c>
      <c r="K64" s="28">
        <f t="shared" si="0"/>
        <v>0</v>
      </c>
    </row>
    <row r="65" spans="1:11" x14ac:dyDescent="0.25">
      <c r="A65" s="108">
        <v>42969</v>
      </c>
      <c r="B65" s="282" t="s">
        <v>733</v>
      </c>
      <c r="C65" s="245">
        <v>43</v>
      </c>
      <c r="D65" s="245">
        <v>910</v>
      </c>
      <c r="E65" s="44" t="s">
        <v>734</v>
      </c>
      <c r="F65" s="85"/>
      <c r="G65" s="65" t="s">
        <v>149</v>
      </c>
      <c r="H65" s="66"/>
      <c r="I65" s="28">
        <v>554910</v>
      </c>
      <c r="J65" s="28">
        <v>554910</v>
      </c>
      <c r="K65" s="28">
        <f t="shared" si="0"/>
        <v>0</v>
      </c>
    </row>
    <row r="66" spans="1:11" x14ac:dyDescent="0.25">
      <c r="A66" s="108">
        <v>42978</v>
      </c>
      <c r="B66" s="282" t="s">
        <v>770</v>
      </c>
      <c r="C66" s="245">
        <v>43</v>
      </c>
      <c r="D66" s="245">
        <v>939</v>
      </c>
      <c r="E66" s="44" t="s">
        <v>771</v>
      </c>
      <c r="F66" s="85"/>
      <c r="G66" s="65" t="s">
        <v>149</v>
      </c>
      <c r="H66" s="66"/>
      <c r="I66" s="28">
        <v>1797270</v>
      </c>
      <c r="J66" s="28">
        <v>1797270</v>
      </c>
      <c r="K66" s="28">
        <f t="shared" si="0"/>
        <v>0</v>
      </c>
    </row>
    <row r="67" spans="1:11" x14ac:dyDescent="0.25">
      <c r="A67" s="108">
        <v>42984</v>
      </c>
      <c r="B67" s="282" t="s">
        <v>775</v>
      </c>
      <c r="C67" s="245">
        <v>43</v>
      </c>
      <c r="D67" s="245">
        <v>959</v>
      </c>
      <c r="E67" s="44" t="s">
        <v>777</v>
      </c>
      <c r="F67" s="85"/>
      <c r="G67" s="65" t="s">
        <v>149</v>
      </c>
      <c r="H67" s="66"/>
      <c r="I67" s="28">
        <v>53550</v>
      </c>
      <c r="J67" s="28">
        <v>53550</v>
      </c>
      <c r="K67" s="28">
        <f t="shared" si="0"/>
        <v>0</v>
      </c>
    </row>
    <row r="68" spans="1:11" x14ac:dyDescent="0.25">
      <c r="A68" s="108">
        <v>42984</v>
      </c>
      <c r="B68" s="282" t="s">
        <v>776</v>
      </c>
      <c r="C68" s="245">
        <v>43</v>
      </c>
      <c r="D68" s="245">
        <v>960</v>
      </c>
      <c r="E68" s="302" t="s">
        <v>778</v>
      </c>
      <c r="F68" s="85"/>
      <c r="G68" s="65" t="s">
        <v>149</v>
      </c>
      <c r="H68" s="66"/>
      <c r="I68" s="28">
        <v>70870</v>
      </c>
      <c r="J68" s="28">
        <v>70870</v>
      </c>
      <c r="K68" s="28">
        <f t="shared" si="0"/>
        <v>0</v>
      </c>
    </row>
    <row r="69" spans="1:11" x14ac:dyDescent="0.25">
      <c r="A69" s="108">
        <v>42991</v>
      </c>
      <c r="B69" s="282" t="s">
        <v>801</v>
      </c>
      <c r="C69" s="245">
        <v>43</v>
      </c>
      <c r="D69" s="245">
        <v>1035</v>
      </c>
      <c r="E69" s="302" t="s">
        <v>802</v>
      </c>
      <c r="F69" s="85"/>
      <c r="G69" s="65" t="s">
        <v>149</v>
      </c>
      <c r="H69" s="66"/>
      <c r="I69" s="28">
        <v>271010</v>
      </c>
      <c r="J69" s="28">
        <v>271010</v>
      </c>
      <c r="K69" s="28">
        <f t="shared" si="0"/>
        <v>0</v>
      </c>
    </row>
    <row r="70" spans="1:11" x14ac:dyDescent="0.25">
      <c r="A70" s="108">
        <v>42997</v>
      </c>
      <c r="B70" s="282" t="s">
        <v>902</v>
      </c>
      <c r="C70" s="245">
        <v>43</v>
      </c>
      <c r="D70" s="245">
        <v>1051</v>
      </c>
      <c r="E70" s="302" t="s">
        <v>905</v>
      </c>
      <c r="F70" s="85"/>
      <c r="G70" s="65" t="s">
        <v>149</v>
      </c>
      <c r="H70" s="66"/>
      <c r="I70" s="28">
        <v>593250</v>
      </c>
      <c r="J70" s="28">
        <v>593250</v>
      </c>
      <c r="K70" s="28">
        <f t="shared" si="0"/>
        <v>0</v>
      </c>
    </row>
    <row r="71" spans="1:11" x14ac:dyDescent="0.25">
      <c r="A71" s="108">
        <v>42997</v>
      </c>
      <c r="B71" s="282" t="s">
        <v>903</v>
      </c>
      <c r="C71" s="245">
        <v>43</v>
      </c>
      <c r="D71" s="245">
        <v>1052</v>
      </c>
      <c r="E71" s="302" t="s">
        <v>906</v>
      </c>
      <c r="F71" s="85"/>
      <c r="G71" s="65" t="s">
        <v>149</v>
      </c>
      <c r="H71" s="66"/>
      <c r="I71" s="28">
        <v>356110</v>
      </c>
      <c r="J71" s="28">
        <v>356110</v>
      </c>
      <c r="K71" s="28">
        <f t="shared" si="0"/>
        <v>0</v>
      </c>
    </row>
    <row r="72" spans="1:11" x14ac:dyDescent="0.25">
      <c r="A72" s="108">
        <v>42997</v>
      </c>
      <c r="B72" s="282" t="s">
        <v>904</v>
      </c>
      <c r="C72" s="245">
        <v>43</v>
      </c>
      <c r="D72" s="245">
        <v>1053</v>
      </c>
      <c r="E72" s="302" t="s">
        <v>907</v>
      </c>
      <c r="F72" s="85"/>
      <c r="G72" s="65" t="s">
        <v>149</v>
      </c>
      <c r="H72" s="66"/>
      <c r="I72" s="28">
        <v>24338015</v>
      </c>
      <c r="J72" s="28">
        <v>24338015</v>
      </c>
      <c r="K72" s="28">
        <f t="shared" si="0"/>
        <v>0</v>
      </c>
    </row>
    <row r="73" spans="1:11" x14ac:dyDescent="0.25">
      <c r="A73" s="108">
        <v>43012</v>
      </c>
      <c r="B73" s="282" t="s">
        <v>991</v>
      </c>
      <c r="C73" s="245">
        <v>43</v>
      </c>
      <c r="D73" s="245">
        <v>1136</v>
      </c>
      <c r="E73" s="302" t="s">
        <v>993</v>
      </c>
      <c r="F73" s="85"/>
      <c r="G73" s="65" t="s">
        <v>149</v>
      </c>
      <c r="H73" s="66"/>
      <c r="I73" s="28">
        <v>40680</v>
      </c>
      <c r="J73" s="28">
        <v>40680</v>
      </c>
      <c r="K73" s="28">
        <f t="shared" si="0"/>
        <v>0</v>
      </c>
    </row>
    <row r="74" spans="1:11" x14ac:dyDescent="0.25">
      <c r="A74" s="108">
        <v>43014</v>
      </c>
      <c r="B74" s="282" t="s">
        <v>992</v>
      </c>
      <c r="C74" s="245">
        <v>43</v>
      </c>
      <c r="D74" s="245">
        <v>1140</v>
      </c>
      <c r="E74" s="302" t="s">
        <v>994</v>
      </c>
      <c r="F74" s="85"/>
      <c r="G74" s="65" t="s">
        <v>149</v>
      </c>
      <c r="H74" s="66"/>
      <c r="I74" s="28">
        <v>69860</v>
      </c>
      <c r="J74" s="28">
        <v>69860</v>
      </c>
      <c r="K74" s="28">
        <f t="shared" si="0"/>
        <v>0</v>
      </c>
    </row>
    <row r="75" spans="1:11" x14ac:dyDescent="0.25">
      <c r="A75" s="108">
        <v>43020</v>
      </c>
      <c r="B75" s="282" t="s">
        <v>1019</v>
      </c>
      <c r="C75" s="245">
        <v>43</v>
      </c>
      <c r="D75" s="245">
        <v>1152</v>
      </c>
      <c r="E75" s="302" t="s">
        <v>1026</v>
      </c>
      <c r="F75" s="85"/>
      <c r="G75" s="65" t="s">
        <v>149</v>
      </c>
      <c r="H75" s="66"/>
      <c r="I75" s="28">
        <v>67450</v>
      </c>
      <c r="J75" s="28">
        <v>67450</v>
      </c>
      <c r="K75" s="28">
        <f t="shared" si="0"/>
        <v>0</v>
      </c>
    </row>
    <row r="76" spans="1:11" x14ac:dyDescent="0.25">
      <c r="A76" s="108">
        <v>43020</v>
      </c>
      <c r="B76" s="282" t="s">
        <v>1020</v>
      </c>
      <c r="C76" s="245">
        <v>43</v>
      </c>
      <c r="D76" s="245">
        <v>1153</v>
      </c>
      <c r="E76" s="302" t="s">
        <v>1027</v>
      </c>
      <c r="F76" s="85"/>
      <c r="G76" s="65" t="s">
        <v>149</v>
      </c>
      <c r="H76" s="66"/>
      <c r="I76" s="28">
        <v>1337710</v>
      </c>
      <c r="J76" s="28">
        <v>1337710</v>
      </c>
      <c r="K76" s="28">
        <f t="shared" si="0"/>
        <v>0</v>
      </c>
    </row>
    <row r="77" spans="1:11" x14ac:dyDescent="0.25">
      <c r="A77" s="108">
        <v>43021</v>
      </c>
      <c r="B77" s="282" t="s">
        <v>1021</v>
      </c>
      <c r="C77" s="245">
        <v>43</v>
      </c>
      <c r="D77" s="245">
        <v>1156</v>
      </c>
      <c r="E77" s="302" t="s">
        <v>1028</v>
      </c>
      <c r="F77" s="85"/>
      <c r="G77" s="65" t="s">
        <v>149</v>
      </c>
      <c r="H77" s="66"/>
      <c r="I77" s="28">
        <v>189200</v>
      </c>
      <c r="J77" s="28">
        <v>189200</v>
      </c>
      <c r="K77" s="28">
        <f t="shared" ref="K77:K94" si="1">+I77-J77</f>
        <v>0</v>
      </c>
    </row>
    <row r="78" spans="1:11" x14ac:dyDescent="0.25">
      <c r="A78" s="108">
        <v>43026</v>
      </c>
      <c r="B78" s="282" t="s">
        <v>1022</v>
      </c>
      <c r="C78" s="245">
        <v>43</v>
      </c>
      <c r="D78" s="245">
        <v>1164</v>
      </c>
      <c r="E78" s="302" t="s">
        <v>1029</v>
      </c>
      <c r="F78" s="85"/>
      <c r="G78" s="65" t="s">
        <v>149</v>
      </c>
      <c r="H78" s="66"/>
      <c r="I78" s="28">
        <v>2678780</v>
      </c>
      <c r="J78" s="28">
        <v>2678780</v>
      </c>
      <c r="K78" s="28">
        <f t="shared" si="1"/>
        <v>0</v>
      </c>
    </row>
    <row r="79" spans="1:11" x14ac:dyDescent="0.25">
      <c r="A79" s="108">
        <v>43031</v>
      </c>
      <c r="B79" s="282" t="s">
        <v>1023</v>
      </c>
      <c r="C79" s="245">
        <v>43</v>
      </c>
      <c r="D79" s="245">
        <v>1187</v>
      </c>
      <c r="E79" s="302" t="s">
        <v>1030</v>
      </c>
      <c r="F79" s="85"/>
      <c r="G79" s="65" t="s">
        <v>149</v>
      </c>
      <c r="H79" s="66"/>
      <c r="I79" s="28">
        <v>643850</v>
      </c>
      <c r="J79" s="28">
        <v>643850</v>
      </c>
      <c r="K79" s="28">
        <f t="shared" si="1"/>
        <v>0</v>
      </c>
    </row>
    <row r="80" spans="1:11" x14ac:dyDescent="0.25">
      <c r="A80" s="108">
        <v>43031</v>
      </c>
      <c r="B80" s="282" t="s">
        <v>1024</v>
      </c>
      <c r="C80" s="245">
        <v>43</v>
      </c>
      <c r="D80" s="245">
        <v>1192</v>
      </c>
      <c r="E80" s="302" t="s">
        <v>1031</v>
      </c>
      <c r="F80" s="85"/>
      <c r="G80" s="65" t="s">
        <v>149</v>
      </c>
      <c r="H80" s="66"/>
      <c r="I80" s="28">
        <v>360360</v>
      </c>
      <c r="J80" s="28">
        <v>360360</v>
      </c>
      <c r="K80" s="28">
        <f t="shared" si="1"/>
        <v>0</v>
      </c>
    </row>
    <row r="81" spans="1:11" x14ac:dyDescent="0.25">
      <c r="A81" s="108">
        <v>43032</v>
      </c>
      <c r="B81" s="282" t="s">
        <v>1025</v>
      </c>
      <c r="C81" s="245">
        <v>43</v>
      </c>
      <c r="D81" s="245">
        <v>1198</v>
      </c>
      <c r="E81" s="302" t="s">
        <v>1032</v>
      </c>
      <c r="F81" s="85"/>
      <c r="G81" s="65" t="s">
        <v>149</v>
      </c>
      <c r="H81" s="66"/>
      <c r="I81" s="28">
        <v>23070010</v>
      </c>
      <c r="J81" s="28">
        <v>23070010</v>
      </c>
      <c r="K81" s="28">
        <f t="shared" si="1"/>
        <v>0</v>
      </c>
    </row>
    <row r="82" spans="1:11" x14ac:dyDescent="0.25">
      <c r="A82" s="108">
        <v>43033</v>
      </c>
      <c r="B82" s="282" t="s">
        <v>1075</v>
      </c>
      <c r="C82" s="245">
        <v>43</v>
      </c>
      <c r="D82" s="245">
        <v>1208</v>
      </c>
      <c r="E82" s="302" t="s">
        <v>1076</v>
      </c>
      <c r="F82" s="85"/>
      <c r="G82" s="65" t="s">
        <v>149</v>
      </c>
      <c r="H82" s="66"/>
      <c r="I82" s="28">
        <v>227030</v>
      </c>
      <c r="J82" s="28">
        <v>227030</v>
      </c>
      <c r="K82" s="28">
        <f t="shared" si="1"/>
        <v>0</v>
      </c>
    </row>
    <row r="83" spans="1:11" x14ac:dyDescent="0.25">
      <c r="A83" s="108">
        <v>43046</v>
      </c>
      <c r="B83" s="282" t="s">
        <v>1092</v>
      </c>
      <c r="C83" s="245">
        <v>43</v>
      </c>
      <c r="D83" s="245">
        <v>1270</v>
      </c>
      <c r="E83" s="302" t="s">
        <v>1093</v>
      </c>
      <c r="F83" s="85"/>
      <c r="G83" s="65" t="s">
        <v>149</v>
      </c>
      <c r="H83" s="66"/>
      <c r="I83" s="28">
        <v>67210</v>
      </c>
      <c r="J83" s="28">
        <v>67210</v>
      </c>
      <c r="K83" s="28">
        <f t="shared" si="1"/>
        <v>0</v>
      </c>
    </row>
    <row r="84" spans="1:11" x14ac:dyDescent="0.25">
      <c r="A84" s="108">
        <v>43053</v>
      </c>
      <c r="B84" s="282" t="s">
        <v>1098</v>
      </c>
      <c r="C84" s="245">
        <v>43</v>
      </c>
      <c r="D84" s="245">
        <v>1294</v>
      </c>
      <c r="E84" s="302" t="s">
        <v>1099</v>
      </c>
      <c r="F84" s="85"/>
      <c r="G84" s="65" t="s">
        <v>149</v>
      </c>
      <c r="H84" s="66"/>
      <c r="I84" s="28">
        <v>69630</v>
      </c>
      <c r="J84" s="28">
        <v>69630</v>
      </c>
      <c r="K84" s="28">
        <f t="shared" si="1"/>
        <v>0</v>
      </c>
    </row>
    <row r="85" spans="1:11" x14ac:dyDescent="0.25">
      <c r="A85" s="108">
        <v>43055</v>
      </c>
      <c r="B85" s="282" t="s">
        <v>1114</v>
      </c>
      <c r="C85" s="245">
        <v>43</v>
      </c>
      <c r="D85" s="245">
        <v>1299</v>
      </c>
      <c r="E85" s="302" t="s">
        <v>1117</v>
      </c>
      <c r="F85" s="85"/>
      <c r="G85" s="65" t="s">
        <v>149</v>
      </c>
      <c r="H85" s="66"/>
      <c r="I85" s="28">
        <v>363630</v>
      </c>
      <c r="J85" s="28">
        <v>363630</v>
      </c>
      <c r="K85" s="28">
        <f t="shared" si="1"/>
        <v>0</v>
      </c>
    </row>
    <row r="86" spans="1:11" x14ac:dyDescent="0.25">
      <c r="A86" s="108">
        <v>43060</v>
      </c>
      <c r="B86" s="282" t="s">
        <v>1115</v>
      </c>
      <c r="C86" s="245">
        <v>43</v>
      </c>
      <c r="D86" s="245">
        <v>1314</v>
      </c>
      <c r="E86" s="302" t="s">
        <v>1118</v>
      </c>
      <c r="F86" s="85"/>
      <c r="G86" s="65" t="s">
        <v>149</v>
      </c>
      <c r="H86" s="66"/>
      <c r="I86" s="28">
        <v>604510</v>
      </c>
      <c r="J86" s="28">
        <v>604510</v>
      </c>
      <c r="K86" s="28">
        <f t="shared" si="1"/>
        <v>0</v>
      </c>
    </row>
    <row r="87" spans="1:11" x14ac:dyDescent="0.25">
      <c r="A87" s="108">
        <v>43060</v>
      </c>
      <c r="B87" s="282" t="s">
        <v>1116</v>
      </c>
      <c r="C87" s="245">
        <v>43</v>
      </c>
      <c r="D87" s="245">
        <v>1315</v>
      </c>
      <c r="E87" s="302" t="s">
        <v>1119</v>
      </c>
      <c r="F87" s="85"/>
      <c r="G87" s="65" t="s">
        <v>149</v>
      </c>
      <c r="H87" s="66"/>
      <c r="I87" s="28">
        <v>26823879</v>
      </c>
      <c r="J87" s="28">
        <v>26823879</v>
      </c>
      <c r="K87" s="28">
        <f t="shared" si="1"/>
        <v>0</v>
      </c>
    </row>
    <row r="88" spans="1:11" x14ac:dyDescent="0.25">
      <c r="A88" s="108">
        <v>43080</v>
      </c>
      <c r="B88" s="282" t="s">
        <v>1136</v>
      </c>
      <c r="C88" s="245">
        <v>43</v>
      </c>
      <c r="D88" s="245">
        <v>1364</v>
      </c>
      <c r="E88" s="302" t="s">
        <v>1138</v>
      </c>
      <c r="F88" s="85"/>
      <c r="G88" s="65" t="s">
        <v>149</v>
      </c>
      <c r="H88" s="66"/>
      <c r="I88" s="28">
        <v>169450</v>
      </c>
      <c r="J88" s="28">
        <v>169450</v>
      </c>
      <c r="K88" s="28">
        <f t="shared" si="1"/>
        <v>0</v>
      </c>
    </row>
    <row r="89" spans="1:11" x14ac:dyDescent="0.25">
      <c r="A89" s="108">
        <v>43080</v>
      </c>
      <c r="B89" s="282" t="s">
        <v>1137</v>
      </c>
      <c r="C89" s="245">
        <v>43</v>
      </c>
      <c r="D89" s="245">
        <v>1365</v>
      </c>
      <c r="E89" s="302" t="s">
        <v>1139</v>
      </c>
      <c r="F89" s="85"/>
      <c r="G89" s="65" t="s">
        <v>149</v>
      </c>
      <c r="H89" s="66"/>
      <c r="I89" s="28">
        <v>69280</v>
      </c>
      <c r="J89" s="28">
        <v>69280</v>
      </c>
      <c r="K89" s="28">
        <f t="shared" si="1"/>
        <v>0</v>
      </c>
    </row>
    <row r="90" spans="1:11" x14ac:dyDescent="0.25">
      <c r="A90" s="108">
        <v>43084</v>
      </c>
      <c r="B90" s="282" t="s">
        <v>1154</v>
      </c>
      <c r="C90" s="245">
        <v>43</v>
      </c>
      <c r="D90" s="245">
        <v>1388</v>
      </c>
      <c r="E90" s="302" t="s">
        <v>1155</v>
      </c>
      <c r="F90" s="85"/>
      <c r="G90" s="65" t="s">
        <v>149</v>
      </c>
      <c r="H90" s="66"/>
      <c r="I90" s="28">
        <v>1399980</v>
      </c>
      <c r="J90" s="28">
        <v>1399980</v>
      </c>
      <c r="K90" s="28">
        <f t="shared" si="1"/>
        <v>0</v>
      </c>
    </row>
    <row r="91" spans="1:11" x14ac:dyDescent="0.25">
      <c r="A91" s="108">
        <v>43088</v>
      </c>
      <c r="B91" s="282" t="s">
        <v>1180</v>
      </c>
      <c r="C91" s="245">
        <v>43</v>
      </c>
      <c r="D91" s="245">
        <v>1395</v>
      </c>
      <c r="E91" s="302" t="s">
        <v>1183</v>
      </c>
      <c r="F91" s="85"/>
      <c r="G91" s="65" t="s">
        <v>149</v>
      </c>
      <c r="H91" s="66"/>
      <c r="I91" s="28">
        <v>281700</v>
      </c>
      <c r="J91" s="28">
        <v>281700</v>
      </c>
      <c r="K91" s="28">
        <f t="shared" si="1"/>
        <v>0</v>
      </c>
    </row>
    <row r="92" spans="1:11" x14ac:dyDescent="0.25">
      <c r="A92" s="108">
        <v>43088</v>
      </c>
      <c r="B92" s="282" t="s">
        <v>1181</v>
      </c>
      <c r="C92" s="245">
        <v>43</v>
      </c>
      <c r="D92" s="245">
        <v>1396</v>
      </c>
      <c r="E92" s="302" t="s">
        <v>1184</v>
      </c>
      <c r="F92" s="85"/>
      <c r="G92" s="65" t="s">
        <v>149</v>
      </c>
      <c r="H92" s="66"/>
      <c r="I92" s="28">
        <v>25136235</v>
      </c>
      <c r="J92" s="28">
        <v>25136235</v>
      </c>
      <c r="K92" s="28">
        <f t="shared" si="1"/>
        <v>0</v>
      </c>
    </row>
    <row r="93" spans="1:11" x14ac:dyDescent="0.25">
      <c r="A93" s="108">
        <v>43088</v>
      </c>
      <c r="B93" s="282" t="s">
        <v>1182</v>
      </c>
      <c r="C93" s="245">
        <v>43</v>
      </c>
      <c r="D93" s="245">
        <v>1398</v>
      </c>
      <c r="E93" s="302" t="s">
        <v>1185</v>
      </c>
      <c r="F93" s="85"/>
      <c r="G93" s="65" t="s">
        <v>149</v>
      </c>
      <c r="H93" s="66"/>
      <c r="I93" s="28">
        <v>2508930</v>
      </c>
      <c r="J93" s="28">
        <v>2508930</v>
      </c>
      <c r="K93" s="28">
        <f t="shared" si="1"/>
        <v>0</v>
      </c>
    </row>
    <row r="94" spans="1:11" x14ac:dyDescent="0.25">
      <c r="A94" s="108">
        <v>43091</v>
      </c>
      <c r="B94" s="282" t="s">
        <v>1196</v>
      </c>
      <c r="C94" s="245">
        <v>43</v>
      </c>
      <c r="D94" s="245">
        <v>1409</v>
      </c>
      <c r="E94" s="302" t="s">
        <v>1197</v>
      </c>
      <c r="F94" s="85"/>
      <c r="G94" s="65" t="s">
        <v>149</v>
      </c>
      <c r="H94" s="66"/>
      <c r="I94" s="28">
        <v>630590</v>
      </c>
      <c r="J94" s="28">
        <v>630590</v>
      </c>
      <c r="K94" s="28">
        <f t="shared" si="1"/>
        <v>0</v>
      </c>
    </row>
    <row r="95" spans="1:11" x14ac:dyDescent="0.25">
      <c r="A95" s="108"/>
      <c r="B95" s="243"/>
      <c r="C95" s="244"/>
      <c r="D95" s="244"/>
      <c r="E95" s="53"/>
      <c r="F95" s="85"/>
      <c r="G95" s="243"/>
      <c r="H95" s="66"/>
      <c r="I95" s="28"/>
      <c r="J95" s="28"/>
      <c r="K95" s="28"/>
    </row>
    <row r="96" spans="1:11" x14ac:dyDescent="0.25">
      <c r="A96" s="55"/>
      <c r="B96" s="56"/>
      <c r="C96" s="56"/>
      <c r="D96" s="56"/>
      <c r="E96" s="56"/>
      <c r="F96" s="56"/>
      <c r="G96" s="306" t="s">
        <v>132</v>
      </c>
      <c r="H96" s="307"/>
      <c r="I96" s="83">
        <f>SUM(I13:I95)</f>
        <v>353804718</v>
      </c>
      <c r="J96" s="83">
        <f>SUM(J13:J95)</f>
        <v>353804718</v>
      </c>
      <c r="K96" s="83">
        <f>SUM(K13:K95)</f>
        <v>0</v>
      </c>
    </row>
    <row r="97" spans="1:11" ht="12.75" customHeight="1" x14ac:dyDescent="0.25">
      <c r="A97" s="3"/>
      <c r="B97" s="3"/>
      <c r="C97" s="3"/>
      <c r="D97" s="3"/>
      <c r="E97" s="3"/>
      <c r="F97" s="3"/>
      <c r="G97" s="3"/>
      <c r="H97" s="3"/>
      <c r="I97" s="22"/>
      <c r="J97" s="176"/>
      <c r="K97" s="56"/>
    </row>
    <row r="98" spans="1:11" ht="24.95" customHeight="1" x14ac:dyDescent="0.25">
      <c r="A98" s="31" t="s">
        <v>58</v>
      </c>
      <c r="B98" s="31" t="s">
        <v>133</v>
      </c>
      <c r="C98" s="31" t="s">
        <v>30</v>
      </c>
      <c r="D98" s="32" t="s">
        <v>59</v>
      </c>
      <c r="E98" s="31" t="s">
        <v>40</v>
      </c>
      <c r="F98" s="31" t="s">
        <v>62</v>
      </c>
      <c r="G98" s="31" t="s">
        <v>37</v>
      </c>
      <c r="H98" s="31" t="s">
        <v>60</v>
      </c>
      <c r="I98" s="31" t="s">
        <v>61</v>
      </c>
      <c r="J98" s="31" t="s">
        <v>99</v>
      </c>
      <c r="K98" s="31" t="s">
        <v>68</v>
      </c>
    </row>
    <row r="99" spans="1:11" ht="24.95" customHeight="1" x14ac:dyDescent="0.25">
      <c r="A99" s="95">
        <v>609800000</v>
      </c>
      <c r="B99" s="95">
        <v>-242648700</v>
      </c>
      <c r="C99" s="95">
        <v>0</v>
      </c>
      <c r="D99" s="82">
        <f>+A99+B99-C99</f>
        <v>367151300</v>
      </c>
      <c r="E99" s="82">
        <f>+I96</f>
        <v>353804718</v>
      </c>
      <c r="F99" s="72">
        <f>+E99/D99</f>
        <v>0.96364827797150654</v>
      </c>
      <c r="G99" s="82">
        <f>+I9</f>
        <v>0</v>
      </c>
      <c r="H99" s="82">
        <f>+D99-E99-G99</f>
        <v>13346582</v>
      </c>
      <c r="I99" s="82">
        <f>+J96</f>
        <v>353804718</v>
      </c>
      <c r="J99" s="73">
        <f>+I99/D99</f>
        <v>0.96364827797150654</v>
      </c>
      <c r="K99" s="82">
        <f>+K96</f>
        <v>0</v>
      </c>
    </row>
    <row r="100" spans="1:11" x14ac:dyDescent="0.25">
      <c r="A100" s="74">
        <v>1</v>
      </c>
      <c r="B100" s="74">
        <v>2</v>
      </c>
      <c r="C100" s="74">
        <v>3</v>
      </c>
      <c r="D100" s="74" t="s">
        <v>42</v>
      </c>
      <c r="E100" s="74">
        <v>5</v>
      </c>
      <c r="F100" s="74" t="s">
        <v>69</v>
      </c>
      <c r="G100" s="74">
        <v>7</v>
      </c>
      <c r="H100" s="74" t="s">
        <v>70</v>
      </c>
      <c r="I100" s="74">
        <v>9</v>
      </c>
      <c r="J100" s="74" t="s">
        <v>100</v>
      </c>
      <c r="K100" s="74" t="s">
        <v>101</v>
      </c>
    </row>
  </sheetData>
  <mergeCells count="15">
    <mergeCell ref="J11:J12"/>
    <mergeCell ref="I11:I12"/>
    <mergeCell ref="A11:A12"/>
    <mergeCell ref="B5:B6"/>
    <mergeCell ref="D5:D6"/>
    <mergeCell ref="I5:I6"/>
    <mergeCell ref="J5:K6"/>
    <mergeCell ref="A5:A6"/>
    <mergeCell ref="G96:H96"/>
    <mergeCell ref="E11:H11"/>
    <mergeCell ref="E12:F12"/>
    <mergeCell ref="G12:H12"/>
    <mergeCell ref="E5:H5"/>
    <mergeCell ref="E6:H6"/>
    <mergeCell ref="G9:H9"/>
  </mergeCells>
  <phoneticPr fontId="0" type="noConversion"/>
  <printOptions horizontalCentered="1" verticalCentered="1"/>
  <pageMargins left="0.19685039370078741" right="0.19685039370078741" top="0.39370078740157483" bottom="0.39370078740157483" header="0" footer="0"/>
  <pageSetup scale="80" orientation="landscape" horizontalDpi="4294967293" r:id="rId1"/>
  <headerFooter alignWithMargins="0">
    <oddHeader>&amp;R&amp;D</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0"/>
  <sheetViews>
    <sheetView topLeftCell="A49" workbookViewId="0">
      <selection activeCell="N16" sqref="N16"/>
    </sheetView>
  </sheetViews>
  <sheetFormatPr baseColWidth="10" defaultRowHeight="15" x14ac:dyDescent="0.25"/>
  <cols>
    <col min="1" max="2" width="15.7109375" style="33" customWidth="1"/>
    <col min="3" max="3" width="14.7109375" style="33" customWidth="1"/>
    <col min="4" max="11" width="15.7109375" style="33" customWidth="1"/>
    <col min="12" max="16384" width="11.42578125" style="33"/>
  </cols>
  <sheetData>
    <row r="1" spans="1:11" ht="12.75" customHeight="1" x14ac:dyDescent="0.25">
      <c r="A1" s="2" t="s">
        <v>98</v>
      </c>
      <c r="B1" s="2"/>
      <c r="C1" s="2"/>
      <c r="D1" s="2"/>
      <c r="E1" s="3"/>
      <c r="F1" s="2"/>
      <c r="G1" s="3"/>
      <c r="H1" s="3"/>
      <c r="I1" s="3"/>
      <c r="J1" s="3"/>
      <c r="K1" s="3"/>
    </row>
    <row r="2" spans="1:11" ht="12.75" hidden="1" customHeight="1" x14ac:dyDescent="0.25">
      <c r="A2" s="3"/>
      <c r="B2" s="3"/>
      <c r="C2" s="3"/>
      <c r="D2" s="3"/>
      <c r="E2" s="3"/>
      <c r="F2" s="3"/>
      <c r="G2" s="3"/>
      <c r="H2" s="3"/>
      <c r="I2" s="3"/>
      <c r="J2" s="3"/>
      <c r="K2" s="4"/>
    </row>
    <row r="3" spans="1:11" ht="15" customHeight="1" x14ac:dyDescent="0.25">
      <c r="A3" s="34" t="s">
        <v>111</v>
      </c>
      <c r="B3" s="84" t="s">
        <v>1</v>
      </c>
      <c r="C3" s="34"/>
      <c r="D3" s="34"/>
      <c r="E3" s="35"/>
      <c r="F3" s="35"/>
      <c r="G3" s="35"/>
      <c r="H3" s="35"/>
      <c r="I3" s="35"/>
      <c r="J3" s="35"/>
      <c r="K3" s="301" t="s">
        <v>1133</v>
      </c>
    </row>
    <row r="4" spans="1:11" ht="12.75" customHeight="1" x14ac:dyDescent="0.25">
      <c r="A4" s="3"/>
      <c r="B4" s="3"/>
      <c r="C4" s="3"/>
      <c r="D4" s="3"/>
      <c r="E4" s="3"/>
      <c r="F4" s="3"/>
      <c r="G4" s="3"/>
      <c r="H4" s="3"/>
      <c r="I4" s="3"/>
      <c r="J4" s="37"/>
      <c r="K4" s="38"/>
    </row>
    <row r="5" spans="1:11" x14ac:dyDescent="0.25">
      <c r="A5" s="308" t="s">
        <v>28</v>
      </c>
      <c r="B5" s="310" t="s">
        <v>131</v>
      </c>
      <c r="C5" s="39"/>
      <c r="D5" s="308" t="s">
        <v>71</v>
      </c>
      <c r="E5" s="312" t="s">
        <v>37</v>
      </c>
      <c r="F5" s="313"/>
      <c r="G5" s="313"/>
      <c r="H5" s="314"/>
      <c r="I5" s="308" t="s">
        <v>31</v>
      </c>
      <c r="J5" s="315" t="s">
        <v>41</v>
      </c>
      <c r="K5" s="316"/>
    </row>
    <row r="6" spans="1:11" x14ac:dyDescent="0.25">
      <c r="A6" s="309"/>
      <c r="B6" s="311"/>
      <c r="C6" s="40"/>
      <c r="D6" s="309"/>
      <c r="E6" s="312" t="s">
        <v>33</v>
      </c>
      <c r="F6" s="313"/>
      <c r="G6" s="313"/>
      <c r="H6" s="314"/>
      <c r="I6" s="309"/>
      <c r="J6" s="317"/>
      <c r="K6" s="318"/>
    </row>
    <row r="7" spans="1:11" ht="12.75" customHeight="1" x14ac:dyDescent="0.25">
      <c r="A7" s="89"/>
      <c r="B7" s="42"/>
      <c r="C7" s="43"/>
      <c r="D7" s="50"/>
      <c r="E7" s="42"/>
      <c r="F7" s="45"/>
      <c r="G7" s="46"/>
      <c r="H7" s="47"/>
      <c r="I7" s="150"/>
      <c r="J7" s="42"/>
      <c r="K7" s="43"/>
    </row>
    <row r="8" spans="1:11" ht="12.75" customHeight="1" x14ac:dyDescent="0.25">
      <c r="A8" s="48"/>
      <c r="B8" s="53"/>
      <c r="C8" s="54"/>
      <c r="D8" s="44"/>
      <c r="E8" s="44"/>
      <c r="F8" s="37"/>
      <c r="G8" s="51"/>
      <c r="H8" s="52"/>
      <c r="I8" s="76"/>
      <c r="J8" s="44"/>
      <c r="K8" s="49"/>
    </row>
    <row r="9" spans="1:11" x14ac:dyDescent="0.25">
      <c r="A9" s="55"/>
      <c r="B9" s="56"/>
      <c r="C9" s="56"/>
      <c r="D9" s="56"/>
      <c r="E9" s="56"/>
      <c r="F9" s="56"/>
      <c r="G9" s="306" t="s">
        <v>132</v>
      </c>
      <c r="H9" s="307"/>
      <c r="I9" s="77">
        <f>SUM(I7:I8)</f>
        <v>0</v>
      </c>
      <c r="J9" s="57"/>
      <c r="K9" s="58"/>
    </row>
    <row r="10" spans="1:11" ht="12.75" customHeight="1" x14ac:dyDescent="0.25">
      <c r="A10" s="3"/>
      <c r="B10" s="3"/>
      <c r="C10" s="3"/>
      <c r="D10" s="3"/>
      <c r="E10" s="3"/>
      <c r="F10" s="3"/>
      <c r="G10" s="3"/>
      <c r="H10" s="3"/>
      <c r="I10" s="3"/>
      <c r="J10" s="37"/>
      <c r="K10" s="49"/>
    </row>
    <row r="11" spans="1:11" x14ac:dyDescent="0.25">
      <c r="A11" s="308" t="s">
        <v>28</v>
      </c>
      <c r="B11" s="30" t="s">
        <v>38</v>
      </c>
      <c r="C11" s="60" t="s">
        <v>34</v>
      </c>
      <c r="D11" s="59" t="s">
        <v>34</v>
      </c>
      <c r="E11" s="312" t="s">
        <v>40</v>
      </c>
      <c r="F11" s="313"/>
      <c r="G11" s="313"/>
      <c r="H11" s="314"/>
      <c r="I11" s="308" t="s">
        <v>31</v>
      </c>
      <c r="J11" s="308" t="s">
        <v>29</v>
      </c>
      <c r="K11" s="60" t="s">
        <v>56</v>
      </c>
    </row>
    <row r="12" spans="1:11" x14ac:dyDescent="0.25">
      <c r="A12" s="309"/>
      <c r="B12" s="61" t="s">
        <v>39</v>
      </c>
      <c r="C12" s="61" t="s">
        <v>36</v>
      </c>
      <c r="D12" s="61" t="s">
        <v>35</v>
      </c>
      <c r="E12" s="312" t="s">
        <v>33</v>
      </c>
      <c r="F12" s="314"/>
      <c r="G12" s="312" t="s">
        <v>32</v>
      </c>
      <c r="H12" s="314"/>
      <c r="I12" s="309"/>
      <c r="J12" s="309"/>
      <c r="K12" s="61" t="s">
        <v>57</v>
      </c>
    </row>
    <row r="13" spans="1:11" ht="12.75" customHeight="1" x14ac:dyDescent="0.25">
      <c r="A13" s="89">
        <v>42748</v>
      </c>
      <c r="B13" s="260" t="s">
        <v>172</v>
      </c>
      <c r="C13" s="64">
        <v>41</v>
      </c>
      <c r="D13" s="64">
        <v>46</v>
      </c>
      <c r="E13" s="42" t="s">
        <v>173</v>
      </c>
      <c r="F13" s="49"/>
      <c r="G13" t="s">
        <v>150</v>
      </c>
      <c r="H13" s="49"/>
      <c r="I13" s="254">
        <v>8688290</v>
      </c>
      <c r="J13" s="252">
        <v>8688290</v>
      </c>
      <c r="K13" s="279">
        <f>+I13-J13</f>
        <v>0</v>
      </c>
    </row>
    <row r="14" spans="1:11" ht="12.75" customHeight="1" x14ac:dyDescent="0.25">
      <c r="A14" s="89">
        <v>42800</v>
      </c>
      <c r="B14" s="260" t="s">
        <v>227</v>
      </c>
      <c r="C14" s="64">
        <v>41</v>
      </c>
      <c r="D14" s="64">
        <v>340</v>
      </c>
      <c r="E14" s="44" t="s">
        <v>455</v>
      </c>
      <c r="F14" s="49"/>
      <c r="G14" s="88" t="s">
        <v>150</v>
      </c>
      <c r="H14" s="49"/>
      <c r="I14" s="254">
        <v>27220</v>
      </c>
      <c r="J14" s="254">
        <v>27220</v>
      </c>
      <c r="K14" s="280">
        <f t="shared" ref="K14:K71" si="0">+I14-J14</f>
        <v>0</v>
      </c>
    </row>
    <row r="15" spans="1:11" ht="12.75" customHeight="1" x14ac:dyDescent="0.25">
      <c r="A15" s="89">
        <v>42800</v>
      </c>
      <c r="B15" s="260" t="s">
        <v>228</v>
      </c>
      <c r="C15" s="64">
        <v>41</v>
      </c>
      <c r="D15" s="64">
        <v>342</v>
      </c>
      <c r="E15" s="44" t="s">
        <v>456</v>
      </c>
      <c r="F15" s="49"/>
      <c r="G15" s="88" t="s">
        <v>226</v>
      </c>
      <c r="H15" s="49"/>
      <c r="I15" s="254">
        <v>17403</v>
      </c>
      <c r="J15" s="254">
        <v>17403</v>
      </c>
      <c r="K15" s="280">
        <f t="shared" si="0"/>
        <v>0</v>
      </c>
    </row>
    <row r="16" spans="1:11" ht="12.75" customHeight="1" x14ac:dyDescent="0.25">
      <c r="A16" s="89">
        <v>42801</v>
      </c>
      <c r="B16" s="260" t="s">
        <v>229</v>
      </c>
      <c r="C16" s="64">
        <v>41</v>
      </c>
      <c r="D16" s="64">
        <v>357</v>
      </c>
      <c r="E16" s="44" t="s">
        <v>457</v>
      </c>
      <c r="F16" s="49"/>
      <c r="G16" s="88" t="s">
        <v>150</v>
      </c>
      <c r="H16" s="49"/>
      <c r="I16" s="254">
        <v>228937</v>
      </c>
      <c r="J16" s="254">
        <v>228937</v>
      </c>
      <c r="K16" s="280">
        <f t="shared" si="0"/>
        <v>0</v>
      </c>
    </row>
    <row r="17" spans="1:11" ht="12.75" customHeight="1" x14ac:dyDescent="0.25">
      <c r="A17" s="89">
        <v>42801</v>
      </c>
      <c r="B17" s="260" t="s">
        <v>230</v>
      </c>
      <c r="C17" s="64">
        <v>41</v>
      </c>
      <c r="D17" s="64">
        <v>358</v>
      </c>
      <c r="E17" s="44" t="s">
        <v>458</v>
      </c>
      <c r="F17" s="49"/>
      <c r="G17" s="88" t="s">
        <v>150</v>
      </c>
      <c r="H17" s="49"/>
      <c r="I17" s="254">
        <v>866340</v>
      </c>
      <c r="J17" s="254">
        <v>866340</v>
      </c>
      <c r="K17" s="280">
        <f t="shared" si="0"/>
        <v>0</v>
      </c>
    </row>
    <row r="18" spans="1:11" ht="12.75" customHeight="1" x14ac:dyDescent="0.25">
      <c r="A18" s="89">
        <v>42801</v>
      </c>
      <c r="B18" s="260" t="s">
        <v>231</v>
      </c>
      <c r="C18" s="64">
        <v>41</v>
      </c>
      <c r="D18" s="64">
        <v>359</v>
      </c>
      <c r="E18" s="44" t="s">
        <v>459</v>
      </c>
      <c r="F18" s="49"/>
      <c r="G18" s="88" t="s">
        <v>150</v>
      </c>
      <c r="H18" s="49"/>
      <c r="I18" s="254">
        <v>88517</v>
      </c>
      <c r="J18" s="254">
        <v>88517</v>
      </c>
      <c r="K18" s="280">
        <f t="shared" si="0"/>
        <v>0</v>
      </c>
    </row>
    <row r="19" spans="1:11" ht="12.75" customHeight="1" x14ac:dyDescent="0.25">
      <c r="A19" s="89">
        <v>42801</v>
      </c>
      <c r="B19" s="260" t="s">
        <v>232</v>
      </c>
      <c r="C19" s="64">
        <v>41</v>
      </c>
      <c r="D19" s="64">
        <v>360</v>
      </c>
      <c r="E19" s="44" t="s">
        <v>460</v>
      </c>
      <c r="F19" s="49"/>
      <c r="G19" s="88" t="s">
        <v>150</v>
      </c>
      <c r="H19" s="49"/>
      <c r="I19" s="254">
        <v>306320</v>
      </c>
      <c r="J19" s="254">
        <v>306320</v>
      </c>
      <c r="K19" s="280">
        <f t="shared" si="0"/>
        <v>0</v>
      </c>
    </row>
    <row r="20" spans="1:11" ht="12.75" customHeight="1" x14ac:dyDescent="0.25">
      <c r="A20" s="89">
        <v>42807</v>
      </c>
      <c r="B20" s="260" t="s">
        <v>233</v>
      </c>
      <c r="C20" s="64">
        <v>41</v>
      </c>
      <c r="D20" s="64">
        <v>390</v>
      </c>
      <c r="E20" s="44" t="s">
        <v>461</v>
      </c>
      <c r="F20" s="49"/>
      <c r="G20" s="88" t="s">
        <v>150</v>
      </c>
      <c r="H20" s="49"/>
      <c r="I20" s="254">
        <v>199710</v>
      </c>
      <c r="J20" s="254">
        <v>199710</v>
      </c>
      <c r="K20" s="280">
        <f t="shared" si="0"/>
        <v>0</v>
      </c>
    </row>
    <row r="21" spans="1:11" ht="12.75" customHeight="1" x14ac:dyDescent="0.25">
      <c r="A21" s="89">
        <v>42807</v>
      </c>
      <c r="B21" s="260" t="s">
        <v>234</v>
      </c>
      <c r="C21" s="64">
        <v>41</v>
      </c>
      <c r="D21" s="64">
        <v>391</v>
      </c>
      <c r="E21" s="44" t="s">
        <v>462</v>
      </c>
      <c r="F21" s="49"/>
      <c r="G21" s="151" t="s">
        <v>150</v>
      </c>
      <c r="H21" s="49"/>
      <c r="I21" s="254">
        <v>52673</v>
      </c>
      <c r="J21" s="254">
        <v>52673</v>
      </c>
      <c r="K21" s="280">
        <f t="shared" si="0"/>
        <v>0</v>
      </c>
    </row>
    <row r="22" spans="1:11" ht="12.75" customHeight="1" x14ac:dyDescent="0.25">
      <c r="A22" s="89">
        <v>42807</v>
      </c>
      <c r="B22" s="260" t="s">
        <v>235</v>
      </c>
      <c r="C22" s="64">
        <v>41</v>
      </c>
      <c r="D22" s="64">
        <v>392</v>
      </c>
      <c r="E22" s="44" t="s">
        <v>463</v>
      </c>
      <c r="F22" s="49"/>
      <c r="G22" s="88" t="s">
        <v>150</v>
      </c>
      <c r="H22" s="49"/>
      <c r="I22" s="254">
        <v>3231270</v>
      </c>
      <c r="J22" s="254">
        <v>3231270</v>
      </c>
      <c r="K22" s="280">
        <f t="shared" si="0"/>
        <v>0</v>
      </c>
    </row>
    <row r="23" spans="1:11" ht="12.75" customHeight="1" x14ac:dyDescent="0.25">
      <c r="A23" s="89">
        <v>42807</v>
      </c>
      <c r="B23" s="260" t="s">
        <v>236</v>
      </c>
      <c r="C23" s="64">
        <v>41</v>
      </c>
      <c r="D23" s="64">
        <v>393</v>
      </c>
      <c r="E23" s="44" t="s">
        <v>464</v>
      </c>
      <c r="F23" s="49"/>
      <c r="G23" s="151" t="s">
        <v>150</v>
      </c>
      <c r="H23" s="49"/>
      <c r="I23" s="254">
        <v>5460030</v>
      </c>
      <c r="J23" s="254">
        <v>5460030</v>
      </c>
      <c r="K23" s="280">
        <f t="shared" si="0"/>
        <v>0</v>
      </c>
    </row>
    <row r="24" spans="1:11" ht="12.75" customHeight="1" x14ac:dyDescent="0.25">
      <c r="A24" s="89">
        <v>42832</v>
      </c>
      <c r="B24" s="260" t="s">
        <v>313</v>
      </c>
      <c r="C24" s="64">
        <v>41</v>
      </c>
      <c r="D24" s="64">
        <v>515</v>
      </c>
      <c r="E24" s="44" t="s">
        <v>465</v>
      </c>
      <c r="F24" s="49"/>
      <c r="G24" s="88" t="s">
        <v>226</v>
      </c>
      <c r="H24" s="49"/>
      <c r="I24" s="254">
        <v>19128</v>
      </c>
      <c r="J24" s="254">
        <v>19128</v>
      </c>
      <c r="K24" s="280">
        <f t="shared" si="0"/>
        <v>0</v>
      </c>
    </row>
    <row r="25" spans="1:11" ht="12.75" customHeight="1" x14ac:dyDescent="0.25">
      <c r="A25" s="89">
        <v>42857</v>
      </c>
      <c r="B25" s="260" t="s">
        <v>361</v>
      </c>
      <c r="C25" s="64">
        <v>41</v>
      </c>
      <c r="D25" s="64">
        <v>598</v>
      </c>
      <c r="E25" s="44" t="s">
        <v>466</v>
      </c>
      <c r="F25" s="49"/>
      <c r="G25" s="88" t="s">
        <v>150</v>
      </c>
      <c r="H25" s="49"/>
      <c r="I25" s="254">
        <v>154690</v>
      </c>
      <c r="J25" s="254">
        <v>154690</v>
      </c>
      <c r="K25" s="280">
        <f t="shared" si="0"/>
        <v>0</v>
      </c>
    </row>
    <row r="26" spans="1:11" ht="12.75" customHeight="1" x14ac:dyDescent="0.25">
      <c r="A26" s="89">
        <v>42857</v>
      </c>
      <c r="B26" s="260" t="s">
        <v>362</v>
      </c>
      <c r="C26" s="64">
        <v>41</v>
      </c>
      <c r="D26" s="64">
        <v>599</v>
      </c>
      <c r="E26" s="44" t="s">
        <v>467</v>
      </c>
      <c r="F26" s="49"/>
      <c r="G26" s="88" t="s">
        <v>150</v>
      </c>
      <c r="H26" s="49"/>
      <c r="I26" s="254">
        <v>98170</v>
      </c>
      <c r="J26" s="254">
        <v>98170</v>
      </c>
      <c r="K26" s="280">
        <f t="shared" si="0"/>
        <v>0</v>
      </c>
    </row>
    <row r="27" spans="1:11" ht="12.75" customHeight="1" x14ac:dyDescent="0.25">
      <c r="A27" s="89">
        <v>42857</v>
      </c>
      <c r="B27" s="260" t="s">
        <v>363</v>
      </c>
      <c r="C27" s="64">
        <v>41</v>
      </c>
      <c r="D27" s="64">
        <v>600</v>
      </c>
      <c r="E27" s="44" t="s">
        <v>468</v>
      </c>
      <c r="F27" s="49"/>
      <c r="G27" s="88" t="s">
        <v>150</v>
      </c>
      <c r="H27" s="49"/>
      <c r="I27" s="254">
        <v>286590</v>
      </c>
      <c r="J27" s="254">
        <v>286590</v>
      </c>
      <c r="K27" s="280">
        <f t="shared" si="0"/>
        <v>0</v>
      </c>
    </row>
    <row r="28" spans="1:11" ht="12.75" customHeight="1" x14ac:dyDescent="0.25">
      <c r="A28" s="89">
        <v>42857</v>
      </c>
      <c r="B28" s="260" t="s">
        <v>364</v>
      </c>
      <c r="C28" s="64">
        <v>41</v>
      </c>
      <c r="D28" s="64">
        <v>605</v>
      </c>
      <c r="E28" s="44" t="s">
        <v>469</v>
      </c>
      <c r="F28" s="49"/>
      <c r="G28" s="88" t="s">
        <v>150</v>
      </c>
      <c r="H28" s="49"/>
      <c r="I28" s="254">
        <v>5465350</v>
      </c>
      <c r="J28" s="254">
        <v>5465350</v>
      </c>
      <c r="K28" s="280">
        <f t="shared" si="0"/>
        <v>0</v>
      </c>
    </row>
    <row r="29" spans="1:11" ht="12.75" customHeight="1" x14ac:dyDescent="0.25">
      <c r="A29" s="89">
        <v>42858</v>
      </c>
      <c r="B29" s="260" t="s">
        <v>365</v>
      </c>
      <c r="C29" s="64">
        <v>41</v>
      </c>
      <c r="D29" s="64">
        <v>607</v>
      </c>
      <c r="E29" s="44" t="s">
        <v>470</v>
      </c>
      <c r="F29" s="49"/>
      <c r="G29" s="88" t="s">
        <v>150</v>
      </c>
      <c r="H29" s="49"/>
      <c r="I29" s="254">
        <v>983750</v>
      </c>
      <c r="J29" s="254">
        <v>983750</v>
      </c>
      <c r="K29" s="280">
        <f t="shared" si="0"/>
        <v>0</v>
      </c>
    </row>
    <row r="30" spans="1:11" ht="12.75" customHeight="1" x14ac:dyDescent="0.25">
      <c r="A30" s="89">
        <v>42860</v>
      </c>
      <c r="B30" s="260" t="s">
        <v>366</v>
      </c>
      <c r="C30" s="64">
        <v>41</v>
      </c>
      <c r="D30" s="64">
        <v>621</v>
      </c>
      <c r="E30" s="44" t="s">
        <v>471</v>
      </c>
      <c r="F30" s="49"/>
      <c r="G30" s="88" t="s">
        <v>150</v>
      </c>
      <c r="H30" s="49"/>
      <c r="I30" s="254">
        <v>13070990</v>
      </c>
      <c r="J30" s="254">
        <v>13070990</v>
      </c>
      <c r="K30" s="280">
        <f t="shared" si="0"/>
        <v>0</v>
      </c>
    </row>
    <row r="31" spans="1:11" ht="12.75" customHeight="1" x14ac:dyDescent="0.25">
      <c r="A31" s="89">
        <v>42860</v>
      </c>
      <c r="B31" s="260" t="s">
        <v>367</v>
      </c>
      <c r="C31" s="64">
        <v>41</v>
      </c>
      <c r="D31" s="64">
        <v>622</v>
      </c>
      <c r="E31" s="44" t="s">
        <v>472</v>
      </c>
      <c r="F31" s="49"/>
      <c r="G31" s="88" t="s">
        <v>150</v>
      </c>
      <c r="H31" s="49"/>
      <c r="I31" s="254">
        <v>4559050</v>
      </c>
      <c r="J31" s="254">
        <v>4559050</v>
      </c>
      <c r="K31" s="280">
        <f t="shared" si="0"/>
        <v>0</v>
      </c>
    </row>
    <row r="32" spans="1:11" ht="12.75" customHeight="1" x14ac:dyDescent="0.25">
      <c r="A32" s="89">
        <v>42860</v>
      </c>
      <c r="B32" s="260" t="s">
        <v>368</v>
      </c>
      <c r="C32" s="64">
        <v>41</v>
      </c>
      <c r="D32" s="64">
        <v>625</v>
      </c>
      <c r="E32" s="44" t="s">
        <v>473</v>
      </c>
      <c r="F32" s="49"/>
      <c r="G32" s="88" t="s">
        <v>150</v>
      </c>
      <c r="H32" s="49"/>
      <c r="I32" s="254">
        <v>149980</v>
      </c>
      <c r="J32" s="254">
        <v>149980</v>
      </c>
      <c r="K32" s="280">
        <f t="shared" si="0"/>
        <v>0</v>
      </c>
    </row>
    <row r="33" spans="1:11" ht="12.75" customHeight="1" x14ac:dyDescent="0.25">
      <c r="A33" s="89">
        <v>42863</v>
      </c>
      <c r="B33" s="260" t="s">
        <v>369</v>
      </c>
      <c r="C33" s="64">
        <v>41</v>
      </c>
      <c r="D33" s="64">
        <v>629</v>
      </c>
      <c r="E33" s="44" t="s">
        <v>474</v>
      </c>
      <c r="F33" s="49"/>
      <c r="G33" s="88" t="s">
        <v>150</v>
      </c>
      <c r="H33" s="49"/>
      <c r="I33" s="254">
        <v>328980</v>
      </c>
      <c r="J33" s="254">
        <v>328980</v>
      </c>
      <c r="K33" s="280">
        <f t="shared" si="0"/>
        <v>0</v>
      </c>
    </row>
    <row r="34" spans="1:11" ht="12.75" customHeight="1" x14ac:dyDescent="0.25">
      <c r="A34" s="89">
        <v>42863</v>
      </c>
      <c r="B34" s="260" t="s">
        <v>370</v>
      </c>
      <c r="C34" s="64">
        <v>41</v>
      </c>
      <c r="D34" s="64">
        <v>630</v>
      </c>
      <c r="E34" s="44" t="s">
        <v>475</v>
      </c>
      <c r="F34" s="49"/>
      <c r="G34" s="88" t="s">
        <v>150</v>
      </c>
      <c r="H34" s="49"/>
      <c r="I34" s="254">
        <v>55770</v>
      </c>
      <c r="J34" s="254">
        <v>55770</v>
      </c>
      <c r="K34" s="280">
        <f t="shared" si="0"/>
        <v>0</v>
      </c>
    </row>
    <row r="35" spans="1:11" ht="12.75" customHeight="1" x14ac:dyDescent="0.25">
      <c r="A35" s="89">
        <v>42863</v>
      </c>
      <c r="B35" s="260" t="s">
        <v>371</v>
      </c>
      <c r="C35" s="64">
        <v>41</v>
      </c>
      <c r="D35" s="64">
        <v>631</v>
      </c>
      <c r="E35" s="44" t="s">
        <v>476</v>
      </c>
      <c r="F35" s="49"/>
      <c r="G35" s="88" t="s">
        <v>150</v>
      </c>
      <c r="H35" s="49"/>
      <c r="I35" s="254">
        <v>275370</v>
      </c>
      <c r="J35" s="254">
        <v>275370</v>
      </c>
      <c r="K35" s="280">
        <f t="shared" si="0"/>
        <v>0</v>
      </c>
    </row>
    <row r="36" spans="1:11" ht="12.75" customHeight="1" x14ac:dyDescent="0.25">
      <c r="A36" s="89">
        <v>42863</v>
      </c>
      <c r="B36" s="260" t="s">
        <v>372</v>
      </c>
      <c r="C36" s="64">
        <v>41</v>
      </c>
      <c r="D36" s="64">
        <v>632</v>
      </c>
      <c r="E36" s="44" t="s">
        <v>477</v>
      </c>
      <c r="F36" s="49"/>
      <c r="G36" s="88" t="s">
        <v>226</v>
      </c>
      <c r="H36" s="49"/>
      <c r="I36" s="254">
        <v>21602</v>
      </c>
      <c r="J36" s="254">
        <v>21602</v>
      </c>
      <c r="K36" s="280">
        <f t="shared" si="0"/>
        <v>0</v>
      </c>
    </row>
    <row r="37" spans="1:11" ht="12.75" customHeight="1" x14ac:dyDescent="0.25">
      <c r="A37" s="89">
        <v>42892</v>
      </c>
      <c r="B37" s="260" t="s">
        <v>513</v>
      </c>
      <c r="C37" s="64">
        <v>41</v>
      </c>
      <c r="D37" s="64">
        <v>728</v>
      </c>
      <c r="E37" s="44" t="s">
        <v>514</v>
      </c>
      <c r="F37" s="49"/>
      <c r="G37" s="151" t="s">
        <v>226</v>
      </c>
      <c r="H37" s="49"/>
      <c r="I37" s="254">
        <v>19128</v>
      </c>
      <c r="J37" s="254">
        <v>19128</v>
      </c>
      <c r="K37" s="280">
        <f t="shared" si="0"/>
        <v>0</v>
      </c>
    </row>
    <row r="38" spans="1:11" ht="12.75" customHeight="1" x14ac:dyDescent="0.25">
      <c r="A38" s="89">
        <v>42906</v>
      </c>
      <c r="B38" s="260" t="s">
        <v>532</v>
      </c>
      <c r="C38" s="64">
        <v>41</v>
      </c>
      <c r="D38" s="64">
        <v>772</v>
      </c>
      <c r="E38" s="44" t="s">
        <v>540</v>
      </c>
      <c r="F38" s="49"/>
      <c r="G38" s="151" t="s">
        <v>150</v>
      </c>
      <c r="H38" s="49"/>
      <c r="I38" s="254">
        <v>144160</v>
      </c>
      <c r="J38" s="254">
        <v>144160</v>
      </c>
      <c r="K38" s="280">
        <f t="shared" si="0"/>
        <v>0</v>
      </c>
    </row>
    <row r="39" spans="1:11" ht="12.75" customHeight="1" x14ac:dyDescent="0.25">
      <c r="A39" s="89">
        <v>42906</v>
      </c>
      <c r="B39" s="260" t="s">
        <v>533</v>
      </c>
      <c r="C39" s="64">
        <v>41</v>
      </c>
      <c r="D39" s="64">
        <v>773</v>
      </c>
      <c r="E39" s="44" t="s">
        <v>541</v>
      </c>
      <c r="F39" s="49"/>
      <c r="G39" s="151" t="s">
        <v>150</v>
      </c>
      <c r="H39" s="49"/>
      <c r="I39" s="254">
        <v>264930</v>
      </c>
      <c r="J39" s="254">
        <v>264930</v>
      </c>
      <c r="K39" s="280">
        <f t="shared" si="0"/>
        <v>0</v>
      </c>
    </row>
    <row r="40" spans="1:11" ht="12.75" customHeight="1" x14ac:dyDescent="0.25">
      <c r="A40" s="89">
        <v>42906</v>
      </c>
      <c r="B40" s="260" t="s">
        <v>534</v>
      </c>
      <c r="C40" s="64">
        <v>41</v>
      </c>
      <c r="D40" s="64">
        <v>774</v>
      </c>
      <c r="E40" s="44" t="s">
        <v>542</v>
      </c>
      <c r="F40" s="49"/>
      <c r="G40" s="151" t="s">
        <v>150</v>
      </c>
      <c r="H40" s="49"/>
      <c r="I40" s="254">
        <v>1033060</v>
      </c>
      <c r="J40" s="254">
        <v>1033060</v>
      </c>
      <c r="K40" s="280">
        <f t="shared" si="0"/>
        <v>0</v>
      </c>
    </row>
    <row r="41" spans="1:11" ht="12.75" customHeight="1" x14ac:dyDescent="0.25">
      <c r="A41" s="89">
        <v>42906</v>
      </c>
      <c r="B41" s="260" t="s">
        <v>535</v>
      </c>
      <c r="C41" s="64">
        <v>41</v>
      </c>
      <c r="D41" s="64">
        <v>775</v>
      </c>
      <c r="E41" s="44" t="s">
        <v>543</v>
      </c>
      <c r="F41" s="49"/>
      <c r="G41" s="151" t="s">
        <v>150</v>
      </c>
      <c r="H41" s="49"/>
      <c r="I41" s="254">
        <v>124840</v>
      </c>
      <c r="J41" s="254">
        <v>124840</v>
      </c>
      <c r="K41" s="280">
        <f t="shared" si="0"/>
        <v>0</v>
      </c>
    </row>
    <row r="42" spans="1:11" ht="12.75" customHeight="1" x14ac:dyDescent="0.25">
      <c r="A42" s="89">
        <v>42906</v>
      </c>
      <c r="B42" s="260" t="s">
        <v>536</v>
      </c>
      <c r="C42" s="64">
        <v>41</v>
      </c>
      <c r="D42" s="64">
        <v>776</v>
      </c>
      <c r="E42" s="44" t="s">
        <v>544</v>
      </c>
      <c r="F42" s="49"/>
      <c r="G42" s="151" t="s">
        <v>150</v>
      </c>
      <c r="H42" s="49"/>
      <c r="I42" s="254">
        <v>5730740</v>
      </c>
      <c r="J42" s="254">
        <v>5730740</v>
      </c>
      <c r="K42" s="280">
        <f t="shared" si="0"/>
        <v>0</v>
      </c>
    </row>
    <row r="43" spans="1:11" ht="12.75" customHeight="1" x14ac:dyDescent="0.25">
      <c r="A43" s="89">
        <v>42909</v>
      </c>
      <c r="B43" s="260" t="s">
        <v>537</v>
      </c>
      <c r="C43" s="64">
        <v>41</v>
      </c>
      <c r="D43" s="64">
        <v>789</v>
      </c>
      <c r="E43" s="44" t="s">
        <v>545</v>
      </c>
      <c r="F43" s="49"/>
      <c r="G43" s="151" t="s">
        <v>150</v>
      </c>
      <c r="H43" s="49"/>
      <c r="I43" s="254">
        <v>37880</v>
      </c>
      <c r="J43" s="254">
        <v>37880</v>
      </c>
      <c r="K43" s="280">
        <f t="shared" si="0"/>
        <v>0</v>
      </c>
    </row>
    <row r="44" spans="1:11" ht="12.75" customHeight="1" x14ac:dyDescent="0.25">
      <c r="A44" s="89">
        <v>42909</v>
      </c>
      <c r="B44" s="260" t="s">
        <v>538</v>
      </c>
      <c r="C44" s="64">
        <v>41</v>
      </c>
      <c r="D44" s="64">
        <v>790</v>
      </c>
      <c r="E44" s="44" t="s">
        <v>636</v>
      </c>
      <c r="F44" s="49"/>
      <c r="G44" s="151" t="s">
        <v>150</v>
      </c>
      <c r="H44" s="49"/>
      <c r="I44" s="254">
        <v>4409890</v>
      </c>
      <c r="J44" s="254">
        <v>4409890</v>
      </c>
      <c r="K44" s="280">
        <f t="shared" si="0"/>
        <v>0</v>
      </c>
    </row>
    <row r="45" spans="1:11" ht="12.75" customHeight="1" x14ac:dyDescent="0.25">
      <c r="A45" s="89">
        <v>42909</v>
      </c>
      <c r="B45" s="260" t="s">
        <v>539</v>
      </c>
      <c r="C45" s="64">
        <v>41</v>
      </c>
      <c r="D45" s="64">
        <v>791</v>
      </c>
      <c r="E45" s="44" t="s">
        <v>635</v>
      </c>
      <c r="F45" s="49"/>
      <c r="G45" s="151" t="s">
        <v>150</v>
      </c>
      <c r="H45" s="49"/>
      <c r="I45" s="254">
        <v>168320</v>
      </c>
      <c r="J45" s="254">
        <v>168320</v>
      </c>
      <c r="K45" s="280">
        <f t="shared" si="0"/>
        <v>0</v>
      </c>
    </row>
    <row r="46" spans="1:11" ht="12.75" customHeight="1" x14ac:dyDescent="0.25">
      <c r="A46" s="89">
        <v>42926</v>
      </c>
      <c r="B46" s="260" t="s">
        <v>633</v>
      </c>
      <c r="C46" s="64">
        <v>41</v>
      </c>
      <c r="D46" s="64">
        <v>822</v>
      </c>
      <c r="E46" s="44" t="s">
        <v>634</v>
      </c>
      <c r="F46" s="49"/>
      <c r="G46" s="151" t="s">
        <v>226</v>
      </c>
      <c r="H46" s="49"/>
      <c r="I46" s="254">
        <v>20365</v>
      </c>
      <c r="J46" s="254">
        <v>20365</v>
      </c>
      <c r="K46" s="280">
        <f t="shared" si="0"/>
        <v>0</v>
      </c>
    </row>
    <row r="47" spans="1:11" ht="12.75" customHeight="1" x14ac:dyDescent="0.25">
      <c r="A47" s="89">
        <v>42956</v>
      </c>
      <c r="B47" s="260" t="s">
        <v>700</v>
      </c>
      <c r="C47" s="64">
        <v>41</v>
      </c>
      <c r="D47" s="64">
        <v>880</v>
      </c>
      <c r="E47" s="44" t="s">
        <v>702</v>
      </c>
      <c r="F47" s="49"/>
      <c r="G47" s="151" t="s">
        <v>226</v>
      </c>
      <c r="H47" s="49"/>
      <c r="I47" s="254">
        <v>19128</v>
      </c>
      <c r="J47" s="254">
        <v>19128</v>
      </c>
      <c r="K47" s="280">
        <f t="shared" si="0"/>
        <v>0</v>
      </c>
    </row>
    <row r="48" spans="1:11" ht="12.75" customHeight="1" x14ac:dyDescent="0.25">
      <c r="A48" s="89">
        <v>42965</v>
      </c>
      <c r="B48" s="260" t="s">
        <v>701</v>
      </c>
      <c r="C48" s="64">
        <v>41</v>
      </c>
      <c r="D48" s="64">
        <v>903</v>
      </c>
      <c r="E48" s="44" t="s">
        <v>703</v>
      </c>
      <c r="F48" s="49"/>
      <c r="G48" s="151" t="s">
        <v>150</v>
      </c>
      <c r="H48" s="49"/>
      <c r="I48" s="254">
        <v>158650</v>
      </c>
      <c r="J48" s="254">
        <v>158650</v>
      </c>
      <c r="K48" s="280">
        <f t="shared" si="0"/>
        <v>0</v>
      </c>
    </row>
    <row r="49" spans="1:11" ht="12.75" customHeight="1" x14ac:dyDescent="0.25">
      <c r="A49" s="89">
        <v>42970</v>
      </c>
      <c r="B49" s="260" t="s">
        <v>735</v>
      </c>
      <c r="C49" s="64">
        <v>41</v>
      </c>
      <c r="D49" s="64">
        <v>915</v>
      </c>
      <c r="E49" s="275" t="s">
        <v>742</v>
      </c>
      <c r="F49" s="49"/>
      <c r="G49" s="151" t="s">
        <v>150</v>
      </c>
      <c r="H49" s="49"/>
      <c r="I49" s="254">
        <v>6175180</v>
      </c>
      <c r="J49" s="254">
        <v>6175180</v>
      </c>
      <c r="K49" s="280">
        <f t="shared" si="0"/>
        <v>0</v>
      </c>
    </row>
    <row r="50" spans="1:11" ht="12.75" customHeight="1" x14ac:dyDescent="0.25">
      <c r="A50" s="89">
        <v>42970</v>
      </c>
      <c r="B50" s="260" t="s">
        <v>736</v>
      </c>
      <c r="C50" s="64">
        <v>41</v>
      </c>
      <c r="D50" s="64">
        <v>917</v>
      </c>
      <c r="E50" s="44" t="s">
        <v>743</v>
      </c>
      <c r="F50" s="49"/>
      <c r="G50" s="151" t="s">
        <v>150</v>
      </c>
      <c r="H50" s="49"/>
      <c r="I50" s="254">
        <v>4289120</v>
      </c>
      <c r="J50" s="254">
        <v>4289120</v>
      </c>
      <c r="K50" s="280">
        <f t="shared" si="0"/>
        <v>0</v>
      </c>
    </row>
    <row r="51" spans="1:11" ht="12.75" customHeight="1" x14ac:dyDescent="0.25">
      <c r="A51" s="89">
        <v>42970</v>
      </c>
      <c r="B51" s="260" t="s">
        <v>737</v>
      </c>
      <c r="C51" s="64">
        <v>41</v>
      </c>
      <c r="D51" s="64">
        <v>919</v>
      </c>
      <c r="E51" s="44" t="s">
        <v>744</v>
      </c>
      <c r="F51" s="49"/>
      <c r="G51" s="151" t="s">
        <v>150</v>
      </c>
      <c r="H51" s="49"/>
      <c r="I51" s="254">
        <v>148990</v>
      </c>
      <c r="J51" s="254">
        <v>148990</v>
      </c>
      <c r="K51" s="280">
        <f t="shared" si="0"/>
        <v>0</v>
      </c>
    </row>
    <row r="52" spans="1:11" ht="12.75" customHeight="1" x14ac:dyDescent="0.25">
      <c r="A52" s="89">
        <v>42971</v>
      </c>
      <c r="B52" s="260" t="s">
        <v>738</v>
      </c>
      <c r="C52" s="64">
        <v>41</v>
      </c>
      <c r="D52" s="64">
        <v>928</v>
      </c>
      <c r="E52" s="44" t="s">
        <v>745</v>
      </c>
      <c r="F52" s="49"/>
      <c r="G52" s="151" t="s">
        <v>150</v>
      </c>
      <c r="H52" s="49"/>
      <c r="I52" s="254">
        <v>231120</v>
      </c>
      <c r="J52" s="254">
        <v>231120</v>
      </c>
      <c r="K52" s="280">
        <f t="shared" si="0"/>
        <v>0</v>
      </c>
    </row>
    <row r="53" spans="1:11" ht="12.75" customHeight="1" x14ac:dyDescent="0.25">
      <c r="A53" s="89">
        <v>42971</v>
      </c>
      <c r="B53" s="260" t="s">
        <v>739</v>
      </c>
      <c r="C53" s="64">
        <v>41</v>
      </c>
      <c r="D53" s="64">
        <v>929</v>
      </c>
      <c r="E53" s="44" t="s">
        <v>746</v>
      </c>
      <c r="F53" s="49"/>
      <c r="G53" s="151" t="s">
        <v>150</v>
      </c>
      <c r="H53" s="49"/>
      <c r="I53" s="254">
        <v>66870</v>
      </c>
      <c r="J53" s="254">
        <v>66870</v>
      </c>
      <c r="K53" s="280">
        <f t="shared" si="0"/>
        <v>0</v>
      </c>
    </row>
    <row r="54" spans="1:11" ht="12.75" customHeight="1" x14ac:dyDescent="0.25">
      <c r="A54" s="89">
        <v>42971</v>
      </c>
      <c r="B54" s="260" t="s">
        <v>740</v>
      </c>
      <c r="C54" s="64">
        <v>41</v>
      </c>
      <c r="D54" s="64">
        <v>930</v>
      </c>
      <c r="E54" s="44" t="s">
        <v>747</v>
      </c>
      <c r="F54" s="49"/>
      <c r="G54" s="151" t="s">
        <v>150</v>
      </c>
      <c r="H54" s="49"/>
      <c r="I54" s="254">
        <v>1037890</v>
      </c>
      <c r="J54" s="254">
        <v>1037890</v>
      </c>
      <c r="K54" s="280">
        <f t="shared" si="0"/>
        <v>0</v>
      </c>
    </row>
    <row r="55" spans="1:11" ht="12.75" customHeight="1" x14ac:dyDescent="0.25">
      <c r="A55" s="89">
        <v>42971</v>
      </c>
      <c r="B55" s="260" t="s">
        <v>741</v>
      </c>
      <c r="C55" s="64">
        <v>41</v>
      </c>
      <c r="D55" s="64">
        <v>931</v>
      </c>
      <c r="E55" s="44" t="s">
        <v>748</v>
      </c>
      <c r="F55" s="49"/>
      <c r="G55" s="151" t="s">
        <v>150</v>
      </c>
      <c r="H55" s="49"/>
      <c r="I55" s="254">
        <v>134500</v>
      </c>
      <c r="J55" s="254">
        <v>134500</v>
      </c>
      <c r="K55" s="280">
        <f t="shared" si="0"/>
        <v>0</v>
      </c>
    </row>
    <row r="56" spans="1:11" ht="12.75" customHeight="1" x14ac:dyDescent="0.25">
      <c r="A56" s="89">
        <v>42983</v>
      </c>
      <c r="B56" s="260" t="s">
        <v>779</v>
      </c>
      <c r="C56" s="64">
        <v>41</v>
      </c>
      <c r="D56" s="64">
        <v>952</v>
      </c>
      <c r="E56" s="44" t="s">
        <v>783</v>
      </c>
      <c r="F56" s="49"/>
      <c r="G56" s="151" t="s">
        <v>150</v>
      </c>
      <c r="H56" s="49"/>
      <c r="I56" s="254">
        <v>313090</v>
      </c>
      <c r="J56" s="254">
        <v>313090</v>
      </c>
      <c r="K56" s="280">
        <f t="shared" si="0"/>
        <v>0</v>
      </c>
    </row>
    <row r="57" spans="1:11" ht="12.75" customHeight="1" x14ac:dyDescent="0.25">
      <c r="A57" s="89">
        <v>42983</v>
      </c>
      <c r="B57" s="260" t="s">
        <v>780</v>
      </c>
      <c r="C57" s="64">
        <v>41</v>
      </c>
      <c r="D57" s="64">
        <v>953</v>
      </c>
      <c r="E57" s="44" t="s">
        <v>784</v>
      </c>
      <c r="F57" s="49"/>
      <c r="G57" s="151" t="s">
        <v>150</v>
      </c>
      <c r="H57" s="49"/>
      <c r="I57" s="254">
        <v>18560</v>
      </c>
      <c r="J57" s="254">
        <v>18560</v>
      </c>
      <c r="K57" s="280">
        <f t="shared" si="0"/>
        <v>0</v>
      </c>
    </row>
    <row r="58" spans="1:11" ht="12.75" customHeight="1" x14ac:dyDescent="0.25">
      <c r="A58" s="89">
        <v>42984</v>
      </c>
      <c r="B58" s="260" t="s">
        <v>781</v>
      </c>
      <c r="C58" s="64">
        <v>41</v>
      </c>
      <c r="D58" s="64">
        <v>961</v>
      </c>
      <c r="E58" s="44" t="s">
        <v>785</v>
      </c>
      <c r="F58" s="49"/>
      <c r="G58" s="151" t="s">
        <v>150</v>
      </c>
      <c r="H58" s="49"/>
      <c r="I58" s="254">
        <v>2376060</v>
      </c>
      <c r="J58" s="254">
        <v>2376060</v>
      </c>
      <c r="K58" s="280">
        <f t="shared" si="0"/>
        <v>0</v>
      </c>
    </row>
    <row r="59" spans="1:11" ht="12.75" customHeight="1" x14ac:dyDescent="0.25">
      <c r="A59" s="89">
        <v>42984</v>
      </c>
      <c r="B59" s="260" t="s">
        <v>782</v>
      </c>
      <c r="C59" s="64">
        <v>41</v>
      </c>
      <c r="D59" s="64">
        <v>962</v>
      </c>
      <c r="E59" s="44" t="s">
        <v>786</v>
      </c>
      <c r="F59" s="49"/>
      <c r="G59" s="151" t="s">
        <v>150</v>
      </c>
      <c r="H59" s="49"/>
      <c r="I59" s="254">
        <v>20365</v>
      </c>
      <c r="J59" s="254">
        <v>20365</v>
      </c>
      <c r="K59" s="280">
        <f t="shared" si="0"/>
        <v>0</v>
      </c>
    </row>
    <row r="60" spans="1:11" ht="12.75" customHeight="1" x14ac:dyDescent="0.25">
      <c r="A60" s="89">
        <v>43014</v>
      </c>
      <c r="B60" s="260" t="s">
        <v>995</v>
      </c>
      <c r="C60" s="64">
        <v>41</v>
      </c>
      <c r="D60" s="64">
        <v>1141</v>
      </c>
      <c r="E60" s="44" t="s">
        <v>996</v>
      </c>
      <c r="F60" s="49"/>
      <c r="G60" s="151" t="s">
        <v>150</v>
      </c>
      <c r="H60" s="49"/>
      <c r="I60" s="254">
        <v>20365</v>
      </c>
      <c r="J60" s="254">
        <v>20365</v>
      </c>
      <c r="K60" s="280">
        <f t="shared" si="0"/>
        <v>0</v>
      </c>
    </row>
    <row r="61" spans="1:11" ht="12.75" customHeight="1" x14ac:dyDescent="0.25">
      <c r="A61" s="89">
        <v>43031</v>
      </c>
      <c r="B61" s="260" t="s">
        <v>1033</v>
      </c>
      <c r="C61" s="64">
        <v>41</v>
      </c>
      <c r="D61" s="64">
        <v>1180</v>
      </c>
      <c r="E61" s="44" t="s">
        <v>1039</v>
      </c>
      <c r="F61" s="49"/>
      <c r="G61" s="151" t="s">
        <v>150</v>
      </c>
      <c r="H61" s="49"/>
      <c r="I61" s="254">
        <v>120080</v>
      </c>
      <c r="J61" s="254">
        <v>120080</v>
      </c>
      <c r="K61" s="280">
        <f t="shared" si="0"/>
        <v>0</v>
      </c>
    </row>
    <row r="62" spans="1:11" ht="12.75" customHeight="1" x14ac:dyDescent="0.25">
      <c r="A62" s="89">
        <v>43031</v>
      </c>
      <c r="B62" s="260" t="s">
        <v>1034</v>
      </c>
      <c r="C62" s="64">
        <v>41</v>
      </c>
      <c r="D62" s="64">
        <v>1183</v>
      </c>
      <c r="E62" s="44" t="s">
        <v>1040</v>
      </c>
      <c r="F62" s="49"/>
      <c r="G62" s="151" t="s">
        <v>150</v>
      </c>
      <c r="H62" s="49"/>
      <c r="I62" s="254">
        <v>211930</v>
      </c>
      <c r="J62" s="254">
        <v>211930</v>
      </c>
      <c r="K62" s="280">
        <f t="shared" si="0"/>
        <v>0</v>
      </c>
    </row>
    <row r="63" spans="1:11" ht="12.75" customHeight="1" x14ac:dyDescent="0.25">
      <c r="A63" s="89">
        <v>43031</v>
      </c>
      <c r="B63" s="260" t="s">
        <v>1035</v>
      </c>
      <c r="C63" s="64">
        <v>41</v>
      </c>
      <c r="D63" s="64">
        <v>1184</v>
      </c>
      <c r="E63" s="44" t="s">
        <v>1041</v>
      </c>
      <c r="F63" s="49"/>
      <c r="G63" s="151" t="s">
        <v>150</v>
      </c>
      <c r="H63" s="49"/>
      <c r="I63" s="254">
        <v>203140</v>
      </c>
      <c r="J63" s="254">
        <v>203140</v>
      </c>
      <c r="K63" s="280">
        <f t="shared" si="0"/>
        <v>0</v>
      </c>
    </row>
    <row r="64" spans="1:11" ht="12.75" customHeight="1" x14ac:dyDescent="0.25">
      <c r="A64" s="89">
        <v>43031</v>
      </c>
      <c r="B64" s="260" t="s">
        <v>1036</v>
      </c>
      <c r="C64" s="64">
        <v>41</v>
      </c>
      <c r="D64" s="64">
        <v>1185</v>
      </c>
      <c r="E64" s="44" t="s">
        <v>1042</v>
      </c>
      <c r="F64" s="49"/>
      <c r="G64" s="151" t="s">
        <v>150</v>
      </c>
      <c r="H64" s="49"/>
      <c r="I64" s="254">
        <v>240930</v>
      </c>
      <c r="J64" s="254">
        <v>240930</v>
      </c>
      <c r="K64" s="280">
        <f t="shared" si="0"/>
        <v>0</v>
      </c>
    </row>
    <row r="65" spans="1:11" ht="12.75" customHeight="1" x14ac:dyDescent="0.25">
      <c r="A65" s="89">
        <v>43031</v>
      </c>
      <c r="B65" s="260" t="s">
        <v>1037</v>
      </c>
      <c r="C65" s="64">
        <v>41</v>
      </c>
      <c r="D65" s="64">
        <v>1186</v>
      </c>
      <c r="E65" s="44" t="s">
        <v>1043</v>
      </c>
      <c r="F65" s="49"/>
      <c r="G65" s="151" t="s">
        <v>150</v>
      </c>
      <c r="H65" s="49"/>
      <c r="I65" s="254">
        <v>3412210</v>
      </c>
      <c r="J65" s="254">
        <v>3412210</v>
      </c>
      <c r="K65" s="280">
        <f t="shared" si="0"/>
        <v>0</v>
      </c>
    </row>
    <row r="66" spans="1:11" ht="12.75" customHeight="1" x14ac:dyDescent="0.25">
      <c r="A66" s="89">
        <v>43031</v>
      </c>
      <c r="B66" s="260" t="s">
        <v>1038</v>
      </c>
      <c r="C66" s="64">
        <v>41</v>
      </c>
      <c r="D66" s="64">
        <v>1188</v>
      </c>
      <c r="E66" s="44" t="s">
        <v>1044</v>
      </c>
      <c r="F66" s="49"/>
      <c r="G66" s="151" t="s">
        <v>150</v>
      </c>
      <c r="H66" s="49"/>
      <c r="I66" s="254">
        <v>110410</v>
      </c>
      <c r="J66" s="254">
        <v>110410</v>
      </c>
      <c r="K66" s="280">
        <f t="shared" si="0"/>
        <v>0</v>
      </c>
    </row>
    <row r="67" spans="1:11" ht="12.75" customHeight="1" x14ac:dyDescent="0.25">
      <c r="A67" s="89">
        <v>43033</v>
      </c>
      <c r="B67" s="260" t="s">
        <v>1077</v>
      </c>
      <c r="C67" s="64">
        <v>41</v>
      </c>
      <c r="D67" s="64">
        <v>1215</v>
      </c>
      <c r="E67" s="275" t="s">
        <v>1080</v>
      </c>
      <c r="F67" s="49"/>
      <c r="G67" s="151" t="s">
        <v>150</v>
      </c>
      <c r="H67" s="49"/>
      <c r="I67" s="254">
        <v>5879530</v>
      </c>
      <c r="J67" s="254">
        <v>5879530</v>
      </c>
      <c r="K67" s="280">
        <f t="shared" si="0"/>
        <v>0</v>
      </c>
    </row>
    <row r="68" spans="1:11" ht="12.75" customHeight="1" x14ac:dyDescent="0.25">
      <c r="A68" s="89">
        <v>43034</v>
      </c>
      <c r="B68" s="260" t="s">
        <v>1078</v>
      </c>
      <c r="C68" s="64">
        <v>41</v>
      </c>
      <c r="D68" s="64">
        <v>1221</v>
      </c>
      <c r="E68" s="275" t="s">
        <v>1081</v>
      </c>
      <c r="F68" s="49"/>
      <c r="G68" s="151" t="s">
        <v>150</v>
      </c>
      <c r="H68" s="49"/>
      <c r="I68" s="254">
        <v>35690600</v>
      </c>
      <c r="J68" s="254">
        <v>35690600</v>
      </c>
      <c r="K68" s="280">
        <f t="shared" si="0"/>
        <v>0</v>
      </c>
    </row>
    <row r="69" spans="1:11" ht="12.75" customHeight="1" x14ac:dyDescent="0.25">
      <c r="A69" s="89">
        <v>43035</v>
      </c>
      <c r="B69" s="260" t="s">
        <v>1079</v>
      </c>
      <c r="C69" s="64">
        <v>41</v>
      </c>
      <c r="D69" s="64">
        <v>1227</v>
      </c>
      <c r="E69" s="275" t="s">
        <v>1082</v>
      </c>
      <c r="F69" s="49"/>
      <c r="G69" s="151" t="s">
        <v>150</v>
      </c>
      <c r="H69" s="49"/>
      <c r="I69" s="254">
        <v>511650</v>
      </c>
      <c r="J69" s="254">
        <v>511650</v>
      </c>
      <c r="K69" s="280">
        <f t="shared" si="0"/>
        <v>0</v>
      </c>
    </row>
    <row r="70" spans="1:11" ht="12.75" customHeight="1" x14ac:dyDescent="0.25">
      <c r="A70" s="89">
        <v>43053</v>
      </c>
      <c r="B70" s="260" t="s">
        <v>1100</v>
      </c>
      <c r="C70" s="64">
        <v>41</v>
      </c>
      <c r="D70" s="64">
        <v>1293</v>
      </c>
      <c r="E70" s="44" t="s">
        <v>1101</v>
      </c>
      <c r="F70" s="49"/>
      <c r="G70" s="151" t="s">
        <v>150</v>
      </c>
      <c r="H70" s="49"/>
      <c r="I70" s="254">
        <v>19128</v>
      </c>
      <c r="J70" s="254">
        <v>19128</v>
      </c>
      <c r="K70" s="278">
        <f t="shared" si="0"/>
        <v>0</v>
      </c>
    </row>
    <row r="71" spans="1:11" ht="12.75" customHeight="1" x14ac:dyDescent="0.25">
      <c r="A71" s="89">
        <v>43082</v>
      </c>
      <c r="B71" s="260" t="s">
        <v>1156</v>
      </c>
      <c r="C71" s="64">
        <v>41</v>
      </c>
      <c r="D71" s="64">
        <v>1370</v>
      </c>
      <c r="E71" s="44" t="s">
        <v>1157</v>
      </c>
      <c r="F71" s="49"/>
      <c r="G71" s="151" t="s">
        <v>226</v>
      </c>
      <c r="H71" s="49"/>
      <c r="I71" s="254">
        <v>22839</v>
      </c>
      <c r="J71" s="254">
        <v>22839</v>
      </c>
      <c r="K71" s="278">
        <f t="shared" si="0"/>
        <v>0</v>
      </c>
    </row>
    <row r="72" spans="1:11" ht="12.75" customHeight="1" x14ac:dyDescent="0.25">
      <c r="A72" s="48"/>
      <c r="B72" s="41"/>
      <c r="C72" s="64"/>
      <c r="D72" s="64"/>
      <c r="E72" s="44"/>
      <c r="F72" s="66"/>
      <c r="G72" s="151"/>
      <c r="H72" s="49"/>
      <c r="I72" s="254"/>
      <c r="J72" s="78"/>
      <c r="K72" s="78"/>
    </row>
    <row r="73" spans="1:11" x14ac:dyDescent="0.25">
      <c r="A73" s="55"/>
      <c r="B73" s="56"/>
      <c r="C73" s="56"/>
      <c r="D73" s="56"/>
      <c r="E73" s="56"/>
      <c r="F73" s="56"/>
      <c r="G73" s="306" t="s">
        <v>132</v>
      </c>
      <c r="H73" s="307"/>
      <c r="I73" s="70">
        <f>SUM(I13:I72)</f>
        <v>118021778</v>
      </c>
      <c r="J73" s="70">
        <f>SUM(J13:J72)</f>
        <v>118021778</v>
      </c>
      <c r="K73" s="83">
        <f>SUM(K13:K72)</f>
        <v>0</v>
      </c>
    </row>
    <row r="74" spans="1:11" ht="12.75" customHeight="1" x14ac:dyDescent="0.25">
      <c r="A74" s="3"/>
      <c r="B74" s="3"/>
      <c r="C74" s="3"/>
      <c r="D74" s="3"/>
      <c r="E74" s="3"/>
      <c r="F74" s="3"/>
      <c r="G74" s="3"/>
      <c r="H74" s="3"/>
      <c r="I74" s="98"/>
      <c r="J74" s="98"/>
      <c r="K74" s="56"/>
    </row>
    <row r="75" spans="1:11" ht="24.95" customHeight="1" x14ac:dyDescent="0.25">
      <c r="A75" s="31" t="s">
        <v>58</v>
      </c>
      <c r="B75" s="31" t="s">
        <v>133</v>
      </c>
      <c r="C75" s="31" t="s">
        <v>30</v>
      </c>
      <c r="D75" s="32" t="s">
        <v>59</v>
      </c>
      <c r="E75" s="31" t="s">
        <v>40</v>
      </c>
      <c r="F75" s="31" t="s">
        <v>62</v>
      </c>
      <c r="G75" s="31" t="s">
        <v>37</v>
      </c>
      <c r="H75" s="31" t="s">
        <v>60</v>
      </c>
      <c r="I75" s="31" t="s">
        <v>61</v>
      </c>
      <c r="J75" s="31" t="s">
        <v>99</v>
      </c>
      <c r="K75" s="31" t="s">
        <v>68</v>
      </c>
    </row>
    <row r="76" spans="1:11" ht="24.95" customHeight="1" x14ac:dyDescent="0.25">
      <c r="A76" s="95">
        <v>460400000</v>
      </c>
      <c r="B76" s="95">
        <v>-283389756</v>
      </c>
      <c r="C76" s="95">
        <v>0</v>
      </c>
      <c r="D76" s="82">
        <f>+A76+B76-C76</f>
        <v>177010244</v>
      </c>
      <c r="E76" s="145">
        <f>+I73</f>
        <v>118021778</v>
      </c>
      <c r="F76" s="72">
        <f>+E76/D76</f>
        <v>0.66675111752289318</v>
      </c>
      <c r="G76" s="145">
        <f>+I9</f>
        <v>0</v>
      </c>
      <c r="H76" s="145">
        <f>+D76-E76-G76</f>
        <v>58988466</v>
      </c>
      <c r="I76" s="145">
        <f>+J73</f>
        <v>118021778</v>
      </c>
      <c r="J76" s="73">
        <f>+I76/D76</f>
        <v>0.66675111752289318</v>
      </c>
      <c r="K76" s="145">
        <f>+K73</f>
        <v>0</v>
      </c>
    </row>
    <row r="77" spans="1:11" x14ac:dyDescent="0.25">
      <c r="A77" s="74">
        <v>1</v>
      </c>
      <c r="B77" s="74">
        <v>2</v>
      </c>
      <c r="C77" s="74">
        <v>3</v>
      </c>
      <c r="D77" s="74" t="s">
        <v>42</v>
      </c>
      <c r="E77" s="74">
        <v>5</v>
      </c>
      <c r="F77" s="74" t="s">
        <v>69</v>
      </c>
      <c r="G77" s="74">
        <v>7</v>
      </c>
      <c r="H77" s="74" t="s">
        <v>70</v>
      </c>
      <c r="I77" s="74">
        <v>9</v>
      </c>
      <c r="J77" s="74" t="s">
        <v>100</v>
      </c>
      <c r="K77" s="74" t="s">
        <v>101</v>
      </c>
    </row>
    <row r="80" spans="1:11" x14ac:dyDescent="0.25">
      <c r="E80" s="235"/>
    </row>
  </sheetData>
  <mergeCells count="15">
    <mergeCell ref="G73:H73"/>
    <mergeCell ref="E11:H11"/>
    <mergeCell ref="E12:F12"/>
    <mergeCell ref="G12:H12"/>
    <mergeCell ref="E5:H5"/>
    <mergeCell ref="E6:H6"/>
    <mergeCell ref="G9:H9"/>
    <mergeCell ref="A5:A6"/>
    <mergeCell ref="J11:J12"/>
    <mergeCell ref="I11:I12"/>
    <mergeCell ref="A11:A12"/>
    <mergeCell ref="B5:B6"/>
    <mergeCell ref="D5:D6"/>
    <mergeCell ref="I5:I6"/>
    <mergeCell ref="J5:K6"/>
  </mergeCells>
  <phoneticPr fontId="0" type="noConversion"/>
  <printOptions horizontalCentered="1" verticalCentered="1"/>
  <pageMargins left="0.19685039370078741" right="0.19685039370078741" top="0.39370078740157483" bottom="0.39370078740157483" header="0" footer="0.39370078740157483"/>
  <pageSetup scale="80" orientation="landscape" r:id="rId1"/>
  <headerFooter alignWithMargins="0">
    <oddHeader>&amp;R&amp;D</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6"/>
  <sheetViews>
    <sheetView topLeftCell="A34" workbookViewId="0">
      <selection activeCell="P15" sqref="P15"/>
    </sheetView>
  </sheetViews>
  <sheetFormatPr baseColWidth="10" defaultRowHeight="15" x14ac:dyDescent="0.25"/>
  <cols>
    <col min="1" max="2" width="15.7109375" style="33" customWidth="1"/>
    <col min="3" max="3" width="14.7109375" style="33" customWidth="1"/>
    <col min="4" max="11" width="15.7109375" style="33" customWidth="1"/>
    <col min="12" max="16384" width="11.42578125" style="33"/>
  </cols>
  <sheetData>
    <row r="1" spans="1:11" ht="12.75" customHeight="1" x14ac:dyDescent="0.25">
      <c r="A1" s="2" t="s">
        <v>98</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34" t="s">
        <v>112</v>
      </c>
      <c r="B3" s="34" t="s">
        <v>2</v>
      </c>
      <c r="C3" s="34"/>
      <c r="D3" s="34"/>
      <c r="E3" s="35"/>
      <c r="F3" s="35"/>
      <c r="G3" s="35"/>
      <c r="H3" s="35"/>
      <c r="I3" s="35"/>
      <c r="J3" s="35"/>
      <c r="K3" s="301" t="s">
        <v>1133</v>
      </c>
    </row>
    <row r="4" spans="1:11" ht="12.75" customHeight="1" x14ac:dyDescent="0.25">
      <c r="A4" s="3"/>
      <c r="B4" s="3"/>
      <c r="C4" s="3"/>
      <c r="D4" s="3"/>
      <c r="E4" s="3"/>
      <c r="F4" s="3"/>
      <c r="G4" s="3"/>
      <c r="H4" s="3"/>
      <c r="I4" s="3"/>
      <c r="J4" s="37"/>
      <c r="K4" s="38"/>
    </row>
    <row r="5" spans="1:11" x14ac:dyDescent="0.25">
      <c r="A5" s="308" t="s">
        <v>28</v>
      </c>
      <c r="B5" s="310" t="s">
        <v>131</v>
      </c>
      <c r="C5" s="39"/>
      <c r="D5" s="308" t="s">
        <v>71</v>
      </c>
      <c r="E5" s="312" t="s">
        <v>37</v>
      </c>
      <c r="F5" s="313"/>
      <c r="G5" s="313"/>
      <c r="H5" s="314"/>
      <c r="I5" s="308" t="s">
        <v>31</v>
      </c>
      <c r="J5" s="315" t="s">
        <v>41</v>
      </c>
      <c r="K5" s="316"/>
    </row>
    <row r="6" spans="1:11" x14ac:dyDescent="0.25">
      <c r="A6" s="309"/>
      <c r="B6" s="311"/>
      <c r="C6" s="40"/>
      <c r="D6" s="309"/>
      <c r="E6" s="312" t="s">
        <v>33</v>
      </c>
      <c r="F6" s="313"/>
      <c r="G6" s="313"/>
      <c r="H6" s="314"/>
      <c r="I6" s="309"/>
      <c r="J6" s="317"/>
      <c r="K6" s="318"/>
    </row>
    <row r="7" spans="1:11" ht="12.75" customHeight="1" x14ac:dyDescent="0.25">
      <c r="A7" s="89"/>
      <c r="B7" s="151"/>
      <c r="C7" s="115"/>
      <c r="D7" s="128"/>
      <c r="E7" s="65"/>
      <c r="F7" s="116"/>
      <c r="G7" s="116"/>
      <c r="H7" s="251"/>
      <c r="I7" s="255"/>
      <c r="J7" s="138"/>
      <c r="K7" s="115"/>
    </row>
    <row r="8" spans="1:11" ht="12.75" customHeight="1" x14ac:dyDescent="0.25">
      <c r="A8" s="48"/>
      <c r="B8" s="53"/>
      <c r="C8" s="54"/>
      <c r="D8" s="44"/>
      <c r="E8" s="44"/>
      <c r="F8" s="37"/>
      <c r="G8" s="51"/>
      <c r="H8" s="52"/>
      <c r="I8" s="76"/>
      <c r="J8" s="44"/>
      <c r="K8" s="49"/>
    </row>
    <row r="9" spans="1:11" x14ac:dyDescent="0.25">
      <c r="A9" s="55"/>
      <c r="B9" s="56"/>
      <c r="C9" s="56"/>
      <c r="D9" s="56"/>
      <c r="E9" s="56"/>
      <c r="F9" s="56"/>
      <c r="G9" s="306" t="s">
        <v>132</v>
      </c>
      <c r="H9" s="307"/>
      <c r="I9" s="77">
        <f>SUM(I7:I8)</f>
        <v>0</v>
      </c>
      <c r="J9" s="57"/>
      <c r="K9" s="58"/>
    </row>
    <row r="10" spans="1:11" ht="12.75" customHeight="1" x14ac:dyDescent="0.25">
      <c r="A10" s="3"/>
      <c r="B10" s="3"/>
      <c r="C10" s="3"/>
      <c r="D10" s="3"/>
      <c r="E10" s="3"/>
      <c r="F10" s="3"/>
      <c r="G10" s="3"/>
      <c r="H10" s="3"/>
      <c r="I10" s="98"/>
      <c r="J10" s="37"/>
      <c r="K10" s="49"/>
    </row>
    <row r="11" spans="1:11" x14ac:dyDescent="0.25">
      <c r="A11" s="308" t="s">
        <v>28</v>
      </c>
      <c r="B11" s="30" t="s">
        <v>38</v>
      </c>
      <c r="C11" s="60" t="s">
        <v>34</v>
      </c>
      <c r="D11" s="59" t="s">
        <v>34</v>
      </c>
      <c r="E11" s="312" t="s">
        <v>40</v>
      </c>
      <c r="F11" s="313"/>
      <c r="G11" s="313"/>
      <c r="H11" s="314"/>
      <c r="I11" s="308" t="s">
        <v>31</v>
      </c>
      <c r="J11" s="308" t="s">
        <v>29</v>
      </c>
      <c r="K11" s="60" t="s">
        <v>56</v>
      </c>
    </row>
    <row r="12" spans="1:11" x14ac:dyDescent="0.25">
      <c r="A12" s="309"/>
      <c r="B12" s="61" t="s">
        <v>39</v>
      </c>
      <c r="C12" s="61" t="s">
        <v>36</v>
      </c>
      <c r="D12" s="61" t="s">
        <v>35</v>
      </c>
      <c r="E12" s="312" t="s">
        <v>33</v>
      </c>
      <c r="F12" s="314"/>
      <c r="G12" s="312" t="s">
        <v>32</v>
      </c>
      <c r="H12" s="314"/>
      <c r="I12" s="309"/>
      <c r="J12" s="309"/>
      <c r="K12" s="61" t="s">
        <v>57</v>
      </c>
    </row>
    <row r="13" spans="1:11" ht="12.75" customHeight="1" x14ac:dyDescent="0.25">
      <c r="A13" s="89">
        <v>42748</v>
      </c>
      <c r="B13" s="260" t="s">
        <v>246</v>
      </c>
      <c r="C13" s="64">
        <v>39</v>
      </c>
      <c r="D13" s="64">
        <v>40</v>
      </c>
      <c r="E13" s="44" t="s">
        <v>478</v>
      </c>
      <c r="F13" s="49"/>
      <c r="G13" t="s">
        <v>150</v>
      </c>
      <c r="H13" s="49"/>
      <c r="I13" s="252">
        <v>778310</v>
      </c>
      <c r="J13" s="252">
        <v>778310</v>
      </c>
      <c r="K13" s="78">
        <f>+I13-J13</f>
        <v>0</v>
      </c>
    </row>
    <row r="14" spans="1:11" ht="12.75" customHeight="1" x14ac:dyDescent="0.25">
      <c r="A14" s="89">
        <v>42800</v>
      </c>
      <c r="B14" s="260" t="s">
        <v>237</v>
      </c>
      <c r="C14" s="64">
        <v>39</v>
      </c>
      <c r="D14" s="64">
        <v>341</v>
      </c>
      <c r="E14" s="44" t="s">
        <v>479</v>
      </c>
      <c r="F14" s="49"/>
      <c r="G14" s="44" t="s">
        <v>150</v>
      </c>
      <c r="H14" s="49"/>
      <c r="I14" s="261">
        <v>67269</v>
      </c>
      <c r="J14" s="261">
        <v>67269</v>
      </c>
      <c r="K14" s="78">
        <f t="shared" ref="K14:K45" si="0">+I14-J14</f>
        <v>0</v>
      </c>
    </row>
    <row r="15" spans="1:11" ht="12.75" customHeight="1" x14ac:dyDescent="0.25">
      <c r="A15" s="89">
        <v>42801</v>
      </c>
      <c r="B15" s="260" t="s">
        <v>238</v>
      </c>
      <c r="C15" s="64">
        <v>39</v>
      </c>
      <c r="D15" s="64">
        <v>353</v>
      </c>
      <c r="E15" s="44" t="s">
        <v>480</v>
      </c>
      <c r="F15" s="49"/>
      <c r="G15" s="44" t="s">
        <v>150</v>
      </c>
      <c r="H15" s="49"/>
      <c r="I15" s="261">
        <v>4858</v>
      </c>
      <c r="J15" s="261">
        <v>4858</v>
      </c>
      <c r="K15" s="78">
        <f t="shared" si="0"/>
        <v>0</v>
      </c>
    </row>
    <row r="16" spans="1:11" ht="12.75" customHeight="1" x14ac:dyDescent="0.25">
      <c r="A16" s="89">
        <v>42801</v>
      </c>
      <c r="B16" s="260" t="s">
        <v>239</v>
      </c>
      <c r="C16" s="64">
        <v>39</v>
      </c>
      <c r="D16" s="64">
        <v>354</v>
      </c>
      <c r="E16" s="44" t="s">
        <v>481</v>
      </c>
      <c r="F16" s="49"/>
      <c r="G16" s="44" t="s">
        <v>150</v>
      </c>
      <c r="H16" s="49"/>
      <c r="I16" s="261">
        <v>345229</v>
      </c>
      <c r="J16" s="261">
        <v>345229</v>
      </c>
      <c r="K16" s="78">
        <f t="shared" si="0"/>
        <v>0</v>
      </c>
    </row>
    <row r="17" spans="1:11" ht="12.75" customHeight="1" x14ac:dyDescent="0.25">
      <c r="A17" s="89">
        <v>42801</v>
      </c>
      <c r="B17" s="260" t="s">
        <v>240</v>
      </c>
      <c r="C17" s="64">
        <v>39</v>
      </c>
      <c r="D17" s="64">
        <v>355</v>
      </c>
      <c r="E17" s="44" t="s">
        <v>482</v>
      </c>
      <c r="F17" s="49"/>
      <c r="G17" s="44" t="s">
        <v>150</v>
      </c>
      <c r="H17" s="49"/>
      <c r="I17" s="261">
        <v>4858</v>
      </c>
      <c r="J17" s="261">
        <v>4858</v>
      </c>
      <c r="K17" s="78">
        <f t="shared" si="0"/>
        <v>0</v>
      </c>
    </row>
    <row r="18" spans="1:11" ht="12.75" customHeight="1" x14ac:dyDescent="0.25">
      <c r="A18" s="89">
        <v>42801</v>
      </c>
      <c r="B18" s="260" t="s">
        <v>241</v>
      </c>
      <c r="C18" s="64">
        <v>39</v>
      </c>
      <c r="D18" s="64">
        <v>356</v>
      </c>
      <c r="E18" s="44" t="s">
        <v>483</v>
      </c>
      <c r="F18" s="49"/>
      <c r="G18" s="44" t="s">
        <v>150</v>
      </c>
      <c r="H18" s="49"/>
      <c r="I18" s="261">
        <v>183010</v>
      </c>
      <c r="J18" s="261">
        <v>183010</v>
      </c>
      <c r="K18" s="78">
        <f t="shared" si="0"/>
        <v>0</v>
      </c>
    </row>
    <row r="19" spans="1:11" ht="12.75" customHeight="1" x14ac:dyDescent="0.25">
      <c r="A19" s="89">
        <v>42803</v>
      </c>
      <c r="B19" s="260" t="s">
        <v>242</v>
      </c>
      <c r="C19" s="64">
        <v>39</v>
      </c>
      <c r="D19" s="64">
        <v>376</v>
      </c>
      <c r="E19" s="44" t="s">
        <v>484</v>
      </c>
      <c r="F19" s="49"/>
      <c r="G19" s="99" t="s">
        <v>150</v>
      </c>
      <c r="H19" s="49"/>
      <c r="I19" s="261">
        <v>182919</v>
      </c>
      <c r="J19" s="261">
        <v>182919</v>
      </c>
      <c r="K19" s="78">
        <f t="shared" si="0"/>
        <v>0</v>
      </c>
    </row>
    <row r="20" spans="1:11" ht="12.75" customHeight="1" x14ac:dyDescent="0.25">
      <c r="A20" s="89">
        <v>42803</v>
      </c>
      <c r="B20" s="260" t="s">
        <v>243</v>
      </c>
      <c r="C20" s="64">
        <v>39</v>
      </c>
      <c r="D20" s="64">
        <v>377</v>
      </c>
      <c r="E20" s="44" t="s">
        <v>485</v>
      </c>
      <c r="F20" s="66"/>
      <c r="G20" s="44" t="s">
        <v>150</v>
      </c>
      <c r="H20" s="66"/>
      <c r="I20" s="262">
        <v>67319</v>
      </c>
      <c r="J20" s="262">
        <v>67319</v>
      </c>
      <c r="K20" s="78">
        <f t="shared" si="0"/>
        <v>0</v>
      </c>
    </row>
    <row r="21" spans="1:11" ht="12.75" customHeight="1" x14ac:dyDescent="0.25">
      <c r="A21" s="89">
        <v>42803</v>
      </c>
      <c r="B21" s="260" t="s">
        <v>244</v>
      </c>
      <c r="C21" s="64">
        <v>39</v>
      </c>
      <c r="D21" s="64">
        <v>378</v>
      </c>
      <c r="E21" s="99" t="s">
        <v>486</v>
      </c>
      <c r="F21" s="66"/>
      <c r="G21" s="65" t="s">
        <v>150</v>
      </c>
      <c r="H21" s="66"/>
      <c r="I21" s="263">
        <v>4858</v>
      </c>
      <c r="J21" s="263">
        <v>4858</v>
      </c>
      <c r="K21" s="78">
        <f t="shared" si="0"/>
        <v>0</v>
      </c>
    </row>
    <row r="22" spans="1:11" ht="12.75" customHeight="1" x14ac:dyDescent="0.25">
      <c r="A22" s="89">
        <v>42807</v>
      </c>
      <c r="B22" s="260" t="s">
        <v>245</v>
      </c>
      <c r="C22" s="64">
        <v>39</v>
      </c>
      <c r="D22" s="64">
        <v>395</v>
      </c>
      <c r="E22" s="44" t="s">
        <v>487</v>
      </c>
      <c r="F22" s="66"/>
      <c r="G22" s="65" t="s">
        <v>150</v>
      </c>
      <c r="H22" s="66"/>
      <c r="I22" s="263">
        <v>781749</v>
      </c>
      <c r="J22" s="263">
        <v>781749</v>
      </c>
      <c r="K22" s="78">
        <f t="shared" si="0"/>
        <v>0</v>
      </c>
    </row>
    <row r="23" spans="1:11" ht="12.75" customHeight="1" x14ac:dyDescent="0.25">
      <c r="A23" s="89">
        <v>42857</v>
      </c>
      <c r="B23" s="260" t="s">
        <v>373</v>
      </c>
      <c r="C23" s="64">
        <v>39</v>
      </c>
      <c r="D23" s="64">
        <v>601</v>
      </c>
      <c r="E23" s="44" t="s">
        <v>488</v>
      </c>
      <c r="F23" s="66"/>
      <c r="G23" s="65" t="s">
        <v>150</v>
      </c>
      <c r="H23" s="66"/>
      <c r="I23" s="263">
        <v>342430</v>
      </c>
      <c r="J23" s="263">
        <v>342430</v>
      </c>
      <c r="K23" s="78">
        <f t="shared" si="0"/>
        <v>0</v>
      </c>
    </row>
    <row r="24" spans="1:11" ht="12.75" customHeight="1" x14ac:dyDescent="0.25">
      <c r="A24" s="89">
        <v>42857</v>
      </c>
      <c r="B24" s="260" t="s">
        <v>374</v>
      </c>
      <c r="C24" s="64">
        <v>39</v>
      </c>
      <c r="D24" s="64">
        <v>602</v>
      </c>
      <c r="E24" s="44" t="s">
        <v>489</v>
      </c>
      <c r="F24" s="66"/>
      <c r="G24" s="65" t="s">
        <v>150</v>
      </c>
      <c r="H24" s="66"/>
      <c r="I24" s="263">
        <v>65490</v>
      </c>
      <c r="J24" s="263">
        <v>65490</v>
      </c>
      <c r="K24" s="78">
        <f t="shared" si="0"/>
        <v>0</v>
      </c>
    </row>
    <row r="25" spans="1:11" ht="12.75" customHeight="1" x14ac:dyDescent="0.25">
      <c r="A25" s="89">
        <v>42857</v>
      </c>
      <c r="B25" s="260" t="s">
        <v>375</v>
      </c>
      <c r="C25" s="64">
        <v>39</v>
      </c>
      <c r="D25" s="64">
        <v>603</v>
      </c>
      <c r="E25" s="44" t="s">
        <v>490</v>
      </c>
      <c r="F25" s="66"/>
      <c r="G25" s="65" t="s">
        <v>150</v>
      </c>
      <c r="H25" s="66"/>
      <c r="I25" s="263">
        <v>969220</v>
      </c>
      <c r="J25" s="263">
        <v>969220</v>
      </c>
      <c r="K25" s="78">
        <f t="shared" si="0"/>
        <v>0</v>
      </c>
    </row>
    <row r="26" spans="1:11" ht="12.75" customHeight="1" x14ac:dyDescent="0.25">
      <c r="A26" s="89">
        <v>42857</v>
      </c>
      <c r="B26" s="260" t="s">
        <v>376</v>
      </c>
      <c r="C26" s="64">
        <v>39</v>
      </c>
      <c r="D26" s="64">
        <v>604</v>
      </c>
      <c r="E26" s="44" t="s">
        <v>491</v>
      </c>
      <c r="F26" s="66"/>
      <c r="G26" s="65" t="s">
        <v>150</v>
      </c>
      <c r="H26" s="66"/>
      <c r="I26" s="263">
        <v>65490</v>
      </c>
      <c r="J26" s="263">
        <v>65490</v>
      </c>
      <c r="K26" s="78">
        <f t="shared" si="0"/>
        <v>0</v>
      </c>
    </row>
    <row r="27" spans="1:11" ht="12.75" customHeight="1" x14ac:dyDescent="0.25">
      <c r="A27" s="89">
        <v>42860</v>
      </c>
      <c r="B27" s="260" t="s">
        <v>377</v>
      </c>
      <c r="C27" s="64">
        <v>39</v>
      </c>
      <c r="D27" s="64">
        <v>623</v>
      </c>
      <c r="E27" s="44" t="s">
        <v>492</v>
      </c>
      <c r="F27" s="66"/>
      <c r="G27" s="65" t="s">
        <v>150</v>
      </c>
      <c r="H27" s="66"/>
      <c r="I27" s="263">
        <v>65490</v>
      </c>
      <c r="J27" s="263">
        <v>65490</v>
      </c>
      <c r="K27" s="78">
        <f t="shared" si="0"/>
        <v>0</v>
      </c>
    </row>
    <row r="28" spans="1:11" ht="12.75" customHeight="1" x14ac:dyDescent="0.25">
      <c r="A28" s="89">
        <v>42860</v>
      </c>
      <c r="B28" s="260" t="s">
        <v>378</v>
      </c>
      <c r="C28" s="64">
        <v>39</v>
      </c>
      <c r="D28" s="64">
        <v>624</v>
      </c>
      <c r="E28" s="44" t="s">
        <v>493</v>
      </c>
      <c r="F28" s="66"/>
      <c r="G28" s="65" t="s">
        <v>150</v>
      </c>
      <c r="H28" s="66"/>
      <c r="I28" s="263">
        <v>180420</v>
      </c>
      <c r="J28" s="263">
        <v>180420</v>
      </c>
      <c r="K28" s="78">
        <f t="shared" si="0"/>
        <v>0</v>
      </c>
    </row>
    <row r="29" spans="1:11" ht="12.75" customHeight="1" x14ac:dyDescent="0.25">
      <c r="A29" s="89">
        <v>42863</v>
      </c>
      <c r="B29" s="260" t="s">
        <v>379</v>
      </c>
      <c r="C29" s="64">
        <v>39</v>
      </c>
      <c r="D29" s="64">
        <v>627</v>
      </c>
      <c r="E29" s="44" t="s">
        <v>494</v>
      </c>
      <c r="F29" s="66"/>
      <c r="G29" s="65" t="s">
        <v>150</v>
      </c>
      <c r="H29" s="66"/>
      <c r="I29" s="263">
        <v>65490</v>
      </c>
      <c r="J29" s="263">
        <v>65490</v>
      </c>
      <c r="K29" s="78">
        <f t="shared" si="0"/>
        <v>0</v>
      </c>
    </row>
    <row r="30" spans="1:11" ht="12.75" customHeight="1" x14ac:dyDescent="0.25">
      <c r="A30" s="89">
        <v>42863</v>
      </c>
      <c r="B30" s="260" t="s">
        <v>380</v>
      </c>
      <c r="C30" s="64">
        <v>39</v>
      </c>
      <c r="D30" s="64">
        <v>628</v>
      </c>
      <c r="E30" s="44" t="s">
        <v>495</v>
      </c>
      <c r="F30" s="66"/>
      <c r="G30" s="65" t="s">
        <v>150</v>
      </c>
      <c r="H30" s="66"/>
      <c r="I30" s="263">
        <v>61593</v>
      </c>
      <c r="J30" s="263">
        <v>61593</v>
      </c>
      <c r="K30" s="78">
        <f t="shared" si="0"/>
        <v>0</v>
      </c>
    </row>
    <row r="31" spans="1:11" ht="12.75" customHeight="1" x14ac:dyDescent="0.25">
      <c r="A31" s="89">
        <v>42863</v>
      </c>
      <c r="B31" s="260" t="s">
        <v>381</v>
      </c>
      <c r="C31" s="64">
        <v>39</v>
      </c>
      <c r="D31" s="64">
        <v>636</v>
      </c>
      <c r="E31" s="44" t="s">
        <v>496</v>
      </c>
      <c r="F31" s="66"/>
      <c r="G31" s="65" t="s">
        <v>150</v>
      </c>
      <c r="H31" s="66"/>
      <c r="I31" s="263">
        <v>65490</v>
      </c>
      <c r="J31" s="263">
        <v>65490</v>
      </c>
      <c r="K31" s="78">
        <f t="shared" si="0"/>
        <v>0</v>
      </c>
    </row>
    <row r="32" spans="1:11" ht="12.75" customHeight="1" x14ac:dyDescent="0.25">
      <c r="A32" s="89">
        <v>42906</v>
      </c>
      <c r="B32" s="260" t="s">
        <v>551</v>
      </c>
      <c r="C32" s="64">
        <v>39</v>
      </c>
      <c r="D32" s="64">
        <v>777</v>
      </c>
      <c r="E32" s="44" t="s">
        <v>559</v>
      </c>
      <c r="F32" s="66"/>
      <c r="G32" s="65" t="s">
        <v>150</v>
      </c>
      <c r="H32" s="66"/>
      <c r="I32" s="263">
        <v>74640</v>
      </c>
      <c r="J32" s="263">
        <v>74640</v>
      </c>
      <c r="K32" s="78">
        <f t="shared" si="0"/>
        <v>0</v>
      </c>
    </row>
    <row r="33" spans="1:11" ht="12.75" customHeight="1" x14ac:dyDescent="0.25">
      <c r="A33" s="89">
        <v>42906</v>
      </c>
      <c r="B33" s="260" t="s">
        <v>552</v>
      </c>
      <c r="C33" s="64">
        <v>39</v>
      </c>
      <c r="D33" s="64">
        <v>778</v>
      </c>
      <c r="E33" s="44" t="s">
        <v>560</v>
      </c>
      <c r="F33" s="66"/>
      <c r="G33" s="65" t="s">
        <v>150</v>
      </c>
      <c r="H33" s="66"/>
      <c r="I33" s="263">
        <v>1035050</v>
      </c>
      <c r="J33" s="263">
        <v>1035050</v>
      </c>
      <c r="K33" s="78">
        <f t="shared" si="0"/>
        <v>0</v>
      </c>
    </row>
    <row r="34" spans="1:11" ht="12.75" customHeight="1" x14ac:dyDescent="0.25">
      <c r="A34" s="89">
        <v>42906</v>
      </c>
      <c r="B34" s="260" t="s">
        <v>553</v>
      </c>
      <c r="C34" s="64">
        <v>39</v>
      </c>
      <c r="D34" s="64">
        <v>779</v>
      </c>
      <c r="E34" s="44" t="s">
        <v>561</v>
      </c>
      <c r="F34" s="66"/>
      <c r="G34" s="65" t="s">
        <v>150</v>
      </c>
      <c r="H34" s="66"/>
      <c r="I34" s="263">
        <v>74640</v>
      </c>
      <c r="J34" s="263">
        <v>74640</v>
      </c>
      <c r="K34" s="78">
        <f t="shared" si="0"/>
        <v>0</v>
      </c>
    </row>
    <row r="35" spans="1:11" ht="12.75" customHeight="1" x14ac:dyDescent="0.25">
      <c r="A35" s="89">
        <v>42906</v>
      </c>
      <c r="B35" s="260" t="s">
        <v>554</v>
      </c>
      <c r="C35" s="64">
        <v>39</v>
      </c>
      <c r="D35" s="64">
        <v>780</v>
      </c>
      <c r="E35" s="44" t="s">
        <v>562</v>
      </c>
      <c r="F35" s="66"/>
      <c r="G35" s="65" t="s">
        <v>150</v>
      </c>
      <c r="H35" s="66"/>
      <c r="I35" s="263">
        <v>284853</v>
      </c>
      <c r="J35" s="263">
        <v>284853</v>
      </c>
      <c r="K35" s="78">
        <f t="shared" si="0"/>
        <v>0</v>
      </c>
    </row>
    <row r="36" spans="1:11" ht="12.75" customHeight="1" x14ac:dyDescent="0.25">
      <c r="A36" s="89">
        <v>42909</v>
      </c>
      <c r="B36" s="260" t="s">
        <v>555</v>
      </c>
      <c r="C36" s="64">
        <v>39</v>
      </c>
      <c r="D36" s="64">
        <v>792</v>
      </c>
      <c r="E36" s="44" t="s">
        <v>563</v>
      </c>
      <c r="F36" s="66"/>
      <c r="G36" s="65" t="s">
        <v>150</v>
      </c>
      <c r="H36" s="66"/>
      <c r="I36" s="263">
        <v>74640</v>
      </c>
      <c r="J36" s="263">
        <v>74640</v>
      </c>
      <c r="K36" s="78">
        <f t="shared" si="0"/>
        <v>0</v>
      </c>
    </row>
    <row r="37" spans="1:11" ht="12.75" customHeight="1" x14ac:dyDescent="0.25">
      <c r="A37" s="89">
        <v>42909</v>
      </c>
      <c r="B37" s="260" t="s">
        <v>556</v>
      </c>
      <c r="C37" s="64">
        <v>39</v>
      </c>
      <c r="D37" s="64">
        <v>793</v>
      </c>
      <c r="E37" s="44" t="s">
        <v>564</v>
      </c>
      <c r="F37" s="66"/>
      <c r="G37" s="65" t="s">
        <v>150</v>
      </c>
      <c r="H37" s="66"/>
      <c r="I37" s="263">
        <v>74640</v>
      </c>
      <c r="J37" s="263">
        <v>74640</v>
      </c>
      <c r="K37" s="78">
        <f t="shared" si="0"/>
        <v>0</v>
      </c>
    </row>
    <row r="38" spans="1:11" ht="12.75" customHeight="1" x14ac:dyDescent="0.25">
      <c r="A38" s="89">
        <v>42909</v>
      </c>
      <c r="B38" s="260" t="s">
        <v>557</v>
      </c>
      <c r="C38" s="64">
        <v>39</v>
      </c>
      <c r="D38" s="64">
        <v>794</v>
      </c>
      <c r="E38" s="44" t="s">
        <v>565</v>
      </c>
      <c r="F38" s="66"/>
      <c r="G38" s="65" t="s">
        <v>150</v>
      </c>
      <c r="H38" s="66"/>
      <c r="I38" s="263">
        <v>194380</v>
      </c>
      <c r="J38" s="263">
        <v>194380</v>
      </c>
      <c r="K38" s="78">
        <f t="shared" si="0"/>
        <v>0</v>
      </c>
    </row>
    <row r="39" spans="1:11" ht="12.75" customHeight="1" x14ac:dyDescent="0.25">
      <c r="A39" s="89">
        <v>42913</v>
      </c>
      <c r="B39" s="260" t="s">
        <v>558</v>
      </c>
      <c r="C39" s="64">
        <v>39</v>
      </c>
      <c r="D39" s="64">
        <v>802</v>
      </c>
      <c r="E39" s="44" t="s">
        <v>566</v>
      </c>
      <c r="F39" s="66"/>
      <c r="G39" s="65" t="s">
        <v>150</v>
      </c>
      <c r="H39" s="66"/>
      <c r="I39" s="263">
        <v>831400</v>
      </c>
      <c r="J39" s="263">
        <v>831400</v>
      </c>
      <c r="K39" s="78">
        <f t="shared" si="0"/>
        <v>0</v>
      </c>
    </row>
    <row r="40" spans="1:11" ht="12.75" customHeight="1" x14ac:dyDescent="0.25">
      <c r="A40" s="89">
        <v>42970</v>
      </c>
      <c r="B40" s="260" t="s">
        <v>749</v>
      </c>
      <c r="C40" s="64">
        <v>39</v>
      </c>
      <c r="D40" s="64">
        <v>916</v>
      </c>
      <c r="E40" s="44" t="s">
        <v>756</v>
      </c>
      <c r="F40" s="66"/>
      <c r="G40" s="65" t="s">
        <v>150</v>
      </c>
      <c r="H40" s="66"/>
      <c r="I40" s="263">
        <v>69880</v>
      </c>
      <c r="J40" s="263">
        <v>69880</v>
      </c>
      <c r="K40" s="78">
        <f t="shared" si="0"/>
        <v>0</v>
      </c>
    </row>
    <row r="41" spans="1:11" ht="12.75" customHeight="1" x14ac:dyDescent="0.25">
      <c r="A41" s="89">
        <v>42970</v>
      </c>
      <c r="B41" s="260" t="s">
        <v>750</v>
      </c>
      <c r="C41" s="64">
        <v>39</v>
      </c>
      <c r="D41" s="64">
        <v>918</v>
      </c>
      <c r="E41" s="44" t="s">
        <v>757</v>
      </c>
      <c r="F41" s="66"/>
      <c r="G41" s="65" t="s">
        <v>150</v>
      </c>
      <c r="H41" s="66"/>
      <c r="I41" s="263">
        <v>182130</v>
      </c>
      <c r="J41" s="263">
        <v>182130</v>
      </c>
      <c r="K41" s="78">
        <f t="shared" si="0"/>
        <v>0</v>
      </c>
    </row>
    <row r="42" spans="1:11" ht="12.75" customHeight="1" x14ac:dyDescent="0.25">
      <c r="A42" s="89">
        <v>42971</v>
      </c>
      <c r="B42" s="260" t="s">
        <v>751</v>
      </c>
      <c r="C42" s="64">
        <v>39</v>
      </c>
      <c r="D42" s="64">
        <v>923</v>
      </c>
      <c r="E42" s="44" t="s">
        <v>758</v>
      </c>
      <c r="F42" s="66"/>
      <c r="G42" s="65" t="s">
        <v>150</v>
      </c>
      <c r="H42" s="66"/>
      <c r="I42" s="263">
        <v>69880</v>
      </c>
      <c r="J42" s="263">
        <v>69880</v>
      </c>
      <c r="K42" s="78">
        <f t="shared" si="0"/>
        <v>0</v>
      </c>
    </row>
    <row r="43" spans="1:11" ht="12.75" customHeight="1" x14ac:dyDescent="0.25">
      <c r="A43" s="89">
        <v>42971</v>
      </c>
      <c r="B43" s="260" t="s">
        <v>752</v>
      </c>
      <c r="C43" s="64">
        <v>39</v>
      </c>
      <c r="D43" s="64">
        <v>924</v>
      </c>
      <c r="E43" s="44" t="s">
        <v>759</v>
      </c>
      <c r="F43" s="66"/>
      <c r="G43" s="65" t="s">
        <v>150</v>
      </c>
      <c r="H43" s="66"/>
      <c r="I43" s="263">
        <v>977090</v>
      </c>
      <c r="J43" s="263">
        <v>977090</v>
      </c>
      <c r="K43" s="78">
        <f t="shared" si="0"/>
        <v>0</v>
      </c>
    </row>
    <row r="44" spans="1:11" ht="12.75" customHeight="1" x14ac:dyDescent="0.25">
      <c r="A44" s="89">
        <v>42971</v>
      </c>
      <c r="B44" s="260" t="s">
        <v>753</v>
      </c>
      <c r="C44" s="64">
        <v>39</v>
      </c>
      <c r="D44" s="64">
        <v>925</v>
      </c>
      <c r="E44" s="44" t="s">
        <v>760</v>
      </c>
      <c r="F44" s="66"/>
      <c r="G44" s="65" t="s">
        <v>150</v>
      </c>
      <c r="H44" s="66"/>
      <c r="I44" s="263">
        <v>69880</v>
      </c>
      <c r="J44" s="263">
        <v>69880</v>
      </c>
      <c r="K44" s="78">
        <f t="shared" si="0"/>
        <v>0</v>
      </c>
    </row>
    <row r="45" spans="1:11" ht="12.75" customHeight="1" x14ac:dyDescent="0.25">
      <c r="A45" s="89">
        <v>42971</v>
      </c>
      <c r="B45" s="260" t="s">
        <v>754</v>
      </c>
      <c r="C45" s="64">
        <v>39</v>
      </c>
      <c r="D45" s="64">
        <v>926</v>
      </c>
      <c r="E45" s="44" t="s">
        <v>761</v>
      </c>
      <c r="F45" s="66"/>
      <c r="G45" s="65" t="s">
        <v>150</v>
      </c>
      <c r="H45" s="66"/>
      <c r="I45" s="263">
        <v>784520</v>
      </c>
      <c r="J45" s="263">
        <v>784520</v>
      </c>
      <c r="K45" s="78">
        <f t="shared" si="0"/>
        <v>0</v>
      </c>
    </row>
    <row r="46" spans="1:11" ht="12.75" customHeight="1" x14ac:dyDescent="0.25">
      <c r="A46" s="89">
        <v>42971</v>
      </c>
      <c r="B46" s="260" t="s">
        <v>755</v>
      </c>
      <c r="C46" s="64">
        <v>39</v>
      </c>
      <c r="D46" s="64">
        <v>927</v>
      </c>
      <c r="E46" s="44" t="s">
        <v>762</v>
      </c>
      <c r="F46" s="66"/>
      <c r="G46" s="65" t="s">
        <v>150</v>
      </c>
      <c r="H46" s="66"/>
      <c r="I46" s="263">
        <v>279137</v>
      </c>
      <c r="J46" s="263">
        <v>279137</v>
      </c>
      <c r="K46" s="78">
        <f t="shared" ref="K46:K58" si="1">+I46-J46</f>
        <v>0</v>
      </c>
    </row>
    <row r="47" spans="1:11" ht="12.75" customHeight="1" x14ac:dyDescent="0.25">
      <c r="A47" s="89">
        <v>42983</v>
      </c>
      <c r="B47" s="260" t="s">
        <v>787</v>
      </c>
      <c r="C47" s="64">
        <v>39</v>
      </c>
      <c r="D47" s="64">
        <v>949</v>
      </c>
      <c r="E47" s="44" t="s">
        <v>791</v>
      </c>
      <c r="F47" s="66"/>
      <c r="G47" s="65" t="s">
        <v>150</v>
      </c>
      <c r="H47" s="66"/>
      <c r="I47" s="263">
        <v>147090</v>
      </c>
      <c r="J47" s="263">
        <v>147090</v>
      </c>
      <c r="K47" s="78">
        <f t="shared" si="1"/>
        <v>0</v>
      </c>
    </row>
    <row r="48" spans="1:11" ht="12.75" customHeight="1" x14ac:dyDescent="0.25">
      <c r="A48" s="89">
        <v>42983</v>
      </c>
      <c r="B48" s="260" t="s">
        <v>788</v>
      </c>
      <c r="C48" s="64">
        <v>39</v>
      </c>
      <c r="D48" s="64">
        <v>950</v>
      </c>
      <c r="E48" s="44" t="s">
        <v>792</v>
      </c>
      <c r="F48" s="66"/>
      <c r="G48" s="65" t="s">
        <v>150</v>
      </c>
      <c r="H48" s="66"/>
      <c r="I48" s="263">
        <v>69880</v>
      </c>
      <c r="J48" s="263">
        <v>69880</v>
      </c>
      <c r="K48" s="78">
        <f t="shared" si="1"/>
        <v>0</v>
      </c>
    </row>
    <row r="49" spans="1:11" ht="12.75" customHeight="1" x14ac:dyDescent="0.25">
      <c r="A49" s="89">
        <v>42983</v>
      </c>
      <c r="B49" s="260" t="s">
        <v>789</v>
      </c>
      <c r="C49" s="64">
        <v>39</v>
      </c>
      <c r="D49" s="64">
        <v>951</v>
      </c>
      <c r="E49" s="44" t="s">
        <v>793</v>
      </c>
      <c r="F49" s="66"/>
      <c r="G49" s="65" t="s">
        <v>150</v>
      </c>
      <c r="H49" s="66"/>
      <c r="I49" s="263">
        <v>147090</v>
      </c>
      <c r="J49" s="263">
        <v>147090</v>
      </c>
      <c r="K49" s="78">
        <f t="shared" si="1"/>
        <v>0</v>
      </c>
    </row>
    <row r="50" spans="1:11" ht="12.75" customHeight="1" x14ac:dyDescent="0.25">
      <c r="A50" s="89">
        <v>42984</v>
      </c>
      <c r="B50" s="260" t="s">
        <v>790</v>
      </c>
      <c r="C50" s="64">
        <v>39</v>
      </c>
      <c r="D50" s="64">
        <v>957</v>
      </c>
      <c r="E50" s="44" t="s">
        <v>794</v>
      </c>
      <c r="F50" s="66"/>
      <c r="G50" s="65" t="s">
        <v>150</v>
      </c>
      <c r="H50" s="66"/>
      <c r="I50" s="263">
        <v>69880</v>
      </c>
      <c r="J50" s="263">
        <v>69880</v>
      </c>
      <c r="K50" s="78">
        <f t="shared" si="1"/>
        <v>0</v>
      </c>
    </row>
    <row r="51" spans="1:11" ht="12.75" customHeight="1" x14ac:dyDescent="0.25">
      <c r="A51" s="89">
        <v>43031</v>
      </c>
      <c r="B51" s="260" t="s">
        <v>1045</v>
      </c>
      <c r="C51" s="64">
        <v>39</v>
      </c>
      <c r="D51" s="64">
        <v>1190</v>
      </c>
      <c r="E51" s="44" t="s">
        <v>1050</v>
      </c>
      <c r="F51" s="66"/>
      <c r="G51" s="65" t="s">
        <v>150</v>
      </c>
      <c r="H51" s="66"/>
      <c r="I51" s="263">
        <v>132790</v>
      </c>
      <c r="J51" s="263">
        <v>132790</v>
      </c>
      <c r="K51" s="78">
        <f t="shared" si="1"/>
        <v>0</v>
      </c>
    </row>
    <row r="52" spans="1:11" ht="12.75" customHeight="1" x14ac:dyDescent="0.25">
      <c r="A52" s="89">
        <v>43031</v>
      </c>
      <c r="B52" s="260" t="s">
        <v>1046</v>
      </c>
      <c r="C52" s="64">
        <v>39</v>
      </c>
      <c r="D52" s="64">
        <v>1193</v>
      </c>
      <c r="E52" s="44" t="s">
        <v>1051</v>
      </c>
      <c r="F52" s="66"/>
      <c r="G52" s="65" t="s">
        <v>150</v>
      </c>
      <c r="H52" s="66"/>
      <c r="I52" s="263">
        <v>195610</v>
      </c>
      <c r="J52" s="263">
        <v>195610</v>
      </c>
      <c r="K52" s="78">
        <f t="shared" si="1"/>
        <v>0</v>
      </c>
    </row>
    <row r="53" spans="1:11" ht="12.75" customHeight="1" x14ac:dyDescent="0.25">
      <c r="A53" s="89">
        <v>43031</v>
      </c>
      <c r="B53" s="260" t="s">
        <v>1047</v>
      </c>
      <c r="C53" s="64">
        <v>39</v>
      </c>
      <c r="D53" s="64">
        <v>1194</v>
      </c>
      <c r="E53" s="44" t="s">
        <v>1052</v>
      </c>
      <c r="F53" s="66"/>
      <c r="G53" s="65" t="s">
        <v>150</v>
      </c>
      <c r="H53" s="66"/>
      <c r="I53" s="263">
        <v>76090</v>
      </c>
      <c r="J53" s="263">
        <v>76090</v>
      </c>
      <c r="K53" s="78">
        <f t="shared" si="1"/>
        <v>0</v>
      </c>
    </row>
    <row r="54" spans="1:11" ht="12.75" customHeight="1" x14ac:dyDescent="0.25">
      <c r="A54" s="89">
        <v>43031</v>
      </c>
      <c r="B54" s="260" t="s">
        <v>1048</v>
      </c>
      <c r="C54" s="64">
        <v>39</v>
      </c>
      <c r="D54" s="64">
        <v>1195</v>
      </c>
      <c r="E54" s="44" t="s">
        <v>1053</v>
      </c>
      <c r="F54" s="66"/>
      <c r="G54" s="65" t="s">
        <v>150</v>
      </c>
      <c r="H54" s="66"/>
      <c r="I54" s="263">
        <v>1038260</v>
      </c>
      <c r="J54" s="263">
        <v>1038260</v>
      </c>
      <c r="K54" s="78">
        <f t="shared" si="1"/>
        <v>0</v>
      </c>
    </row>
    <row r="55" spans="1:11" ht="12.75" customHeight="1" x14ac:dyDescent="0.25">
      <c r="A55" s="89">
        <v>43031</v>
      </c>
      <c r="B55" s="260" t="s">
        <v>1049</v>
      </c>
      <c r="C55" s="64">
        <v>39</v>
      </c>
      <c r="D55" s="64">
        <v>1197</v>
      </c>
      <c r="E55" s="44" t="s">
        <v>1054</v>
      </c>
      <c r="F55" s="66"/>
      <c r="G55" s="65" t="s">
        <v>150</v>
      </c>
      <c r="H55" s="66"/>
      <c r="I55" s="263">
        <v>76090</v>
      </c>
      <c r="J55" s="263">
        <v>76090</v>
      </c>
      <c r="K55" s="78">
        <f t="shared" si="1"/>
        <v>0</v>
      </c>
    </row>
    <row r="56" spans="1:11" ht="12.75" customHeight="1" x14ac:dyDescent="0.25">
      <c r="A56" s="89">
        <v>43035</v>
      </c>
      <c r="B56" s="260" t="s">
        <v>1083</v>
      </c>
      <c r="C56" s="64">
        <v>39</v>
      </c>
      <c r="D56" s="64">
        <v>1226</v>
      </c>
      <c r="E56" s="44" t="s">
        <v>1084</v>
      </c>
      <c r="F56" s="66"/>
      <c r="G56" s="65" t="s">
        <v>150</v>
      </c>
      <c r="H56" s="66"/>
      <c r="I56" s="263">
        <v>76090</v>
      </c>
      <c r="J56" s="263">
        <v>76090</v>
      </c>
      <c r="K56" s="78">
        <f t="shared" si="1"/>
        <v>0</v>
      </c>
    </row>
    <row r="57" spans="1:11" ht="12.75" customHeight="1" x14ac:dyDescent="0.25">
      <c r="A57" s="89">
        <v>43076</v>
      </c>
      <c r="B57" s="260" t="s">
        <v>1140</v>
      </c>
      <c r="C57" s="64">
        <v>39</v>
      </c>
      <c r="D57" s="64">
        <v>1359</v>
      </c>
      <c r="E57" s="44" t="s">
        <v>1143</v>
      </c>
      <c r="F57" s="66"/>
      <c r="G57" s="65" t="s">
        <v>150</v>
      </c>
      <c r="H57" s="66"/>
      <c r="I57" s="263">
        <v>499853</v>
      </c>
      <c r="J57" s="263">
        <v>499853</v>
      </c>
      <c r="K57" s="78">
        <f t="shared" si="1"/>
        <v>0</v>
      </c>
    </row>
    <row r="58" spans="1:11" ht="12.75" customHeight="1" x14ac:dyDescent="0.25">
      <c r="A58" s="89">
        <v>43076</v>
      </c>
      <c r="B58" s="260" t="s">
        <v>1141</v>
      </c>
      <c r="C58" s="64">
        <v>1041</v>
      </c>
      <c r="D58" s="64">
        <v>1360</v>
      </c>
      <c r="E58" s="44" t="s">
        <v>1142</v>
      </c>
      <c r="F58" s="66"/>
      <c r="G58" s="65" t="s">
        <v>150</v>
      </c>
      <c r="H58" s="66"/>
      <c r="I58" s="263">
        <v>428447</v>
      </c>
      <c r="J58" s="263">
        <v>428447</v>
      </c>
      <c r="K58" s="78">
        <f t="shared" si="1"/>
        <v>0</v>
      </c>
    </row>
    <row r="59" spans="1:11" ht="12.75" customHeight="1" x14ac:dyDescent="0.25">
      <c r="A59" s="89"/>
      <c r="B59" s="260"/>
      <c r="C59" s="64"/>
      <c r="D59" s="64"/>
      <c r="E59" s="44"/>
      <c r="F59" s="66"/>
      <c r="G59" s="65"/>
      <c r="H59" s="66"/>
      <c r="I59" s="263"/>
      <c r="J59" s="263"/>
      <c r="K59" s="78"/>
    </row>
    <row r="60" spans="1:11" x14ac:dyDescent="0.25">
      <c r="A60" s="55"/>
      <c r="B60" s="56"/>
      <c r="C60" s="56"/>
      <c r="D60" s="56"/>
      <c r="E60" s="56"/>
      <c r="F60" s="56"/>
      <c r="G60" s="306" t="s">
        <v>132</v>
      </c>
      <c r="H60" s="307"/>
      <c r="I60" s="83">
        <f>SUM(I13:I59)</f>
        <v>12335422</v>
      </c>
      <c r="J60" s="83">
        <f>SUM(J13:J59)</f>
        <v>12335422</v>
      </c>
      <c r="K60" s="83">
        <f>SUM(K13:K59)</f>
        <v>0</v>
      </c>
    </row>
    <row r="61" spans="1:11" ht="12.75" customHeight="1" x14ac:dyDescent="0.25">
      <c r="A61" s="3"/>
      <c r="B61" s="3"/>
      <c r="C61" s="3"/>
      <c r="D61" s="3"/>
      <c r="E61" s="3"/>
      <c r="F61" s="3"/>
      <c r="G61" s="3"/>
      <c r="H61" s="3"/>
      <c r="I61" s="3"/>
      <c r="J61" s="93"/>
      <c r="K61" s="56"/>
    </row>
    <row r="62" spans="1:11" ht="24.95" customHeight="1" x14ac:dyDescent="0.25">
      <c r="A62" s="31" t="s">
        <v>58</v>
      </c>
      <c r="B62" s="31" t="s">
        <v>133</v>
      </c>
      <c r="C62" s="31" t="s">
        <v>30</v>
      </c>
      <c r="D62" s="32" t="s">
        <v>59</v>
      </c>
      <c r="E62" s="31" t="s">
        <v>40</v>
      </c>
      <c r="F62" s="31" t="s">
        <v>62</v>
      </c>
      <c r="G62" s="31" t="s">
        <v>37</v>
      </c>
      <c r="H62" s="31" t="s">
        <v>60</v>
      </c>
      <c r="I62" s="31" t="s">
        <v>61</v>
      </c>
      <c r="J62" s="31" t="s">
        <v>99</v>
      </c>
      <c r="K62" s="31" t="s">
        <v>68</v>
      </c>
    </row>
    <row r="63" spans="1:11" ht="24.95" customHeight="1" x14ac:dyDescent="0.25">
      <c r="A63" s="95">
        <v>55600000</v>
      </c>
      <c r="B63" s="154">
        <v>-40694000</v>
      </c>
      <c r="C63" s="95">
        <v>0</v>
      </c>
      <c r="D63" s="82">
        <f>+A63+B63-C63</f>
        <v>14906000</v>
      </c>
      <c r="E63" s="82">
        <f>+I60</f>
        <v>12335422</v>
      </c>
      <c r="F63" s="72">
        <f>+E63/D63</f>
        <v>0.82754743056487323</v>
      </c>
      <c r="G63" s="82">
        <f>+I9</f>
        <v>0</v>
      </c>
      <c r="H63" s="82">
        <f>+D63-E63-G63</f>
        <v>2570578</v>
      </c>
      <c r="I63" s="82">
        <f>+J60</f>
        <v>12335422</v>
      </c>
      <c r="J63" s="73">
        <f>+I63/D63</f>
        <v>0.82754743056487323</v>
      </c>
      <c r="K63" s="82">
        <f>+K60</f>
        <v>0</v>
      </c>
    </row>
    <row r="64" spans="1:11" x14ac:dyDescent="0.25">
      <c r="A64" s="74">
        <v>1</v>
      </c>
      <c r="B64" s="74">
        <v>2</v>
      </c>
      <c r="C64" s="74">
        <v>3</v>
      </c>
      <c r="D64" s="74" t="s">
        <v>42</v>
      </c>
      <c r="E64" s="74">
        <v>5</v>
      </c>
      <c r="F64" s="74" t="s">
        <v>69</v>
      </c>
      <c r="G64" s="74">
        <v>7</v>
      </c>
      <c r="H64" s="74" t="s">
        <v>70</v>
      </c>
      <c r="I64" s="74">
        <v>9</v>
      </c>
      <c r="J64" s="74" t="s">
        <v>100</v>
      </c>
      <c r="K64" s="74" t="s">
        <v>101</v>
      </c>
    </row>
    <row r="66" spans="7:7" x14ac:dyDescent="0.25">
      <c r="G66" s="234"/>
    </row>
  </sheetData>
  <mergeCells count="15">
    <mergeCell ref="G60:H60"/>
    <mergeCell ref="E11:H11"/>
    <mergeCell ref="E12:F12"/>
    <mergeCell ref="G12:H12"/>
    <mergeCell ref="E5:H5"/>
    <mergeCell ref="E6:H6"/>
    <mergeCell ref="G9:H9"/>
    <mergeCell ref="A5:A6"/>
    <mergeCell ref="J11:J12"/>
    <mergeCell ref="I11:I12"/>
    <mergeCell ref="A11:A12"/>
    <mergeCell ref="B5:B6"/>
    <mergeCell ref="D5:D6"/>
    <mergeCell ref="I5:I6"/>
    <mergeCell ref="J5:K6"/>
  </mergeCells>
  <phoneticPr fontId="0" type="noConversion"/>
  <printOptions horizontalCentered="1" verticalCentered="1"/>
  <pageMargins left="0.19685039370078741" right="0.19685039370078741" top="0.39370078740157483" bottom="0.39370078740157483" header="0" footer="0.39370078740157483"/>
  <pageSetup scale="80" orientation="landscape" r:id="rId1"/>
  <headerFooter alignWithMargins="0">
    <oddHeader>&amp;R&amp;D</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workbookViewId="0">
      <selection activeCell="L21" sqref="L21"/>
    </sheetView>
  </sheetViews>
  <sheetFormatPr baseColWidth="10" defaultRowHeight="15" x14ac:dyDescent="0.25"/>
  <cols>
    <col min="1" max="2" width="15.7109375" style="33" customWidth="1"/>
    <col min="3" max="3" width="14.7109375" style="33" customWidth="1"/>
    <col min="4" max="11" width="15.7109375" style="33" customWidth="1"/>
    <col min="12" max="16384" width="11.42578125" style="33"/>
  </cols>
  <sheetData>
    <row r="1" spans="1:12" ht="12.75" customHeight="1" x14ac:dyDescent="0.25">
      <c r="A1" s="2" t="s">
        <v>98</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34" t="s">
        <v>113</v>
      </c>
      <c r="B3" s="34" t="s">
        <v>3</v>
      </c>
      <c r="C3" s="34"/>
      <c r="D3" s="34"/>
      <c r="E3" s="35"/>
      <c r="F3" s="35"/>
      <c r="G3" s="35"/>
      <c r="H3" s="35"/>
      <c r="I3" s="35"/>
      <c r="J3" s="35"/>
      <c r="K3" s="301" t="s">
        <v>1133</v>
      </c>
    </row>
    <row r="4" spans="1:12" ht="12.75" customHeight="1" x14ac:dyDescent="0.25">
      <c r="A4" s="3"/>
      <c r="B4" s="3"/>
      <c r="C4" s="3"/>
      <c r="D4" s="3"/>
      <c r="E4" s="3"/>
      <c r="F4" s="3"/>
      <c r="G4" s="3"/>
      <c r="H4" s="3"/>
      <c r="I4" s="3"/>
      <c r="J4" s="37"/>
      <c r="K4" s="38"/>
    </row>
    <row r="5" spans="1:12" x14ac:dyDescent="0.25">
      <c r="A5" s="308" t="s">
        <v>28</v>
      </c>
      <c r="B5" s="310" t="s">
        <v>131</v>
      </c>
      <c r="C5" s="39"/>
      <c r="D5" s="308" t="s">
        <v>71</v>
      </c>
      <c r="E5" s="312" t="s">
        <v>37</v>
      </c>
      <c r="F5" s="313"/>
      <c r="G5" s="313"/>
      <c r="H5" s="314"/>
      <c r="I5" s="308" t="s">
        <v>31</v>
      </c>
      <c r="J5" s="315" t="s">
        <v>41</v>
      </c>
      <c r="K5" s="316"/>
    </row>
    <row r="6" spans="1:12" x14ac:dyDescent="0.25">
      <c r="A6" s="309"/>
      <c r="B6" s="311"/>
      <c r="C6" s="40"/>
      <c r="D6" s="309"/>
      <c r="E6" s="312" t="s">
        <v>33</v>
      </c>
      <c r="F6" s="313"/>
      <c r="G6" s="313"/>
      <c r="H6" s="314"/>
      <c r="I6" s="309"/>
      <c r="J6" s="317"/>
      <c r="K6" s="318"/>
    </row>
    <row r="7" spans="1:12" x14ac:dyDescent="0.25">
      <c r="A7" s="48"/>
      <c r="B7" s="44"/>
      <c r="C7" s="139"/>
      <c r="D7" s="50"/>
      <c r="E7" s="44"/>
      <c r="F7" s="139"/>
      <c r="G7" s="139"/>
      <c r="H7" s="140"/>
      <c r="I7" s="75"/>
      <c r="J7" s="44"/>
      <c r="K7" s="49"/>
    </row>
    <row r="8" spans="1:12" ht="12.75" customHeight="1" x14ac:dyDescent="0.25">
      <c r="A8" s="48"/>
      <c r="B8" s="53"/>
      <c r="C8" s="54"/>
      <c r="D8" s="44"/>
      <c r="E8" s="44"/>
      <c r="F8" s="37"/>
      <c r="G8" s="51"/>
      <c r="H8" s="52"/>
      <c r="I8" s="76"/>
      <c r="J8" s="44"/>
      <c r="K8" s="49"/>
    </row>
    <row r="9" spans="1:12" x14ac:dyDescent="0.25">
      <c r="A9" s="55"/>
      <c r="B9" s="56"/>
      <c r="C9" s="56"/>
      <c r="D9" s="56"/>
      <c r="E9" s="56"/>
      <c r="F9" s="56"/>
      <c r="G9" s="306" t="s">
        <v>132</v>
      </c>
      <c r="H9" s="307"/>
      <c r="I9" s="77">
        <f>SUM(I7:I8)</f>
        <v>0</v>
      </c>
      <c r="J9" s="57"/>
      <c r="K9" s="58"/>
    </row>
    <row r="10" spans="1:12" ht="12.75" customHeight="1" x14ac:dyDescent="0.25">
      <c r="A10" s="3"/>
      <c r="B10" s="3"/>
      <c r="C10" s="3"/>
      <c r="D10" s="3"/>
      <c r="E10" s="3"/>
      <c r="F10" s="3"/>
      <c r="G10" s="3"/>
      <c r="H10" s="3"/>
      <c r="I10" s="3"/>
      <c r="J10" s="37"/>
      <c r="K10" s="49"/>
    </row>
    <row r="11" spans="1:12" x14ac:dyDescent="0.25">
      <c r="A11" s="308" t="s">
        <v>28</v>
      </c>
      <c r="B11" s="30" t="s">
        <v>38</v>
      </c>
      <c r="C11" s="60" t="s">
        <v>34</v>
      </c>
      <c r="D11" s="59" t="s">
        <v>34</v>
      </c>
      <c r="E11" s="312" t="s">
        <v>40</v>
      </c>
      <c r="F11" s="313"/>
      <c r="G11" s="313"/>
      <c r="H11" s="314"/>
      <c r="I11" s="308" t="s">
        <v>31</v>
      </c>
      <c r="J11" s="308" t="s">
        <v>29</v>
      </c>
      <c r="K11" s="60" t="s">
        <v>56</v>
      </c>
    </row>
    <row r="12" spans="1:12" x14ac:dyDescent="0.25">
      <c r="A12" s="309"/>
      <c r="B12" s="61" t="s">
        <v>39</v>
      </c>
      <c r="C12" s="61" t="s">
        <v>36</v>
      </c>
      <c r="D12" s="61" t="s">
        <v>35</v>
      </c>
      <c r="E12" s="312" t="s">
        <v>33</v>
      </c>
      <c r="F12" s="314"/>
      <c r="G12" s="312" t="s">
        <v>32</v>
      </c>
      <c r="H12" s="314"/>
      <c r="I12" s="309"/>
      <c r="J12" s="309"/>
      <c r="K12" s="61" t="s">
        <v>57</v>
      </c>
    </row>
    <row r="13" spans="1:12" ht="12.75" customHeight="1" x14ac:dyDescent="0.25">
      <c r="A13" s="48">
        <v>42752</v>
      </c>
      <c r="B13" s="271" t="s">
        <v>174</v>
      </c>
      <c r="C13" s="131">
        <v>42</v>
      </c>
      <c r="D13" s="131">
        <v>57</v>
      </c>
      <c r="E13" s="44" t="s">
        <v>175</v>
      </c>
      <c r="F13" s="49"/>
      <c r="G13" t="s">
        <v>157</v>
      </c>
      <c r="H13" s="49"/>
      <c r="I13" s="75">
        <v>14859830</v>
      </c>
      <c r="J13" s="75">
        <v>14859830</v>
      </c>
      <c r="K13" s="78">
        <f t="shared" ref="K13:K25" si="0">+I13-J13</f>
        <v>0</v>
      </c>
    </row>
    <row r="14" spans="1:12" x14ac:dyDescent="0.25">
      <c r="A14" s="48">
        <v>42786</v>
      </c>
      <c r="B14" s="272" t="s">
        <v>196</v>
      </c>
      <c r="C14" s="131">
        <v>42</v>
      </c>
      <c r="D14" s="131">
        <v>245</v>
      </c>
      <c r="E14" s="44" t="s">
        <v>497</v>
      </c>
      <c r="F14" s="66"/>
      <c r="G14" s="65" t="s">
        <v>157</v>
      </c>
      <c r="H14" s="66"/>
      <c r="I14" s="75">
        <v>15132490</v>
      </c>
      <c r="J14" s="75">
        <v>15132490</v>
      </c>
      <c r="K14" s="78">
        <f t="shared" si="0"/>
        <v>0</v>
      </c>
      <c r="L14"/>
    </row>
    <row r="15" spans="1:12" x14ac:dyDescent="0.25">
      <c r="A15" s="48">
        <v>42811</v>
      </c>
      <c r="B15" s="272" t="s">
        <v>274</v>
      </c>
      <c r="C15" s="64">
        <v>42</v>
      </c>
      <c r="D15" s="64">
        <v>425</v>
      </c>
      <c r="E15" s="44" t="s">
        <v>275</v>
      </c>
      <c r="F15" s="66"/>
      <c r="G15" s="65" t="s">
        <v>157</v>
      </c>
      <c r="H15" s="66"/>
      <c r="I15" s="75">
        <v>14901880</v>
      </c>
      <c r="J15" s="75">
        <v>14901880</v>
      </c>
      <c r="K15" s="78">
        <f t="shared" si="0"/>
        <v>0</v>
      </c>
      <c r="L15"/>
    </row>
    <row r="16" spans="1:12" x14ac:dyDescent="0.25">
      <c r="A16" s="48">
        <v>42836</v>
      </c>
      <c r="B16" s="272" t="s">
        <v>314</v>
      </c>
      <c r="C16" s="64">
        <v>42</v>
      </c>
      <c r="D16" s="85">
        <v>529</v>
      </c>
      <c r="E16" s="44" t="s">
        <v>315</v>
      </c>
      <c r="F16" s="66"/>
      <c r="G16" s="65" t="s">
        <v>157</v>
      </c>
      <c r="H16" s="66"/>
      <c r="I16" s="78">
        <v>16673140</v>
      </c>
      <c r="J16" s="78">
        <v>16673140</v>
      </c>
      <c r="K16" s="78">
        <f t="shared" si="0"/>
        <v>0</v>
      </c>
    </row>
    <row r="17" spans="1:11" x14ac:dyDescent="0.25">
      <c r="A17" s="48">
        <v>42867</v>
      </c>
      <c r="B17" s="272" t="s">
        <v>388</v>
      </c>
      <c r="C17" s="64">
        <v>42</v>
      </c>
      <c r="D17" s="85">
        <v>652</v>
      </c>
      <c r="E17" s="44" t="s">
        <v>389</v>
      </c>
      <c r="F17" s="66"/>
      <c r="G17" s="65" t="s">
        <v>157</v>
      </c>
      <c r="H17" s="66"/>
      <c r="I17" s="78">
        <v>13629030</v>
      </c>
      <c r="J17" s="78">
        <v>13629030</v>
      </c>
      <c r="K17" s="78">
        <f t="shared" si="0"/>
        <v>0</v>
      </c>
    </row>
    <row r="18" spans="1:11" x14ac:dyDescent="0.25">
      <c r="A18" s="48">
        <v>42902</v>
      </c>
      <c r="B18" s="272" t="s">
        <v>567</v>
      </c>
      <c r="C18" s="64">
        <v>42</v>
      </c>
      <c r="D18" s="85">
        <v>764</v>
      </c>
      <c r="E18" s="44" t="s">
        <v>568</v>
      </c>
      <c r="F18" s="66"/>
      <c r="G18" s="65" t="s">
        <v>157</v>
      </c>
      <c r="H18" s="66"/>
      <c r="I18" s="78">
        <v>15245390</v>
      </c>
      <c r="J18" s="78">
        <v>15245390</v>
      </c>
      <c r="K18" s="78">
        <f t="shared" si="0"/>
        <v>0</v>
      </c>
    </row>
    <row r="19" spans="1:11" x14ac:dyDescent="0.25">
      <c r="A19" s="48">
        <v>42930</v>
      </c>
      <c r="B19" s="272" t="s">
        <v>637</v>
      </c>
      <c r="C19" s="64">
        <v>42</v>
      </c>
      <c r="D19" s="85">
        <v>838</v>
      </c>
      <c r="E19" s="44" t="s">
        <v>638</v>
      </c>
      <c r="F19" s="66"/>
      <c r="G19" s="65" t="s">
        <v>157</v>
      </c>
      <c r="H19" s="66"/>
      <c r="I19" s="78">
        <v>14648580</v>
      </c>
      <c r="J19" s="78">
        <v>14648580</v>
      </c>
      <c r="K19" s="78">
        <f t="shared" si="0"/>
        <v>0</v>
      </c>
    </row>
    <row r="20" spans="1:11" x14ac:dyDescent="0.25">
      <c r="A20" s="48">
        <v>42965</v>
      </c>
      <c r="B20" s="272" t="s">
        <v>704</v>
      </c>
      <c r="C20" s="64">
        <v>42</v>
      </c>
      <c r="D20" s="85">
        <v>902</v>
      </c>
      <c r="E20" s="44" t="s">
        <v>705</v>
      </c>
      <c r="F20" s="66"/>
      <c r="G20" s="65" t="s">
        <v>157</v>
      </c>
      <c r="H20" s="66"/>
      <c r="I20" s="78">
        <v>14469840</v>
      </c>
      <c r="J20" s="78">
        <v>14469840</v>
      </c>
      <c r="K20" s="78">
        <f t="shared" si="0"/>
        <v>0</v>
      </c>
    </row>
    <row r="21" spans="1:11" x14ac:dyDescent="0.25">
      <c r="A21" s="48">
        <v>42992</v>
      </c>
      <c r="B21" s="272" t="s">
        <v>908</v>
      </c>
      <c r="C21" s="64">
        <v>42</v>
      </c>
      <c r="D21" s="85">
        <v>1041</v>
      </c>
      <c r="E21" s="44" t="s">
        <v>909</v>
      </c>
      <c r="F21" s="66"/>
      <c r="G21" s="65" t="s">
        <v>157</v>
      </c>
      <c r="H21" s="66"/>
      <c r="I21" s="78">
        <v>14626250</v>
      </c>
      <c r="J21" s="78">
        <v>14626250</v>
      </c>
      <c r="K21" s="78">
        <f t="shared" si="0"/>
        <v>0</v>
      </c>
    </row>
    <row r="22" spans="1:11" x14ac:dyDescent="0.25">
      <c r="A22" s="48">
        <v>43025</v>
      </c>
      <c r="B22" s="272" t="s">
        <v>1055</v>
      </c>
      <c r="C22" s="64">
        <v>42</v>
      </c>
      <c r="D22" s="85">
        <v>1161</v>
      </c>
      <c r="E22" s="44" t="s">
        <v>1056</v>
      </c>
      <c r="F22" s="66"/>
      <c r="G22" s="65" t="s">
        <v>157</v>
      </c>
      <c r="H22" s="66"/>
      <c r="I22" s="78">
        <v>13253500</v>
      </c>
      <c r="J22" s="78">
        <v>13253500</v>
      </c>
      <c r="K22" s="78">
        <f t="shared" si="0"/>
        <v>0</v>
      </c>
    </row>
    <row r="23" spans="1:11" x14ac:dyDescent="0.25">
      <c r="A23" s="48">
        <v>43060</v>
      </c>
      <c r="B23" s="272" t="s">
        <v>1120</v>
      </c>
      <c r="C23" s="64">
        <v>42</v>
      </c>
      <c r="D23" s="85">
        <v>1310</v>
      </c>
      <c r="E23" s="44" t="s">
        <v>1122</v>
      </c>
      <c r="F23" s="66"/>
      <c r="G23" s="65" t="s">
        <v>157</v>
      </c>
      <c r="H23" s="66"/>
      <c r="I23" s="78">
        <v>13418220</v>
      </c>
      <c r="J23" s="78">
        <v>13418220</v>
      </c>
      <c r="K23" s="78">
        <f t="shared" si="0"/>
        <v>0</v>
      </c>
    </row>
    <row r="24" spans="1:11" x14ac:dyDescent="0.25">
      <c r="A24" s="48">
        <v>43060</v>
      </c>
      <c r="B24" s="272" t="s">
        <v>1121</v>
      </c>
      <c r="C24" s="64">
        <v>42</v>
      </c>
      <c r="D24" s="85">
        <v>1317</v>
      </c>
      <c r="E24" s="44" t="s">
        <v>1123</v>
      </c>
      <c r="F24" s="66"/>
      <c r="G24" s="65" t="s">
        <v>157</v>
      </c>
      <c r="H24" s="66"/>
      <c r="I24" s="78">
        <v>17885790</v>
      </c>
      <c r="J24" s="78">
        <v>17885790</v>
      </c>
      <c r="K24" s="78">
        <f t="shared" si="0"/>
        <v>0</v>
      </c>
    </row>
    <row r="25" spans="1:11" x14ac:dyDescent="0.25">
      <c r="A25" s="48">
        <v>43084</v>
      </c>
      <c r="B25" s="272" t="s">
        <v>1158</v>
      </c>
      <c r="C25" s="64">
        <v>42</v>
      </c>
      <c r="D25" s="85">
        <v>1386</v>
      </c>
      <c r="E25" s="44" t="s">
        <v>1159</v>
      </c>
      <c r="F25" s="66"/>
      <c r="G25" s="65" t="s">
        <v>157</v>
      </c>
      <c r="H25" s="66"/>
      <c r="I25" s="78">
        <v>2346370</v>
      </c>
      <c r="J25" s="78">
        <v>2346370</v>
      </c>
      <c r="K25" s="78">
        <f t="shared" si="0"/>
        <v>0</v>
      </c>
    </row>
    <row r="26" spans="1:11" x14ac:dyDescent="0.25">
      <c r="A26" s="48">
        <v>43097</v>
      </c>
      <c r="B26" s="272" t="s">
        <v>1202</v>
      </c>
      <c r="C26" s="64">
        <v>42</v>
      </c>
      <c r="D26" s="85">
        <v>1419</v>
      </c>
      <c r="E26" s="269" t="s">
        <v>1203</v>
      </c>
      <c r="F26" s="66"/>
      <c r="G26" s="44" t="s">
        <v>157</v>
      </c>
      <c r="H26" s="66"/>
      <c r="I26" s="78">
        <v>13468610</v>
      </c>
      <c r="J26" s="78">
        <v>13468610</v>
      </c>
      <c r="K26" s="78"/>
    </row>
    <row r="27" spans="1:11" ht="12.75" customHeight="1" x14ac:dyDescent="0.25">
      <c r="A27" s="48"/>
      <c r="B27" s="63"/>
      <c r="C27" s="64"/>
      <c r="E27" s="44"/>
      <c r="F27" s="66"/>
      <c r="G27" s="65"/>
      <c r="H27" s="66"/>
      <c r="I27" s="78"/>
      <c r="J27" s="78"/>
      <c r="K27" s="78"/>
    </row>
    <row r="28" spans="1:11" x14ac:dyDescent="0.25">
      <c r="A28" s="55"/>
      <c r="B28" s="56"/>
      <c r="C28" s="56"/>
      <c r="D28" s="56"/>
      <c r="E28" s="56"/>
      <c r="F28" s="56"/>
      <c r="G28" s="306" t="s">
        <v>132</v>
      </c>
      <c r="H28" s="307"/>
      <c r="I28" s="83">
        <f>SUM(I13:I27)</f>
        <v>194558920</v>
      </c>
      <c r="J28" s="83">
        <f>SUM(J13:J27)</f>
        <v>194558920</v>
      </c>
      <c r="K28" s="83">
        <f>SUM(K13:K27)</f>
        <v>0</v>
      </c>
    </row>
    <row r="29" spans="1:11" ht="12.75" customHeight="1" x14ac:dyDescent="0.25">
      <c r="A29" s="56"/>
      <c r="B29" s="56"/>
      <c r="C29" s="56"/>
      <c r="D29" s="56"/>
      <c r="E29" s="56"/>
      <c r="F29" s="56"/>
      <c r="G29" s="56"/>
      <c r="H29" s="56"/>
      <c r="I29" s="98"/>
      <c r="J29" s="98"/>
      <c r="K29" s="56"/>
    </row>
    <row r="30" spans="1:11" ht="24.95" customHeight="1" x14ac:dyDescent="0.25">
      <c r="A30" s="31" t="s">
        <v>58</v>
      </c>
      <c r="B30" s="31" t="s">
        <v>133</v>
      </c>
      <c r="C30" s="31" t="s">
        <v>30</v>
      </c>
      <c r="D30" s="32" t="s">
        <v>59</v>
      </c>
      <c r="E30" s="31" t="s">
        <v>40</v>
      </c>
      <c r="F30" s="31" t="s">
        <v>62</v>
      </c>
      <c r="G30" s="31" t="s">
        <v>37</v>
      </c>
      <c r="H30" s="31" t="s">
        <v>60</v>
      </c>
      <c r="I30" s="31" t="s">
        <v>61</v>
      </c>
      <c r="J30" s="31" t="s">
        <v>99</v>
      </c>
      <c r="K30" s="31" t="s">
        <v>68</v>
      </c>
    </row>
    <row r="31" spans="1:11" ht="24.95" customHeight="1" x14ac:dyDescent="0.25">
      <c r="A31" s="95">
        <v>309000000</v>
      </c>
      <c r="B31" s="95">
        <v>-101759544</v>
      </c>
      <c r="C31" s="95">
        <v>0</v>
      </c>
      <c r="D31" s="82">
        <f>+A31+B31-C31</f>
        <v>207240456</v>
      </c>
      <c r="E31" s="82">
        <f>+I28</f>
        <v>194558920</v>
      </c>
      <c r="F31" s="72">
        <f>+E31/D31</f>
        <v>0.93880762354624425</v>
      </c>
      <c r="G31" s="82">
        <f>+I9</f>
        <v>0</v>
      </c>
      <c r="H31" s="82">
        <f>+D31-E31-G31</f>
        <v>12681536</v>
      </c>
      <c r="I31" s="82">
        <f>+J28</f>
        <v>194558920</v>
      </c>
      <c r="J31" s="73">
        <f>+I31/D31</f>
        <v>0.93880762354624425</v>
      </c>
      <c r="K31" s="82">
        <f>+K28</f>
        <v>0</v>
      </c>
    </row>
    <row r="32" spans="1:11" x14ac:dyDescent="0.25">
      <c r="A32" s="74">
        <v>1</v>
      </c>
      <c r="B32" s="74">
        <v>2</v>
      </c>
      <c r="C32" s="74">
        <v>3</v>
      </c>
      <c r="D32" s="74" t="s">
        <v>42</v>
      </c>
      <c r="E32" s="74">
        <v>5</v>
      </c>
      <c r="F32" s="74" t="s">
        <v>69</v>
      </c>
      <c r="G32" s="74">
        <v>7</v>
      </c>
      <c r="H32" s="74" t="s">
        <v>70</v>
      </c>
      <c r="I32" s="74">
        <v>9</v>
      </c>
      <c r="J32" s="74" t="s">
        <v>100</v>
      </c>
      <c r="K32" s="74" t="s">
        <v>101</v>
      </c>
    </row>
  </sheetData>
  <mergeCells count="15">
    <mergeCell ref="J5:K6"/>
    <mergeCell ref="J11:J12"/>
    <mergeCell ref="I11:I12"/>
    <mergeCell ref="I5:I6"/>
    <mergeCell ref="G28:H28"/>
    <mergeCell ref="A5:A6"/>
    <mergeCell ref="B5:B6"/>
    <mergeCell ref="D5:D6"/>
    <mergeCell ref="A11:A12"/>
    <mergeCell ref="E11:H11"/>
    <mergeCell ref="E12:F12"/>
    <mergeCell ref="G12:H12"/>
    <mergeCell ref="E5:H5"/>
    <mergeCell ref="E6:H6"/>
    <mergeCell ref="G9:H9"/>
  </mergeCells>
  <phoneticPr fontId="0"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workbookViewId="0">
      <selection activeCell="M16" sqref="M16"/>
    </sheetView>
  </sheetViews>
  <sheetFormatPr baseColWidth="10" defaultRowHeight="15" x14ac:dyDescent="0.25"/>
  <cols>
    <col min="1" max="2" width="15.7109375" style="33" customWidth="1"/>
    <col min="3" max="3" width="14.7109375" style="33" customWidth="1"/>
    <col min="4" max="11" width="15.7109375" style="33" customWidth="1"/>
    <col min="12" max="16384" width="11.42578125" style="33"/>
  </cols>
  <sheetData>
    <row r="1" spans="1:11" ht="12.75" customHeight="1" x14ac:dyDescent="0.25">
      <c r="A1" s="2" t="s">
        <v>98</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34" t="s">
        <v>127</v>
      </c>
      <c r="B3" s="84" t="s">
        <v>128</v>
      </c>
      <c r="C3" s="34"/>
      <c r="D3" s="34"/>
      <c r="E3" s="35"/>
      <c r="F3" s="35"/>
      <c r="G3" s="35"/>
      <c r="H3" s="35"/>
      <c r="I3" s="35"/>
      <c r="J3" s="35"/>
      <c r="K3" s="301" t="s">
        <v>1133</v>
      </c>
    </row>
    <row r="4" spans="1:11" ht="12.75" customHeight="1" x14ac:dyDescent="0.25">
      <c r="A4" s="3"/>
      <c r="B4" s="3"/>
      <c r="C4" s="3"/>
      <c r="D4" s="3"/>
      <c r="E4" s="3"/>
      <c r="F4" s="3"/>
      <c r="G4" s="3"/>
      <c r="H4" s="3"/>
      <c r="I4" s="3"/>
      <c r="J4" s="37"/>
      <c r="K4" s="38"/>
    </row>
    <row r="5" spans="1:11" x14ac:dyDescent="0.25">
      <c r="A5" s="308" t="s">
        <v>28</v>
      </c>
      <c r="B5" s="310" t="s">
        <v>131</v>
      </c>
      <c r="C5" s="39"/>
      <c r="D5" s="308" t="s">
        <v>71</v>
      </c>
      <c r="E5" s="312" t="s">
        <v>37</v>
      </c>
      <c r="F5" s="313"/>
      <c r="G5" s="313"/>
      <c r="H5" s="314"/>
      <c r="I5" s="308" t="s">
        <v>31</v>
      </c>
      <c r="J5" s="315" t="s">
        <v>41</v>
      </c>
      <c r="K5" s="316"/>
    </row>
    <row r="6" spans="1:11" x14ac:dyDescent="0.25">
      <c r="A6" s="309"/>
      <c r="B6" s="311"/>
      <c r="C6" s="40"/>
      <c r="D6" s="309"/>
      <c r="E6" s="312" t="s">
        <v>33</v>
      </c>
      <c r="F6" s="313"/>
      <c r="G6" s="313"/>
      <c r="H6" s="314"/>
      <c r="I6" s="309"/>
      <c r="J6" s="317"/>
      <c r="K6" s="318"/>
    </row>
    <row r="7" spans="1:11" ht="12.75" customHeight="1" x14ac:dyDescent="0.25">
      <c r="A7" s="112"/>
      <c r="B7" s="121"/>
      <c r="C7" s="39"/>
      <c r="D7" s="138"/>
      <c r="E7" s="155"/>
      <c r="F7" s="156"/>
      <c r="G7" s="156"/>
      <c r="H7" s="157"/>
      <c r="I7" s="115"/>
      <c r="J7" s="121"/>
      <c r="K7" s="39"/>
    </row>
    <row r="8" spans="1:11" ht="12.75" customHeight="1" x14ac:dyDescent="0.25">
      <c r="A8" s="48"/>
      <c r="B8" s="53"/>
      <c r="C8" s="54"/>
      <c r="D8" s="44"/>
      <c r="E8" s="53"/>
      <c r="F8" s="38"/>
      <c r="G8" s="158"/>
      <c r="H8" s="58"/>
      <c r="I8" s="76"/>
      <c r="J8" s="44"/>
      <c r="K8" s="49"/>
    </row>
    <row r="9" spans="1:11" x14ac:dyDescent="0.25">
      <c r="A9" s="55"/>
      <c r="B9" s="56"/>
      <c r="C9" s="56"/>
      <c r="D9" s="56"/>
      <c r="E9" s="56"/>
      <c r="F9" s="56"/>
      <c r="G9" s="306" t="s">
        <v>132</v>
      </c>
      <c r="H9" s="307"/>
      <c r="I9" s="77">
        <f>SUM(I8:I8)</f>
        <v>0</v>
      </c>
      <c r="J9" s="57"/>
      <c r="K9" s="58"/>
    </row>
    <row r="10" spans="1:11" ht="12.75" customHeight="1" x14ac:dyDescent="0.25">
      <c r="A10" s="3"/>
      <c r="B10" s="3"/>
      <c r="C10" s="3"/>
      <c r="D10" s="3"/>
      <c r="E10" s="3"/>
      <c r="F10" s="3"/>
      <c r="G10" s="3"/>
      <c r="H10" s="3"/>
      <c r="I10" s="3"/>
      <c r="J10" s="37"/>
      <c r="K10" s="49"/>
    </row>
    <row r="11" spans="1:11" x14ac:dyDescent="0.25">
      <c r="A11" s="308" t="s">
        <v>28</v>
      </c>
      <c r="B11" s="30" t="s">
        <v>38</v>
      </c>
      <c r="C11" s="60" t="s">
        <v>34</v>
      </c>
      <c r="D11" s="59" t="s">
        <v>34</v>
      </c>
      <c r="E11" s="312" t="s">
        <v>40</v>
      </c>
      <c r="F11" s="313"/>
      <c r="G11" s="313"/>
      <c r="H11" s="314"/>
      <c r="I11" s="308" t="s">
        <v>31</v>
      </c>
      <c r="J11" s="308" t="s">
        <v>29</v>
      </c>
      <c r="K11" s="60" t="s">
        <v>56</v>
      </c>
    </row>
    <row r="12" spans="1:11" x14ac:dyDescent="0.25">
      <c r="A12" s="309"/>
      <c r="B12" s="61" t="s">
        <v>39</v>
      </c>
      <c r="C12" s="61" t="s">
        <v>36</v>
      </c>
      <c r="D12" s="61" t="s">
        <v>35</v>
      </c>
      <c r="E12" s="312" t="s">
        <v>33</v>
      </c>
      <c r="F12" s="314"/>
      <c r="G12" s="312" t="s">
        <v>32</v>
      </c>
      <c r="H12" s="314"/>
      <c r="I12" s="309"/>
      <c r="J12" s="309"/>
      <c r="K12" s="61" t="s">
        <v>57</v>
      </c>
    </row>
    <row r="13" spans="1:11" x14ac:dyDescent="0.25">
      <c r="A13" s="112"/>
      <c r="B13" s="112"/>
      <c r="C13" s="112"/>
      <c r="D13" s="112"/>
      <c r="E13" s="258"/>
      <c r="F13" s="114"/>
      <c r="G13" s="155"/>
      <c r="H13" s="114"/>
      <c r="I13" s="115"/>
      <c r="J13" s="258"/>
      <c r="K13" s="287"/>
    </row>
    <row r="14" spans="1:11" x14ac:dyDescent="0.25">
      <c r="A14" s="48">
        <v>42907</v>
      </c>
      <c r="B14" s="131" t="s">
        <v>800</v>
      </c>
      <c r="C14" s="131">
        <v>474</v>
      </c>
      <c r="D14" s="131">
        <v>785</v>
      </c>
      <c r="E14" s="44" t="s">
        <v>569</v>
      </c>
      <c r="F14" s="114"/>
      <c r="G14" s="44" t="s">
        <v>570</v>
      </c>
      <c r="H14" s="114"/>
      <c r="I14" s="159">
        <v>318270000</v>
      </c>
      <c r="J14" s="159">
        <v>318270000</v>
      </c>
      <c r="K14" s="170">
        <f>+I14-J14</f>
        <v>0</v>
      </c>
    </row>
    <row r="15" spans="1:11" ht="12.75" customHeight="1" x14ac:dyDescent="0.25">
      <c r="A15" s="48">
        <v>42907</v>
      </c>
      <c r="B15" s="131" t="s">
        <v>800</v>
      </c>
      <c r="C15" s="131">
        <v>599</v>
      </c>
      <c r="D15" s="131">
        <v>786</v>
      </c>
      <c r="E15" s="44" t="s">
        <v>569</v>
      </c>
      <c r="F15" s="49"/>
      <c r="G15" s="44" t="s">
        <v>570</v>
      </c>
      <c r="H15" s="49"/>
      <c r="I15" s="159">
        <v>11730000</v>
      </c>
      <c r="J15" s="44">
        <v>11730000</v>
      </c>
      <c r="K15" s="170">
        <f>+I15-J15</f>
        <v>0</v>
      </c>
    </row>
    <row r="16" spans="1:11" x14ac:dyDescent="0.25">
      <c r="A16" s="48">
        <v>43031</v>
      </c>
      <c r="B16" s="64" t="s">
        <v>1057</v>
      </c>
      <c r="C16" s="64">
        <v>890</v>
      </c>
      <c r="D16" s="64">
        <v>1191</v>
      </c>
      <c r="E16" s="44" t="s">
        <v>1058</v>
      </c>
      <c r="F16" s="66"/>
      <c r="G16" s="44" t="s">
        <v>1059</v>
      </c>
      <c r="H16" s="66"/>
      <c r="I16" s="152">
        <v>3200000</v>
      </c>
      <c r="J16" s="288">
        <v>3200000</v>
      </c>
      <c r="K16" s="170">
        <f>+I16-J16</f>
        <v>0</v>
      </c>
    </row>
    <row r="17" spans="1:11" ht="12.75" customHeight="1" x14ac:dyDescent="0.25">
      <c r="A17" s="48"/>
      <c r="B17" s="63"/>
      <c r="C17" s="41"/>
      <c r="D17" s="41"/>
      <c r="E17" s="44"/>
      <c r="F17" s="49"/>
      <c r="G17" s="44"/>
      <c r="H17" s="49"/>
      <c r="I17" s="94"/>
      <c r="J17" s="94"/>
      <c r="K17" s="94"/>
    </row>
    <row r="18" spans="1:11" x14ac:dyDescent="0.25">
      <c r="A18" s="55"/>
      <c r="B18" s="56"/>
      <c r="C18" s="56"/>
      <c r="D18" s="56"/>
      <c r="E18" s="56"/>
      <c r="F18" s="56"/>
      <c r="G18" s="306" t="s">
        <v>132</v>
      </c>
      <c r="H18" s="307"/>
      <c r="I18" s="83">
        <f>SUM(I13:I17)</f>
        <v>333200000</v>
      </c>
      <c r="J18" s="83">
        <f>SUM(J13:J17)</f>
        <v>333200000</v>
      </c>
      <c r="K18" s="83">
        <f>SUM(K13:K17)</f>
        <v>0</v>
      </c>
    </row>
    <row r="19" spans="1:11" ht="12.75" customHeight="1" x14ac:dyDescent="0.25">
      <c r="A19" s="3"/>
      <c r="B19" s="3"/>
      <c r="C19" s="3"/>
      <c r="D19" s="3"/>
      <c r="E19" s="3"/>
      <c r="F19" s="3"/>
      <c r="G19" s="3"/>
      <c r="H19" s="3"/>
      <c r="I19" s="22"/>
      <c r="J19" s="37"/>
      <c r="K19" s="56"/>
    </row>
    <row r="20" spans="1:11" ht="24.95" customHeight="1" x14ac:dyDescent="0.25">
      <c r="A20" s="31" t="s">
        <v>58</v>
      </c>
      <c r="B20" s="31" t="s">
        <v>133</v>
      </c>
      <c r="C20" s="31" t="s">
        <v>30</v>
      </c>
      <c r="D20" s="32" t="s">
        <v>59</v>
      </c>
      <c r="E20" s="31" t="s">
        <v>40</v>
      </c>
      <c r="F20" s="31" t="s">
        <v>62</v>
      </c>
      <c r="G20" s="31" t="s">
        <v>37</v>
      </c>
      <c r="H20" s="31" t="s">
        <v>60</v>
      </c>
      <c r="I20" s="31" t="s">
        <v>61</v>
      </c>
      <c r="J20" s="31" t="s">
        <v>99</v>
      </c>
      <c r="K20" s="31" t="s">
        <v>68</v>
      </c>
    </row>
    <row r="21" spans="1:11" ht="24.95" customHeight="1" x14ac:dyDescent="0.25">
      <c r="A21" s="95">
        <v>318270000</v>
      </c>
      <c r="B21" s="95">
        <v>25500000</v>
      </c>
      <c r="C21" s="95">
        <v>0</v>
      </c>
      <c r="D21" s="82">
        <f>+A21+B21-C21</f>
        <v>343770000</v>
      </c>
      <c r="E21" s="82">
        <f>+I18</f>
        <v>333200000</v>
      </c>
      <c r="F21" s="72">
        <f>+E21/D21</f>
        <v>0.96925269802484215</v>
      </c>
      <c r="G21" s="82">
        <f>+I9</f>
        <v>0</v>
      </c>
      <c r="H21" s="82">
        <f>+D21-E21-G21</f>
        <v>10570000</v>
      </c>
      <c r="I21" s="82">
        <f>+J18</f>
        <v>333200000</v>
      </c>
      <c r="J21" s="73">
        <f>+I21/D21</f>
        <v>0.96925269802484215</v>
      </c>
      <c r="K21" s="82">
        <f>+K18</f>
        <v>0</v>
      </c>
    </row>
    <row r="22" spans="1:11" x14ac:dyDescent="0.25">
      <c r="A22" s="74">
        <v>1</v>
      </c>
      <c r="B22" s="74">
        <v>2</v>
      </c>
      <c r="C22" s="74">
        <v>3</v>
      </c>
      <c r="D22" s="74" t="s">
        <v>42</v>
      </c>
      <c r="E22" s="74">
        <v>5</v>
      </c>
      <c r="F22" s="74" t="s">
        <v>69</v>
      </c>
      <c r="G22" s="74">
        <v>7</v>
      </c>
      <c r="H22" s="74" t="s">
        <v>70</v>
      </c>
      <c r="I22" s="74">
        <v>9</v>
      </c>
      <c r="J22" s="74" t="s">
        <v>100</v>
      </c>
      <c r="K22" s="74" t="s">
        <v>101</v>
      </c>
    </row>
  </sheetData>
  <mergeCells count="15">
    <mergeCell ref="J5:K6"/>
    <mergeCell ref="E6:H6"/>
    <mergeCell ref="G18:H18"/>
    <mergeCell ref="G9:H9"/>
    <mergeCell ref="A11:A12"/>
    <mergeCell ref="E11:H11"/>
    <mergeCell ref="I11:I12"/>
    <mergeCell ref="J11:J12"/>
    <mergeCell ref="E12:F12"/>
    <mergeCell ref="G12:H12"/>
    <mergeCell ref="A5:A6"/>
    <mergeCell ref="B5:B6"/>
    <mergeCell ref="D5:D6"/>
    <mergeCell ref="E5:H5"/>
    <mergeCell ref="I5:I6"/>
  </mergeCells>
  <pageMargins left="0.19685039370078741" right="0.19685039370078741" top="0.39370078740157483" bottom="0.39370078740157483" header="0" footer="0"/>
  <pageSetup scale="80" orientation="landscape" horizontalDpi="4294967293" r:id="rId1"/>
  <headerFooter>
    <oddHeader>&amp;R&amp;D</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4"/>
  <sheetViews>
    <sheetView topLeftCell="A127" workbookViewId="0">
      <selection activeCell="J13" sqref="J13:J135"/>
    </sheetView>
  </sheetViews>
  <sheetFormatPr baseColWidth="10" defaultRowHeight="15" x14ac:dyDescent="0.25"/>
  <cols>
    <col min="1" max="2" width="15.7109375" style="33" customWidth="1"/>
    <col min="3" max="3" width="14.7109375" style="33" customWidth="1"/>
    <col min="4" max="11" width="15.7109375" style="33" customWidth="1"/>
    <col min="12" max="16384" width="11.42578125" style="33"/>
  </cols>
  <sheetData>
    <row r="1" spans="1:11" ht="12.75" customHeight="1" x14ac:dyDescent="0.25">
      <c r="A1" s="2" t="s">
        <v>98</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34" t="s">
        <v>114</v>
      </c>
      <c r="B3" s="84" t="s">
        <v>52</v>
      </c>
      <c r="C3" s="34"/>
      <c r="D3" s="34"/>
      <c r="E3" s="35"/>
      <c r="F3" s="35"/>
      <c r="G3" s="35"/>
      <c r="H3" s="35"/>
      <c r="I3" s="35"/>
      <c r="J3" s="35"/>
      <c r="K3" s="301" t="s">
        <v>1133</v>
      </c>
    </row>
    <row r="4" spans="1:11" ht="12.75" customHeight="1" x14ac:dyDescent="0.25">
      <c r="A4" s="3"/>
      <c r="B4" s="3"/>
      <c r="C4" s="3"/>
      <c r="D4" s="3"/>
      <c r="E4" s="3"/>
      <c r="F4" s="3"/>
      <c r="G4" s="3"/>
      <c r="H4" s="3"/>
      <c r="I4" s="3"/>
      <c r="J4" s="37"/>
      <c r="K4" s="38"/>
    </row>
    <row r="5" spans="1:11" x14ac:dyDescent="0.25">
      <c r="A5" s="308" t="s">
        <v>28</v>
      </c>
      <c r="B5" s="310" t="s">
        <v>131</v>
      </c>
      <c r="C5" s="39"/>
      <c r="D5" s="308" t="s">
        <v>71</v>
      </c>
      <c r="E5" s="312" t="s">
        <v>37</v>
      </c>
      <c r="F5" s="313"/>
      <c r="G5" s="313"/>
      <c r="H5" s="314"/>
      <c r="I5" s="308" t="s">
        <v>31</v>
      </c>
      <c r="J5" s="315" t="s">
        <v>41</v>
      </c>
      <c r="K5" s="316"/>
    </row>
    <row r="6" spans="1:11" x14ac:dyDescent="0.25">
      <c r="A6" s="309"/>
      <c r="B6" s="311"/>
      <c r="C6" s="40"/>
      <c r="D6" s="309"/>
      <c r="E6" s="312" t="s">
        <v>33</v>
      </c>
      <c r="F6" s="313"/>
      <c r="G6" s="313"/>
      <c r="H6" s="314"/>
      <c r="I6" s="309"/>
      <c r="J6" s="317"/>
      <c r="K6" s="318"/>
    </row>
    <row r="7" spans="1:11" ht="12.75" customHeight="1" x14ac:dyDescent="0.25">
      <c r="A7" s="48"/>
      <c r="B7" s="99"/>
      <c r="C7" s="43"/>
      <c r="D7" s="50"/>
      <c r="E7" s="42"/>
      <c r="F7" s="45"/>
      <c r="G7" s="46"/>
      <c r="H7" s="47"/>
      <c r="I7" s="79"/>
      <c r="J7" s="42"/>
      <c r="K7" s="43"/>
    </row>
    <row r="8" spans="1:11" ht="12.75" customHeight="1" x14ac:dyDescent="0.25">
      <c r="A8" s="48"/>
      <c r="B8" s="53"/>
      <c r="C8" s="54"/>
      <c r="D8" s="44"/>
      <c r="E8" s="44"/>
      <c r="F8" s="37"/>
      <c r="G8" s="51"/>
      <c r="H8" s="52"/>
      <c r="I8" s="76"/>
      <c r="J8" s="44"/>
      <c r="K8" s="49"/>
    </row>
    <row r="9" spans="1:11" x14ac:dyDescent="0.25">
      <c r="A9" s="55"/>
      <c r="B9" s="56"/>
      <c r="C9" s="56"/>
      <c r="D9" s="56"/>
      <c r="E9" s="56"/>
      <c r="F9" s="56"/>
      <c r="G9" s="306" t="s">
        <v>132</v>
      </c>
      <c r="H9" s="307"/>
      <c r="I9" s="77">
        <f>SUM(I7:I8)</f>
        <v>0</v>
      </c>
      <c r="J9" s="57"/>
      <c r="K9" s="58"/>
    </row>
    <row r="10" spans="1:11" ht="12.75" customHeight="1" x14ac:dyDescent="0.25">
      <c r="A10" s="3"/>
      <c r="B10" s="3"/>
      <c r="C10" s="3"/>
      <c r="D10" s="3"/>
      <c r="E10" s="3"/>
      <c r="F10" s="3"/>
      <c r="G10" s="3"/>
      <c r="H10" s="3"/>
      <c r="I10" s="3"/>
      <c r="J10" s="176"/>
      <c r="K10" s="49"/>
    </row>
    <row r="11" spans="1:11" x14ac:dyDescent="0.25">
      <c r="A11" s="308" t="s">
        <v>28</v>
      </c>
      <c r="B11" s="30" t="s">
        <v>38</v>
      </c>
      <c r="C11" s="60" t="s">
        <v>34</v>
      </c>
      <c r="D11" s="59" t="s">
        <v>34</v>
      </c>
      <c r="E11" s="312" t="s">
        <v>40</v>
      </c>
      <c r="F11" s="313"/>
      <c r="G11" s="313"/>
      <c r="H11" s="314"/>
      <c r="I11" s="308" t="s">
        <v>31</v>
      </c>
      <c r="J11" s="308" t="s">
        <v>29</v>
      </c>
      <c r="K11" s="60" t="s">
        <v>56</v>
      </c>
    </row>
    <row r="12" spans="1:11" x14ac:dyDescent="0.25">
      <c r="A12" s="309"/>
      <c r="B12" s="61" t="s">
        <v>39</v>
      </c>
      <c r="C12" s="61" t="s">
        <v>36</v>
      </c>
      <c r="D12" s="61" t="s">
        <v>35</v>
      </c>
      <c r="E12" s="312" t="s">
        <v>33</v>
      </c>
      <c r="F12" s="314"/>
      <c r="G12" s="312" t="s">
        <v>32</v>
      </c>
      <c r="H12" s="314"/>
      <c r="I12" s="309"/>
      <c r="J12" s="309"/>
      <c r="K12" s="61" t="s">
        <v>57</v>
      </c>
    </row>
    <row r="13" spans="1:11" x14ac:dyDescent="0.25">
      <c r="A13" s="89">
        <v>42795</v>
      </c>
      <c r="B13" s="131" t="s">
        <v>247</v>
      </c>
      <c r="C13" s="128">
        <v>308</v>
      </c>
      <c r="D13" s="131">
        <v>317</v>
      </c>
      <c r="E13" s="116" t="s">
        <v>248</v>
      </c>
      <c r="F13" s="114"/>
      <c r="G13" s="65" t="s">
        <v>251</v>
      </c>
      <c r="H13" s="114"/>
      <c r="I13" s="264">
        <v>1491140</v>
      </c>
      <c r="J13" s="264">
        <v>1491140</v>
      </c>
      <c r="K13" s="78">
        <f t="shared" ref="K13:K21" si="0">+I13-J13</f>
        <v>0</v>
      </c>
    </row>
    <row r="14" spans="1:11" x14ac:dyDescent="0.25">
      <c r="A14" s="89">
        <v>42795</v>
      </c>
      <c r="B14" s="131" t="s">
        <v>247</v>
      </c>
      <c r="C14" s="128">
        <v>308</v>
      </c>
      <c r="D14" s="131">
        <v>318</v>
      </c>
      <c r="E14" s="116" t="s">
        <v>256</v>
      </c>
      <c r="F14" s="114"/>
      <c r="G14" s="65" t="s">
        <v>252</v>
      </c>
      <c r="H14" s="114"/>
      <c r="I14" s="264">
        <v>1844293</v>
      </c>
      <c r="J14" s="264">
        <v>1844293</v>
      </c>
      <c r="K14" s="78">
        <f t="shared" si="0"/>
        <v>0</v>
      </c>
    </row>
    <row r="15" spans="1:11" x14ac:dyDescent="0.25">
      <c r="A15" s="89">
        <v>42795</v>
      </c>
      <c r="B15" s="131" t="s">
        <v>247</v>
      </c>
      <c r="C15" s="128">
        <v>308</v>
      </c>
      <c r="D15" s="131">
        <v>319</v>
      </c>
      <c r="E15" s="116" t="s">
        <v>257</v>
      </c>
      <c r="F15" s="114"/>
      <c r="G15" s="65" t="s">
        <v>253</v>
      </c>
      <c r="H15" s="114"/>
      <c r="I15" s="264">
        <v>1844293</v>
      </c>
      <c r="J15" s="264">
        <v>1844293</v>
      </c>
      <c r="K15" s="78">
        <f t="shared" si="0"/>
        <v>0</v>
      </c>
    </row>
    <row r="16" spans="1:11" x14ac:dyDescent="0.25">
      <c r="A16" s="89">
        <v>42795</v>
      </c>
      <c r="B16" s="131" t="s">
        <v>247</v>
      </c>
      <c r="C16" s="128">
        <v>308</v>
      </c>
      <c r="D16" s="131">
        <v>320</v>
      </c>
      <c r="E16" s="116" t="s">
        <v>249</v>
      </c>
      <c r="F16" s="114"/>
      <c r="G16" s="65" t="s">
        <v>254</v>
      </c>
      <c r="H16" s="114"/>
      <c r="I16" s="264">
        <v>1133244</v>
      </c>
      <c r="J16" s="264">
        <v>1133244</v>
      </c>
      <c r="K16" s="78">
        <f t="shared" si="0"/>
        <v>0</v>
      </c>
    </row>
    <row r="17" spans="1:11" x14ac:dyDescent="0.25">
      <c r="A17" s="89">
        <v>42795</v>
      </c>
      <c r="B17" s="131" t="s">
        <v>247</v>
      </c>
      <c r="C17" s="128">
        <v>308</v>
      </c>
      <c r="D17" s="131">
        <v>322</v>
      </c>
      <c r="E17" s="116" t="s">
        <v>258</v>
      </c>
      <c r="F17" s="114"/>
      <c r="G17" s="65" t="s">
        <v>255</v>
      </c>
      <c r="H17" s="114"/>
      <c r="I17" s="264">
        <v>1844293</v>
      </c>
      <c r="J17" s="264">
        <v>1844293</v>
      </c>
      <c r="K17" s="78">
        <f t="shared" si="0"/>
        <v>0</v>
      </c>
    </row>
    <row r="18" spans="1:11" x14ac:dyDescent="0.25">
      <c r="A18" s="89">
        <v>42795</v>
      </c>
      <c r="B18" s="131" t="s">
        <v>247</v>
      </c>
      <c r="C18" s="128">
        <v>308</v>
      </c>
      <c r="D18" s="131">
        <v>323</v>
      </c>
      <c r="E18" s="116" t="s">
        <v>250</v>
      </c>
      <c r="F18" s="114"/>
      <c r="G18" s="65" t="s">
        <v>252</v>
      </c>
      <c r="H18" s="114"/>
      <c r="I18" s="264">
        <v>1844293</v>
      </c>
      <c r="J18" s="264">
        <v>1844293</v>
      </c>
      <c r="K18" s="78">
        <f t="shared" si="0"/>
        <v>0</v>
      </c>
    </row>
    <row r="19" spans="1:11" x14ac:dyDescent="0.25">
      <c r="A19" s="89">
        <v>42818</v>
      </c>
      <c r="B19" s="131" t="s">
        <v>276</v>
      </c>
      <c r="C19" s="128">
        <v>308</v>
      </c>
      <c r="D19" s="131">
        <v>452</v>
      </c>
      <c r="E19" s="116" t="s">
        <v>277</v>
      </c>
      <c r="F19" s="114"/>
      <c r="G19" s="65" t="s">
        <v>281</v>
      </c>
      <c r="H19" s="114"/>
      <c r="I19" s="274">
        <v>1844293</v>
      </c>
      <c r="J19" s="264">
        <v>1844293</v>
      </c>
      <c r="K19" s="78">
        <f t="shared" si="0"/>
        <v>0</v>
      </c>
    </row>
    <row r="20" spans="1:11" x14ac:dyDescent="0.25">
      <c r="A20" s="89">
        <v>42818</v>
      </c>
      <c r="B20" s="131" t="s">
        <v>276</v>
      </c>
      <c r="C20" s="128">
        <v>308</v>
      </c>
      <c r="D20" s="131">
        <v>453</v>
      </c>
      <c r="E20" s="116" t="s">
        <v>278</v>
      </c>
      <c r="F20" s="114"/>
      <c r="G20" s="65" t="s">
        <v>282</v>
      </c>
      <c r="H20" s="114"/>
      <c r="I20" s="274">
        <v>1844293</v>
      </c>
      <c r="J20" s="264">
        <v>1844293</v>
      </c>
      <c r="K20" s="78">
        <f t="shared" si="0"/>
        <v>0</v>
      </c>
    </row>
    <row r="21" spans="1:11" x14ac:dyDescent="0.25">
      <c r="A21" s="89">
        <v>42818</v>
      </c>
      <c r="B21" s="131" t="s">
        <v>276</v>
      </c>
      <c r="C21" s="128">
        <v>308</v>
      </c>
      <c r="D21" s="131">
        <v>454</v>
      </c>
      <c r="E21" s="116" t="s">
        <v>279</v>
      </c>
      <c r="F21" s="114"/>
      <c r="G21" s="65" t="s">
        <v>282</v>
      </c>
      <c r="H21" s="114"/>
      <c r="I21" s="274">
        <v>1844293</v>
      </c>
      <c r="J21" s="264">
        <v>1844293</v>
      </c>
      <c r="K21" s="78">
        <f t="shared" si="0"/>
        <v>0</v>
      </c>
    </row>
    <row r="22" spans="1:11" ht="15" customHeight="1" x14ac:dyDescent="0.25">
      <c r="A22" s="89">
        <v>42818</v>
      </c>
      <c r="B22" s="131" t="s">
        <v>276</v>
      </c>
      <c r="C22" s="50">
        <v>308</v>
      </c>
      <c r="D22" s="64">
        <v>455</v>
      </c>
      <c r="E22" s="273" t="s">
        <v>280</v>
      </c>
      <c r="F22" s="66"/>
      <c r="G22" s="65" t="s">
        <v>252</v>
      </c>
      <c r="H22" s="66"/>
      <c r="I22" s="274">
        <v>1844293</v>
      </c>
      <c r="J22" s="264">
        <v>1844293</v>
      </c>
      <c r="K22" s="78">
        <f t="shared" ref="K22:K85" si="1">+I22-J22</f>
        <v>0</v>
      </c>
    </row>
    <row r="23" spans="1:11" ht="15" customHeight="1" x14ac:dyDescent="0.25">
      <c r="A23" s="89">
        <v>42835</v>
      </c>
      <c r="B23" s="131" t="s">
        <v>318</v>
      </c>
      <c r="C23" s="50">
        <v>308</v>
      </c>
      <c r="D23" s="64">
        <v>524</v>
      </c>
      <c r="E23" s="273" t="s">
        <v>321</v>
      </c>
      <c r="F23" s="66"/>
      <c r="G23" s="65" t="s">
        <v>316</v>
      </c>
      <c r="H23" s="66"/>
      <c r="I23" s="274">
        <v>1060850</v>
      </c>
      <c r="J23" s="264">
        <v>1060850</v>
      </c>
      <c r="K23" s="78">
        <f t="shared" si="1"/>
        <v>0</v>
      </c>
    </row>
    <row r="24" spans="1:11" ht="15" customHeight="1" x14ac:dyDescent="0.25">
      <c r="A24" s="89">
        <v>42835</v>
      </c>
      <c r="B24" s="131" t="s">
        <v>318</v>
      </c>
      <c r="C24" s="50">
        <v>308</v>
      </c>
      <c r="D24" s="64">
        <v>525</v>
      </c>
      <c r="E24" s="273" t="s">
        <v>320</v>
      </c>
      <c r="F24" s="66"/>
      <c r="G24" s="65" t="s">
        <v>317</v>
      </c>
      <c r="H24" s="66"/>
      <c r="I24" s="274">
        <v>1844293</v>
      </c>
      <c r="J24" s="264">
        <v>1844293</v>
      </c>
      <c r="K24" s="78">
        <f t="shared" si="1"/>
        <v>0</v>
      </c>
    </row>
    <row r="25" spans="1:11" x14ac:dyDescent="0.25">
      <c r="A25" s="48">
        <v>42835</v>
      </c>
      <c r="B25" s="131" t="s">
        <v>318</v>
      </c>
      <c r="C25" s="50">
        <v>308</v>
      </c>
      <c r="D25" s="64">
        <v>526</v>
      </c>
      <c r="E25" s="65" t="s">
        <v>319</v>
      </c>
      <c r="F25" s="66"/>
      <c r="G25" s="44" t="s">
        <v>281</v>
      </c>
      <c r="H25" s="66"/>
      <c r="I25" s="274">
        <v>1844293</v>
      </c>
      <c r="J25" s="264">
        <v>1844293</v>
      </c>
      <c r="K25" s="78">
        <f t="shared" si="1"/>
        <v>0</v>
      </c>
    </row>
    <row r="26" spans="1:11" x14ac:dyDescent="0.25">
      <c r="A26" s="48">
        <v>42863</v>
      </c>
      <c r="B26" s="131" t="s">
        <v>384</v>
      </c>
      <c r="C26" s="50">
        <v>308</v>
      </c>
      <c r="D26" s="64">
        <v>639</v>
      </c>
      <c r="E26" s="281" t="s">
        <v>385</v>
      </c>
      <c r="F26" s="66"/>
      <c r="G26" s="44" t="s">
        <v>387</v>
      </c>
      <c r="H26" s="66"/>
      <c r="I26" s="274">
        <v>1781640</v>
      </c>
      <c r="J26" s="264">
        <v>1781640</v>
      </c>
      <c r="K26" s="78">
        <f t="shared" si="1"/>
        <v>0</v>
      </c>
    </row>
    <row r="27" spans="1:11" x14ac:dyDescent="0.25">
      <c r="A27" s="48">
        <v>42863</v>
      </c>
      <c r="B27" s="131" t="s">
        <v>384</v>
      </c>
      <c r="C27" s="50">
        <v>308</v>
      </c>
      <c r="D27" s="64">
        <v>640</v>
      </c>
      <c r="E27" s="281" t="s">
        <v>386</v>
      </c>
      <c r="F27" s="66"/>
      <c r="G27" s="44" t="s">
        <v>316</v>
      </c>
      <c r="H27" s="66"/>
      <c r="I27" s="274">
        <v>702940</v>
      </c>
      <c r="J27" s="264">
        <v>702940</v>
      </c>
      <c r="K27" s="78">
        <f t="shared" si="1"/>
        <v>0</v>
      </c>
    </row>
    <row r="28" spans="1:11" x14ac:dyDescent="0.25">
      <c r="A28" s="48">
        <v>42902</v>
      </c>
      <c r="B28" s="131" t="s">
        <v>571</v>
      </c>
      <c r="C28" s="50">
        <v>459</v>
      </c>
      <c r="D28" s="64">
        <v>769</v>
      </c>
      <c r="E28" s="65" t="s">
        <v>572</v>
      </c>
      <c r="F28" s="66"/>
      <c r="G28" s="44" t="s">
        <v>573</v>
      </c>
      <c r="H28" s="66"/>
      <c r="I28" s="274">
        <v>395700075</v>
      </c>
      <c r="J28" s="300">
        <v>376178960</v>
      </c>
      <c r="K28" s="78">
        <f t="shared" si="1"/>
        <v>19521115</v>
      </c>
    </row>
    <row r="29" spans="1:11" x14ac:dyDescent="0.25">
      <c r="A29" s="48">
        <v>42989</v>
      </c>
      <c r="B29" s="131" t="s">
        <v>803</v>
      </c>
      <c r="C29" s="50">
        <v>306</v>
      </c>
      <c r="D29" s="64">
        <v>968</v>
      </c>
      <c r="E29" s="281" t="s">
        <v>896</v>
      </c>
      <c r="F29" s="66"/>
      <c r="G29" s="44" t="s">
        <v>254</v>
      </c>
      <c r="H29" s="66"/>
      <c r="I29" s="274">
        <v>1106575</v>
      </c>
      <c r="J29" s="300">
        <v>1106575</v>
      </c>
      <c r="K29" s="78">
        <f t="shared" si="1"/>
        <v>0</v>
      </c>
    </row>
    <row r="30" spans="1:11" x14ac:dyDescent="0.25">
      <c r="A30" s="48">
        <v>42989</v>
      </c>
      <c r="B30" s="131" t="s">
        <v>803</v>
      </c>
      <c r="C30" s="50">
        <v>306</v>
      </c>
      <c r="D30" s="64">
        <v>969</v>
      </c>
      <c r="E30" s="281" t="s">
        <v>897</v>
      </c>
      <c r="F30" s="66"/>
      <c r="G30" s="44" t="s">
        <v>864</v>
      </c>
      <c r="H30" s="66"/>
      <c r="I30" s="274">
        <v>737717</v>
      </c>
      <c r="J30" s="300">
        <v>737717</v>
      </c>
      <c r="K30" s="78">
        <f t="shared" si="1"/>
        <v>0</v>
      </c>
    </row>
    <row r="31" spans="1:11" x14ac:dyDescent="0.25">
      <c r="A31" s="48">
        <v>42989</v>
      </c>
      <c r="B31" s="131" t="s">
        <v>803</v>
      </c>
      <c r="C31" s="50">
        <v>306</v>
      </c>
      <c r="D31" s="64">
        <v>970</v>
      </c>
      <c r="E31" s="281" t="s">
        <v>898</v>
      </c>
      <c r="F31" s="66"/>
      <c r="G31" s="44" t="s">
        <v>865</v>
      </c>
      <c r="H31" s="66"/>
      <c r="I31" s="274">
        <v>1060000</v>
      </c>
      <c r="J31" s="300">
        <v>1060000</v>
      </c>
      <c r="K31" s="78">
        <f t="shared" si="1"/>
        <v>0</v>
      </c>
    </row>
    <row r="32" spans="1:11" x14ac:dyDescent="0.25">
      <c r="A32" s="48">
        <v>42989</v>
      </c>
      <c r="B32" s="131" t="s">
        <v>803</v>
      </c>
      <c r="C32" s="50">
        <v>306</v>
      </c>
      <c r="D32" s="64">
        <v>971</v>
      </c>
      <c r="E32" s="281" t="s">
        <v>805</v>
      </c>
      <c r="F32" s="66"/>
      <c r="G32" s="44" t="s">
        <v>866</v>
      </c>
      <c r="H32" s="66"/>
      <c r="I32" s="274">
        <v>737717</v>
      </c>
      <c r="J32" s="300">
        <v>737717</v>
      </c>
      <c r="K32" s="78">
        <f t="shared" si="1"/>
        <v>0</v>
      </c>
    </row>
    <row r="33" spans="1:11" x14ac:dyDescent="0.25">
      <c r="A33" s="48">
        <v>42989</v>
      </c>
      <c r="B33" s="131" t="s">
        <v>803</v>
      </c>
      <c r="C33" s="50">
        <v>306</v>
      </c>
      <c r="D33" s="64">
        <v>972</v>
      </c>
      <c r="E33" s="281" t="s">
        <v>806</v>
      </c>
      <c r="F33" s="66"/>
      <c r="G33" s="44" t="s">
        <v>864</v>
      </c>
      <c r="H33" s="66"/>
      <c r="I33" s="274">
        <v>737717</v>
      </c>
      <c r="J33" s="300">
        <v>737717</v>
      </c>
      <c r="K33" s="78">
        <f t="shared" si="1"/>
        <v>0</v>
      </c>
    </row>
    <row r="34" spans="1:11" x14ac:dyDescent="0.25">
      <c r="A34" s="48">
        <v>42989</v>
      </c>
      <c r="B34" s="131" t="s">
        <v>803</v>
      </c>
      <c r="C34" s="50">
        <v>306</v>
      </c>
      <c r="D34" s="64">
        <v>973</v>
      </c>
      <c r="E34" s="281" t="s">
        <v>807</v>
      </c>
      <c r="F34" s="66"/>
      <c r="G34" s="44" t="s">
        <v>864</v>
      </c>
      <c r="H34" s="66"/>
      <c r="I34" s="274">
        <v>737717</v>
      </c>
      <c r="J34" s="300">
        <v>737717</v>
      </c>
      <c r="K34" s="78">
        <f t="shared" si="1"/>
        <v>0</v>
      </c>
    </row>
    <row r="35" spans="1:11" x14ac:dyDescent="0.25">
      <c r="A35" s="48">
        <v>42989</v>
      </c>
      <c r="B35" s="131" t="s">
        <v>803</v>
      </c>
      <c r="C35" s="50">
        <v>306</v>
      </c>
      <c r="D35" s="64">
        <v>974</v>
      </c>
      <c r="E35" s="281" t="s">
        <v>808</v>
      </c>
      <c r="F35" s="66"/>
      <c r="G35" s="44" t="s">
        <v>867</v>
      </c>
      <c r="H35" s="66"/>
      <c r="I35" s="274">
        <v>1106575</v>
      </c>
      <c r="J35" s="300">
        <v>1106575</v>
      </c>
      <c r="K35" s="78">
        <f t="shared" si="1"/>
        <v>0</v>
      </c>
    </row>
    <row r="36" spans="1:11" x14ac:dyDescent="0.25">
      <c r="A36" s="48">
        <v>42989</v>
      </c>
      <c r="B36" s="131" t="s">
        <v>803</v>
      </c>
      <c r="C36" s="50">
        <v>306</v>
      </c>
      <c r="D36" s="64">
        <v>975</v>
      </c>
      <c r="E36" s="281" t="s">
        <v>809</v>
      </c>
      <c r="F36" s="66"/>
      <c r="G36" s="44" t="s">
        <v>868</v>
      </c>
      <c r="H36" s="66"/>
      <c r="I36" s="274">
        <v>737717</v>
      </c>
      <c r="J36" s="300">
        <v>737717</v>
      </c>
      <c r="K36" s="78">
        <f t="shared" si="1"/>
        <v>0</v>
      </c>
    </row>
    <row r="37" spans="1:11" x14ac:dyDescent="0.25">
      <c r="A37" s="48">
        <v>42989</v>
      </c>
      <c r="B37" s="131" t="s">
        <v>803</v>
      </c>
      <c r="C37" s="50">
        <v>306</v>
      </c>
      <c r="D37" s="64">
        <v>976</v>
      </c>
      <c r="E37" s="281" t="s">
        <v>810</v>
      </c>
      <c r="F37" s="66"/>
      <c r="G37" s="44" t="s">
        <v>869</v>
      </c>
      <c r="H37" s="66"/>
      <c r="I37" s="274">
        <v>1106575</v>
      </c>
      <c r="J37" s="300">
        <v>1106575</v>
      </c>
      <c r="K37" s="78">
        <f t="shared" si="1"/>
        <v>0</v>
      </c>
    </row>
    <row r="38" spans="1:11" x14ac:dyDescent="0.25">
      <c r="A38" s="48">
        <v>42989</v>
      </c>
      <c r="B38" s="131" t="s">
        <v>803</v>
      </c>
      <c r="C38" s="50">
        <v>306</v>
      </c>
      <c r="D38" s="64">
        <v>977</v>
      </c>
      <c r="E38" s="281" t="s">
        <v>811</v>
      </c>
      <c r="F38" s="66"/>
      <c r="G38" s="44" t="s">
        <v>864</v>
      </c>
      <c r="H38" s="66"/>
      <c r="I38" s="274">
        <v>737717</v>
      </c>
      <c r="J38" s="300">
        <v>737717</v>
      </c>
      <c r="K38" s="78">
        <f t="shared" si="1"/>
        <v>0</v>
      </c>
    </row>
    <row r="39" spans="1:11" x14ac:dyDescent="0.25">
      <c r="A39" s="48">
        <v>42989</v>
      </c>
      <c r="B39" s="131" t="s">
        <v>803</v>
      </c>
      <c r="C39" s="50">
        <v>306</v>
      </c>
      <c r="D39" s="64">
        <v>978</v>
      </c>
      <c r="E39" s="281" t="s">
        <v>812</v>
      </c>
      <c r="F39" s="66"/>
      <c r="G39" s="44" t="s">
        <v>870</v>
      </c>
      <c r="H39" s="66"/>
      <c r="I39" s="274">
        <v>1106575</v>
      </c>
      <c r="J39" s="300">
        <v>1106575</v>
      </c>
      <c r="K39" s="78">
        <f t="shared" si="1"/>
        <v>0</v>
      </c>
    </row>
    <row r="40" spans="1:11" x14ac:dyDescent="0.25">
      <c r="A40" s="48">
        <v>42989</v>
      </c>
      <c r="B40" s="131" t="s">
        <v>803</v>
      </c>
      <c r="C40" s="50">
        <v>306</v>
      </c>
      <c r="D40" s="64">
        <v>979</v>
      </c>
      <c r="E40" s="281" t="s">
        <v>813</v>
      </c>
      <c r="F40" s="66"/>
      <c r="G40" s="44" t="s">
        <v>871</v>
      </c>
      <c r="H40" s="66"/>
      <c r="I40" s="274">
        <v>1106575</v>
      </c>
      <c r="J40" s="300">
        <v>1106575</v>
      </c>
      <c r="K40" s="78">
        <f t="shared" si="1"/>
        <v>0</v>
      </c>
    </row>
    <row r="41" spans="1:11" x14ac:dyDescent="0.25">
      <c r="A41" s="48">
        <v>42989</v>
      </c>
      <c r="B41" s="131" t="s">
        <v>803</v>
      </c>
      <c r="C41" s="50">
        <v>306</v>
      </c>
      <c r="D41" s="64">
        <v>980</v>
      </c>
      <c r="E41" s="281" t="s">
        <v>814</v>
      </c>
      <c r="F41" s="66"/>
      <c r="G41" s="44" t="s">
        <v>864</v>
      </c>
      <c r="H41" s="66"/>
      <c r="I41" s="274">
        <v>737717</v>
      </c>
      <c r="J41" s="300">
        <v>737717</v>
      </c>
      <c r="K41" s="78">
        <f t="shared" si="1"/>
        <v>0</v>
      </c>
    </row>
    <row r="42" spans="1:11" x14ac:dyDescent="0.25">
      <c r="A42" s="48">
        <v>42989</v>
      </c>
      <c r="B42" s="131" t="s">
        <v>803</v>
      </c>
      <c r="C42" s="50">
        <v>306</v>
      </c>
      <c r="D42" s="64">
        <v>981</v>
      </c>
      <c r="E42" s="281" t="s">
        <v>815</v>
      </c>
      <c r="F42" s="66"/>
      <c r="G42" s="44" t="s">
        <v>872</v>
      </c>
      <c r="H42" s="66"/>
      <c r="I42" s="274">
        <v>1106575</v>
      </c>
      <c r="J42" s="300">
        <v>1106575</v>
      </c>
      <c r="K42" s="78">
        <f t="shared" si="1"/>
        <v>0</v>
      </c>
    </row>
    <row r="43" spans="1:11" x14ac:dyDescent="0.25">
      <c r="A43" s="48">
        <v>42989</v>
      </c>
      <c r="B43" s="131" t="s">
        <v>803</v>
      </c>
      <c r="C43" s="50">
        <v>306</v>
      </c>
      <c r="D43" s="64">
        <v>982</v>
      </c>
      <c r="E43" s="281" t="s">
        <v>816</v>
      </c>
      <c r="F43" s="66"/>
      <c r="G43" s="44" t="s">
        <v>864</v>
      </c>
      <c r="H43" s="66"/>
      <c r="I43" s="274">
        <v>737717</v>
      </c>
      <c r="J43" s="300">
        <v>737717</v>
      </c>
      <c r="K43" s="78">
        <f t="shared" si="1"/>
        <v>0</v>
      </c>
    </row>
    <row r="44" spans="1:11" x14ac:dyDescent="0.25">
      <c r="A44" s="48">
        <v>42989</v>
      </c>
      <c r="B44" s="131" t="s">
        <v>803</v>
      </c>
      <c r="C44" s="50">
        <v>306</v>
      </c>
      <c r="D44" s="64">
        <v>983</v>
      </c>
      <c r="E44" s="281" t="s">
        <v>817</v>
      </c>
      <c r="F44" s="66"/>
      <c r="G44" s="44" t="s">
        <v>873</v>
      </c>
      <c r="H44" s="66"/>
      <c r="I44" s="274">
        <v>1106575</v>
      </c>
      <c r="J44" s="300">
        <v>1106575</v>
      </c>
      <c r="K44" s="78">
        <f t="shared" si="1"/>
        <v>0</v>
      </c>
    </row>
    <row r="45" spans="1:11" x14ac:dyDescent="0.25">
      <c r="A45" s="48">
        <v>42989</v>
      </c>
      <c r="B45" s="131" t="s">
        <v>803</v>
      </c>
      <c r="C45" s="50">
        <v>306</v>
      </c>
      <c r="D45" s="64">
        <v>984</v>
      </c>
      <c r="E45" s="281" t="s">
        <v>818</v>
      </c>
      <c r="F45" s="66"/>
      <c r="G45" s="44" t="s">
        <v>864</v>
      </c>
      <c r="H45" s="66"/>
      <c r="I45" s="274">
        <v>737717</v>
      </c>
      <c r="J45" s="300">
        <v>737717</v>
      </c>
      <c r="K45" s="78">
        <f t="shared" si="1"/>
        <v>0</v>
      </c>
    </row>
    <row r="46" spans="1:11" x14ac:dyDescent="0.25">
      <c r="A46" s="48">
        <v>42989</v>
      </c>
      <c r="B46" s="131" t="s">
        <v>803</v>
      </c>
      <c r="C46" s="50">
        <v>306</v>
      </c>
      <c r="D46" s="64">
        <v>985</v>
      </c>
      <c r="E46" s="281" t="s">
        <v>819</v>
      </c>
      <c r="F46" s="66"/>
      <c r="G46" s="44" t="s">
        <v>874</v>
      </c>
      <c r="H46" s="66"/>
      <c r="I46" s="274">
        <v>1106575</v>
      </c>
      <c r="J46" s="300">
        <v>1106575</v>
      </c>
      <c r="K46" s="78">
        <f t="shared" si="1"/>
        <v>0</v>
      </c>
    </row>
    <row r="47" spans="1:11" x14ac:dyDescent="0.25">
      <c r="A47" s="48">
        <v>42989</v>
      </c>
      <c r="B47" s="131" t="s">
        <v>803</v>
      </c>
      <c r="C47" s="50">
        <v>306</v>
      </c>
      <c r="D47" s="64">
        <v>986</v>
      </c>
      <c r="E47" s="281" t="s">
        <v>820</v>
      </c>
      <c r="F47" s="66"/>
      <c r="G47" s="44" t="s">
        <v>875</v>
      </c>
      <c r="H47" s="66"/>
      <c r="I47" s="274">
        <v>1106575</v>
      </c>
      <c r="J47" s="300">
        <v>1106575</v>
      </c>
      <c r="K47" s="78">
        <f t="shared" si="1"/>
        <v>0</v>
      </c>
    </row>
    <row r="48" spans="1:11" x14ac:dyDescent="0.25">
      <c r="A48" s="48">
        <v>42989</v>
      </c>
      <c r="B48" s="131" t="s">
        <v>803</v>
      </c>
      <c r="C48" s="50">
        <v>306</v>
      </c>
      <c r="D48" s="64">
        <v>987</v>
      </c>
      <c r="E48" s="281" t="s">
        <v>821</v>
      </c>
      <c r="F48" s="66"/>
      <c r="G48" s="44" t="s">
        <v>876</v>
      </c>
      <c r="H48" s="66"/>
      <c r="I48" s="274">
        <v>1106575</v>
      </c>
      <c r="J48" s="300">
        <v>1106575</v>
      </c>
      <c r="K48" s="78">
        <f t="shared" si="1"/>
        <v>0</v>
      </c>
    </row>
    <row r="49" spans="1:11" x14ac:dyDescent="0.25">
      <c r="A49" s="48">
        <v>42989</v>
      </c>
      <c r="B49" s="131" t="s">
        <v>803</v>
      </c>
      <c r="C49" s="50">
        <v>306</v>
      </c>
      <c r="D49" s="64">
        <v>988</v>
      </c>
      <c r="E49" s="281" t="s">
        <v>822</v>
      </c>
      <c r="F49" s="66"/>
      <c r="G49" s="44" t="s">
        <v>864</v>
      </c>
      <c r="H49" s="66"/>
      <c r="I49" s="274">
        <v>737717</v>
      </c>
      <c r="J49" s="300">
        <v>737717</v>
      </c>
      <c r="K49" s="78">
        <f t="shared" si="1"/>
        <v>0</v>
      </c>
    </row>
    <row r="50" spans="1:11" x14ac:dyDescent="0.25">
      <c r="A50" s="48">
        <v>42989</v>
      </c>
      <c r="B50" s="131" t="s">
        <v>803</v>
      </c>
      <c r="C50" s="50">
        <v>306</v>
      </c>
      <c r="D50" s="64">
        <v>990</v>
      </c>
      <c r="E50" s="281" t="s">
        <v>823</v>
      </c>
      <c r="F50" s="66"/>
      <c r="G50" s="44" t="s">
        <v>252</v>
      </c>
      <c r="H50" s="66"/>
      <c r="I50" s="274">
        <v>1106575</v>
      </c>
      <c r="J50" s="300">
        <v>1106575</v>
      </c>
      <c r="K50" s="78">
        <f t="shared" si="1"/>
        <v>0</v>
      </c>
    </row>
    <row r="51" spans="1:11" x14ac:dyDescent="0.25">
      <c r="A51" s="48">
        <v>42989</v>
      </c>
      <c r="B51" s="131" t="s">
        <v>803</v>
      </c>
      <c r="C51" s="50">
        <v>306</v>
      </c>
      <c r="D51" s="64">
        <v>991</v>
      </c>
      <c r="E51" s="281" t="s">
        <v>824</v>
      </c>
      <c r="F51" s="66"/>
      <c r="G51" s="44" t="s">
        <v>875</v>
      </c>
      <c r="H51" s="66"/>
      <c r="I51" s="274">
        <v>1106575</v>
      </c>
      <c r="J51" s="300">
        <v>1106575</v>
      </c>
      <c r="K51" s="78">
        <f t="shared" si="1"/>
        <v>0</v>
      </c>
    </row>
    <row r="52" spans="1:11" x14ac:dyDescent="0.25">
      <c r="A52" s="48">
        <v>42989</v>
      </c>
      <c r="B52" s="131" t="s">
        <v>803</v>
      </c>
      <c r="C52" s="50">
        <v>306</v>
      </c>
      <c r="D52" s="64">
        <v>992</v>
      </c>
      <c r="E52" s="281" t="s">
        <v>825</v>
      </c>
      <c r="F52" s="66"/>
      <c r="G52" s="44" t="s">
        <v>877</v>
      </c>
      <c r="H52" s="66"/>
      <c r="I52" s="274">
        <v>1069350</v>
      </c>
      <c r="J52" s="300">
        <v>1069350</v>
      </c>
      <c r="K52" s="78">
        <f t="shared" si="1"/>
        <v>0</v>
      </c>
    </row>
    <row r="53" spans="1:11" x14ac:dyDescent="0.25">
      <c r="A53" s="48">
        <v>42989</v>
      </c>
      <c r="B53" s="131" t="s">
        <v>803</v>
      </c>
      <c r="C53" s="50">
        <v>306</v>
      </c>
      <c r="D53" s="64">
        <v>993</v>
      </c>
      <c r="E53" s="281" t="s">
        <v>826</v>
      </c>
      <c r="F53" s="66"/>
      <c r="G53" s="44" t="s">
        <v>878</v>
      </c>
      <c r="H53" s="66"/>
      <c r="I53" s="274">
        <v>1106575</v>
      </c>
      <c r="J53" s="300">
        <v>1106575</v>
      </c>
      <c r="K53" s="78">
        <f t="shared" si="1"/>
        <v>0</v>
      </c>
    </row>
    <row r="54" spans="1:11" x14ac:dyDescent="0.25">
      <c r="A54" s="48">
        <v>42989</v>
      </c>
      <c r="B54" s="131" t="s">
        <v>803</v>
      </c>
      <c r="C54" s="50">
        <v>306</v>
      </c>
      <c r="D54" s="64">
        <v>994</v>
      </c>
      <c r="E54" s="281" t="s">
        <v>827</v>
      </c>
      <c r="F54" s="66"/>
      <c r="G54" s="44" t="s">
        <v>879</v>
      </c>
      <c r="H54" s="66"/>
      <c r="I54" s="274">
        <v>1106575</v>
      </c>
      <c r="J54" s="300">
        <v>1106575</v>
      </c>
      <c r="K54" s="78">
        <f t="shared" si="1"/>
        <v>0</v>
      </c>
    </row>
    <row r="55" spans="1:11" x14ac:dyDescent="0.25">
      <c r="A55" s="48">
        <v>42989</v>
      </c>
      <c r="B55" s="131" t="s">
        <v>803</v>
      </c>
      <c r="C55" s="50">
        <v>306</v>
      </c>
      <c r="D55" s="64">
        <v>995</v>
      </c>
      <c r="E55" s="281" t="s">
        <v>828</v>
      </c>
      <c r="F55" s="66"/>
      <c r="G55" s="44" t="s">
        <v>878</v>
      </c>
      <c r="H55" s="66"/>
      <c r="I55" s="274">
        <v>1106575</v>
      </c>
      <c r="J55" s="300">
        <v>1106575</v>
      </c>
      <c r="K55" s="78">
        <f t="shared" si="1"/>
        <v>0</v>
      </c>
    </row>
    <row r="56" spans="1:11" x14ac:dyDescent="0.25">
      <c r="A56" s="48">
        <v>42989</v>
      </c>
      <c r="B56" s="131" t="s">
        <v>803</v>
      </c>
      <c r="C56" s="50">
        <v>306</v>
      </c>
      <c r="D56" s="64">
        <v>997</v>
      </c>
      <c r="E56" s="281" t="s">
        <v>829</v>
      </c>
      <c r="F56" s="66"/>
      <c r="G56" s="44" t="s">
        <v>880</v>
      </c>
      <c r="H56" s="66"/>
      <c r="I56" s="274">
        <v>1106575</v>
      </c>
      <c r="J56" s="300">
        <v>1106575</v>
      </c>
      <c r="K56" s="78">
        <f t="shared" si="1"/>
        <v>0</v>
      </c>
    </row>
    <row r="57" spans="1:11" x14ac:dyDescent="0.25">
      <c r="A57" s="48">
        <v>42989</v>
      </c>
      <c r="B57" s="131" t="s">
        <v>803</v>
      </c>
      <c r="C57" s="50">
        <v>306</v>
      </c>
      <c r="D57" s="64">
        <v>998</v>
      </c>
      <c r="E57" s="281" t="s">
        <v>830</v>
      </c>
      <c r="F57" s="66"/>
      <c r="G57" s="44" t="s">
        <v>881</v>
      </c>
      <c r="H57" s="66"/>
      <c r="I57" s="274">
        <v>1106575</v>
      </c>
      <c r="J57" s="300">
        <v>1106575</v>
      </c>
      <c r="K57" s="78">
        <f t="shared" si="1"/>
        <v>0</v>
      </c>
    </row>
    <row r="58" spans="1:11" x14ac:dyDescent="0.25">
      <c r="A58" s="48">
        <v>42990</v>
      </c>
      <c r="B58" s="131" t="s">
        <v>803</v>
      </c>
      <c r="C58" s="50">
        <v>306</v>
      </c>
      <c r="D58" s="64">
        <v>999</v>
      </c>
      <c r="E58" s="281" t="s">
        <v>831</v>
      </c>
      <c r="F58" s="66"/>
      <c r="G58" s="44" t="s">
        <v>882</v>
      </c>
      <c r="H58" s="66"/>
      <c r="I58" s="274">
        <v>1106575</v>
      </c>
      <c r="J58" s="300">
        <v>1106575</v>
      </c>
      <c r="K58" s="78">
        <f t="shared" si="1"/>
        <v>0</v>
      </c>
    </row>
    <row r="59" spans="1:11" x14ac:dyDescent="0.25">
      <c r="A59" s="48">
        <v>42990</v>
      </c>
      <c r="B59" s="131" t="s">
        <v>803</v>
      </c>
      <c r="C59" s="50">
        <v>306</v>
      </c>
      <c r="D59" s="64">
        <v>1000</v>
      </c>
      <c r="E59" s="281" t="s">
        <v>832</v>
      </c>
      <c r="F59" s="66"/>
      <c r="G59" s="44" t="s">
        <v>864</v>
      </c>
      <c r="H59" s="66"/>
      <c r="I59" s="274">
        <v>737717</v>
      </c>
      <c r="J59" s="300">
        <v>737717</v>
      </c>
      <c r="K59" s="78">
        <f t="shared" si="1"/>
        <v>0</v>
      </c>
    </row>
    <row r="60" spans="1:11" x14ac:dyDescent="0.25">
      <c r="A60" s="48">
        <v>42990</v>
      </c>
      <c r="B60" s="131" t="s">
        <v>803</v>
      </c>
      <c r="C60" s="50">
        <v>306</v>
      </c>
      <c r="D60" s="64">
        <v>1001</v>
      </c>
      <c r="E60" s="281" t="s">
        <v>833</v>
      </c>
      <c r="F60" s="66"/>
      <c r="G60" s="44" t="s">
        <v>864</v>
      </c>
      <c r="H60" s="66"/>
      <c r="I60" s="274">
        <v>737717</v>
      </c>
      <c r="J60" s="300">
        <v>737717</v>
      </c>
      <c r="K60" s="78">
        <f t="shared" si="1"/>
        <v>0</v>
      </c>
    </row>
    <row r="61" spans="1:11" x14ac:dyDescent="0.25">
      <c r="A61" s="48">
        <v>42990</v>
      </c>
      <c r="B61" s="131" t="s">
        <v>803</v>
      </c>
      <c r="C61" s="50">
        <v>306</v>
      </c>
      <c r="D61" s="64">
        <v>1002</v>
      </c>
      <c r="E61" s="281" t="s">
        <v>834</v>
      </c>
      <c r="F61" s="66"/>
      <c r="G61" s="44" t="s">
        <v>252</v>
      </c>
      <c r="H61" s="66"/>
      <c r="I61" s="274">
        <v>1106575</v>
      </c>
      <c r="J61" s="300">
        <v>1106575</v>
      </c>
      <c r="K61" s="78">
        <f t="shared" si="1"/>
        <v>0</v>
      </c>
    </row>
    <row r="62" spans="1:11" x14ac:dyDescent="0.25">
      <c r="A62" s="48">
        <v>42990</v>
      </c>
      <c r="B62" s="131" t="s">
        <v>803</v>
      </c>
      <c r="C62" s="50">
        <v>306</v>
      </c>
      <c r="D62" s="64">
        <v>1003</v>
      </c>
      <c r="E62" s="281" t="s">
        <v>835</v>
      </c>
      <c r="F62" s="66"/>
      <c r="G62" s="44" t="s">
        <v>883</v>
      </c>
      <c r="H62" s="66"/>
      <c r="I62" s="274">
        <v>1106575</v>
      </c>
      <c r="J62" s="300">
        <v>1106575</v>
      </c>
      <c r="K62" s="78">
        <f t="shared" si="1"/>
        <v>0</v>
      </c>
    </row>
    <row r="63" spans="1:11" x14ac:dyDescent="0.25">
      <c r="A63" s="48">
        <v>42990</v>
      </c>
      <c r="B63" s="131" t="s">
        <v>803</v>
      </c>
      <c r="C63" s="50">
        <v>306</v>
      </c>
      <c r="D63" s="64">
        <v>1004</v>
      </c>
      <c r="E63" s="281" t="s">
        <v>836</v>
      </c>
      <c r="F63" s="66"/>
      <c r="G63" s="44" t="s">
        <v>864</v>
      </c>
      <c r="H63" s="66"/>
      <c r="I63" s="274">
        <v>737717</v>
      </c>
      <c r="J63" s="300">
        <v>737717</v>
      </c>
      <c r="K63" s="78">
        <f t="shared" si="1"/>
        <v>0</v>
      </c>
    </row>
    <row r="64" spans="1:11" x14ac:dyDescent="0.25">
      <c r="A64" s="48">
        <v>42990</v>
      </c>
      <c r="B64" s="131" t="s">
        <v>803</v>
      </c>
      <c r="C64" s="50">
        <v>306</v>
      </c>
      <c r="D64" s="64">
        <v>1005</v>
      </c>
      <c r="E64" s="281" t="s">
        <v>837</v>
      </c>
      <c r="F64" s="66"/>
      <c r="G64" s="44" t="s">
        <v>864</v>
      </c>
      <c r="H64" s="66"/>
      <c r="I64" s="274">
        <v>737717</v>
      </c>
      <c r="J64" s="300">
        <v>737717</v>
      </c>
      <c r="K64" s="78">
        <f t="shared" si="1"/>
        <v>0</v>
      </c>
    </row>
    <row r="65" spans="1:11" x14ac:dyDescent="0.25">
      <c r="A65" s="48">
        <v>42990</v>
      </c>
      <c r="B65" s="131" t="s">
        <v>803</v>
      </c>
      <c r="C65" s="50">
        <v>306</v>
      </c>
      <c r="D65" s="64">
        <v>1006</v>
      </c>
      <c r="E65" s="281" t="s">
        <v>838</v>
      </c>
      <c r="F65" s="66"/>
      <c r="G65" s="44" t="s">
        <v>884</v>
      </c>
      <c r="H65" s="66"/>
      <c r="I65" s="274">
        <v>1106575</v>
      </c>
      <c r="J65" s="300">
        <v>1106575</v>
      </c>
      <c r="K65" s="78">
        <f t="shared" si="1"/>
        <v>0</v>
      </c>
    </row>
    <row r="66" spans="1:11" x14ac:dyDescent="0.25">
      <c r="A66" s="48">
        <v>42990</v>
      </c>
      <c r="B66" s="131" t="s">
        <v>803</v>
      </c>
      <c r="C66" s="50">
        <v>306</v>
      </c>
      <c r="D66" s="64">
        <v>1007</v>
      </c>
      <c r="E66" s="281" t="s">
        <v>839</v>
      </c>
      <c r="F66" s="66"/>
      <c r="G66" s="44" t="s">
        <v>864</v>
      </c>
      <c r="H66" s="66"/>
      <c r="I66" s="274">
        <v>737717</v>
      </c>
      <c r="J66" s="300">
        <v>737717</v>
      </c>
      <c r="K66" s="78">
        <f t="shared" si="1"/>
        <v>0</v>
      </c>
    </row>
    <row r="67" spans="1:11" x14ac:dyDescent="0.25">
      <c r="A67" s="48">
        <v>42990</v>
      </c>
      <c r="B67" s="131" t="s">
        <v>803</v>
      </c>
      <c r="C67" s="50">
        <v>306</v>
      </c>
      <c r="D67" s="64">
        <v>1008</v>
      </c>
      <c r="E67" s="281" t="s">
        <v>840</v>
      </c>
      <c r="F67" s="66"/>
      <c r="G67" s="44" t="s">
        <v>864</v>
      </c>
      <c r="H67" s="66"/>
      <c r="I67" s="274">
        <v>737717</v>
      </c>
      <c r="J67" s="300">
        <v>737717</v>
      </c>
      <c r="K67" s="78">
        <f t="shared" si="1"/>
        <v>0</v>
      </c>
    </row>
    <row r="68" spans="1:11" x14ac:dyDescent="0.25">
      <c r="A68" s="48">
        <v>42990</v>
      </c>
      <c r="B68" s="131" t="s">
        <v>803</v>
      </c>
      <c r="C68" s="50">
        <v>306</v>
      </c>
      <c r="D68" s="64">
        <v>1009</v>
      </c>
      <c r="E68" s="281" t="s">
        <v>841</v>
      </c>
      <c r="F68" s="66"/>
      <c r="G68" s="44" t="s">
        <v>316</v>
      </c>
      <c r="H68" s="66"/>
      <c r="I68" s="274">
        <v>1106575</v>
      </c>
      <c r="J68" s="300">
        <v>1106575</v>
      </c>
      <c r="K68" s="78">
        <f t="shared" si="1"/>
        <v>0</v>
      </c>
    </row>
    <row r="69" spans="1:11" x14ac:dyDescent="0.25">
      <c r="A69" s="48">
        <v>42990</v>
      </c>
      <c r="B69" s="131" t="s">
        <v>803</v>
      </c>
      <c r="C69" s="50">
        <v>306</v>
      </c>
      <c r="D69" s="64">
        <v>1010</v>
      </c>
      <c r="E69" s="281" t="s">
        <v>842</v>
      </c>
      <c r="F69" s="66"/>
      <c r="G69" s="44" t="s">
        <v>864</v>
      </c>
      <c r="H69" s="66"/>
      <c r="I69" s="274">
        <v>737717</v>
      </c>
      <c r="J69" s="300">
        <v>737717</v>
      </c>
      <c r="K69" s="78">
        <f t="shared" si="1"/>
        <v>0</v>
      </c>
    </row>
    <row r="70" spans="1:11" x14ac:dyDescent="0.25">
      <c r="A70" s="48">
        <v>42990</v>
      </c>
      <c r="B70" s="131" t="s">
        <v>803</v>
      </c>
      <c r="C70" s="50">
        <v>306</v>
      </c>
      <c r="D70" s="64">
        <v>1011</v>
      </c>
      <c r="E70" s="281" t="s">
        <v>843</v>
      </c>
      <c r="F70" s="66"/>
      <c r="G70" s="44" t="s">
        <v>885</v>
      </c>
      <c r="H70" s="66"/>
      <c r="I70" s="274">
        <v>1106575</v>
      </c>
      <c r="J70" s="300">
        <v>1106575</v>
      </c>
      <c r="K70" s="78">
        <f t="shared" si="1"/>
        <v>0</v>
      </c>
    </row>
    <row r="71" spans="1:11" x14ac:dyDescent="0.25">
      <c r="A71" s="48">
        <v>42990</v>
      </c>
      <c r="B71" s="131" t="s">
        <v>803</v>
      </c>
      <c r="C71" s="50">
        <v>306</v>
      </c>
      <c r="D71" s="64">
        <v>1012</v>
      </c>
      <c r="E71" s="281" t="s">
        <v>844</v>
      </c>
      <c r="F71" s="66"/>
      <c r="G71" s="44" t="s">
        <v>866</v>
      </c>
      <c r="H71" s="66"/>
      <c r="I71" s="274">
        <v>737717</v>
      </c>
      <c r="J71" s="300">
        <v>737717</v>
      </c>
      <c r="K71" s="78">
        <f t="shared" si="1"/>
        <v>0</v>
      </c>
    </row>
    <row r="72" spans="1:11" x14ac:dyDescent="0.25">
      <c r="A72" s="48">
        <v>42990</v>
      </c>
      <c r="B72" s="131" t="s">
        <v>803</v>
      </c>
      <c r="C72" s="50">
        <v>306</v>
      </c>
      <c r="D72" s="64">
        <v>1013</v>
      </c>
      <c r="E72" s="281" t="s">
        <v>845</v>
      </c>
      <c r="F72" s="66"/>
      <c r="G72" s="44" t="s">
        <v>867</v>
      </c>
      <c r="H72" s="66"/>
      <c r="I72" s="274">
        <v>1106575</v>
      </c>
      <c r="J72" s="300">
        <v>1106575</v>
      </c>
      <c r="K72" s="78">
        <f t="shared" si="1"/>
        <v>0</v>
      </c>
    </row>
    <row r="73" spans="1:11" x14ac:dyDescent="0.25">
      <c r="A73" s="48">
        <v>42990</v>
      </c>
      <c r="B73" s="131" t="s">
        <v>803</v>
      </c>
      <c r="C73" s="50">
        <v>306</v>
      </c>
      <c r="D73" s="64">
        <v>1014</v>
      </c>
      <c r="E73" s="281" t="s">
        <v>846</v>
      </c>
      <c r="F73" s="66"/>
      <c r="G73" s="44" t="s">
        <v>252</v>
      </c>
      <c r="H73" s="66"/>
      <c r="I73" s="274">
        <v>1106575</v>
      </c>
      <c r="J73" s="300">
        <v>1106575</v>
      </c>
      <c r="K73" s="78">
        <f t="shared" si="1"/>
        <v>0</v>
      </c>
    </row>
    <row r="74" spans="1:11" x14ac:dyDescent="0.25">
      <c r="A74" s="48">
        <v>42990</v>
      </c>
      <c r="B74" s="131" t="s">
        <v>803</v>
      </c>
      <c r="C74" s="50">
        <v>306</v>
      </c>
      <c r="D74" s="64">
        <v>1015</v>
      </c>
      <c r="E74" s="281" t="s">
        <v>847</v>
      </c>
      <c r="F74" s="66"/>
      <c r="G74" s="44" t="s">
        <v>864</v>
      </c>
      <c r="H74" s="66"/>
      <c r="I74" s="274">
        <v>737717</v>
      </c>
      <c r="J74" s="300">
        <v>737717</v>
      </c>
      <c r="K74" s="78">
        <f t="shared" si="1"/>
        <v>0</v>
      </c>
    </row>
    <row r="75" spans="1:11" x14ac:dyDescent="0.25">
      <c r="A75" s="48">
        <v>42990</v>
      </c>
      <c r="B75" s="131" t="s">
        <v>803</v>
      </c>
      <c r="C75" s="50">
        <v>306</v>
      </c>
      <c r="D75" s="64">
        <v>1016</v>
      </c>
      <c r="E75" s="281" t="s">
        <v>848</v>
      </c>
      <c r="F75" s="66"/>
      <c r="G75" s="44" t="s">
        <v>864</v>
      </c>
      <c r="H75" s="66"/>
      <c r="I75" s="274">
        <v>737717</v>
      </c>
      <c r="J75" s="300">
        <v>737717</v>
      </c>
      <c r="K75" s="78">
        <f t="shared" si="1"/>
        <v>0</v>
      </c>
    </row>
    <row r="76" spans="1:11" x14ac:dyDescent="0.25">
      <c r="A76" s="48">
        <v>42990</v>
      </c>
      <c r="B76" s="131" t="s">
        <v>803</v>
      </c>
      <c r="C76" s="50">
        <v>306</v>
      </c>
      <c r="D76" s="64">
        <v>1017</v>
      </c>
      <c r="E76" s="281" t="s">
        <v>849</v>
      </c>
      <c r="F76" s="66"/>
      <c r="G76" s="44" t="s">
        <v>864</v>
      </c>
      <c r="H76" s="66"/>
      <c r="I76" s="274">
        <v>737717</v>
      </c>
      <c r="J76" s="300">
        <v>737717</v>
      </c>
      <c r="K76" s="78">
        <f t="shared" si="1"/>
        <v>0</v>
      </c>
    </row>
    <row r="77" spans="1:11" x14ac:dyDescent="0.25">
      <c r="A77" s="48">
        <v>42990</v>
      </c>
      <c r="B77" s="131" t="s">
        <v>803</v>
      </c>
      <c r="C77" s="50">
        <v>306</v>
      </c>
      <c r="D77" s="64">
        <v>1018</v>
      </c>
      <c r="E77" s="281" t="s">
        <v>850</v>
      </c>
      <c r="F77" s="66"/>
      <c r="G77" s="44" t="s">
        <v>886</v>
      </c>
      <c r="H77" s="66"/>
      <c r="I77" s="274">
        <v>1106575</v>
      </c>
      <c r="J77" s="300">
        <v>1106575</v>
      </c>
      <c r="K77" s="78">
        <f t="shared" si="1"/>
        <v>0</v>
      </c>
    </row>
    <row r="78" spans="1:11" x14ac:dyDescent="0.25">
      <c r="A78" s="48">
        <v>42990</v>
      </c>
      <c r="B78" s="131" t="s">
        <v>803</v>
      </c>
      <c r="C78" s="50">
        <v>306</v>
      </c>
      <c r="D78" s="64">
        <v>1019</v>
      </c>
      <c r="E78" s="281" t="s">
        <v>851</v>
      </c>
      <c r="F78" s="66"/>
      <c r="G78" s="44" t="s">
        <v>864</v>
      </c>
      <c r="H78" s="66"/>
      <c r="I78" s="274">
        <v>737717</v>
      </c>
      <c r="J78" s="300">
        <v>737717</v>
      </c>
      <c r="K78" s="78">
        <f t="shared" si="1"/>
        <v>0</v>
      </c>
    </row>
    <row r="79" spans="1:11" x14ac:dyDescent="0.25">
      <c r="A79" s="48">
        <v>42990</v>
      </c>
      <c r="B79" s="131" t="s">
        <v>803</v>
      </c>
      <c r="C79" s="50">
        <v>306</v>
      </c>
      <c r="D79" s="64">
        <v>1020</v>
      </c>
      <c r="E79" s="281" t="s">
        <v>852</v>
      </c>
      <c r="F79" s="66"/>
      <c r="G79" s="44" t="s">
        <v>887</v>
      </c>
      <c r="H79" s="66"/>
      <c r="I79" s="274">
        <v>737717</v>
      </c>
      <c r="J79" s="300">
        <v>737717</v>
      </c>
      <c r="K79" s="78">
        <f t="shared" si="1"/>
        <v>0</v>
      </c>
    </row>
    <row r="80" spans="1:11" x14ac:dyDescent="0.25">
      <c r="A80" s="48">
        <v>42990</v>
      </c>
      <c r="B80" s="131" t="s">
        <v>803</v>
      </c>
      <c r="C80" s="50">
        <v>306</v>
      </c>
      <c r="D80" s="64">
        <v>1021</v>
      </c>
      <c r="E80" s="281" t="s">
        <v>853</v>
      </c>
      <c r="F80" s="66"/>
      <c r="G80" s="44" t="s">
        <v>888</v>
      </c>
      <c r="H80" s="66"/>
      <c r="I80" s="274">
        <v>1106575</v>
      </c>
      <c r="J80" s="300">
        <v>1106575</v>
      </c>
      <c r="K80" s="78">
        <f t="shared" si="1"/>
        <v>0</v>
      </c>
    </row>
    <row r="81" spans="1:11" x14ac:dyDescent="0.25">
      <c r="A81" s="48">
        <v>42990</v>
      </c>
      <c r="B81" s="131" t="s">
        <v>803</v>
      </c>
      <c r="C81" s="50">
        <v>306</v>
      </c>
      <c r="D81" s="64">
        <v>1024</v>
      </c>
      <c r="E81" s="281" t="s">
        <v>854</v>
      </c>
      <c r="F81" s="66"/>
      <c r="G81" s="44" t="s">
        <v>889</v>
      </c>
      <c r="H81" s="66"/>
      <c r="I81" s="274">
        <v>737717</v>
      </c>
      <c r="J81" s="300">
        <v>737717</v>
      </c>
      <c r="K81" s="78">
        <f t="shared" si="1"/>
        <v>0</v>
      </c>
    </row>
    <row r="82" spans="1:11" x14ac:dyDescent="0.25">
      <c r="A82" s="48">
        <v>42990</v>
      </c>
      <c r="B82" s="131" t="s">
        <v>803</v>
      </c>
      <c r="C82" s="50">
        <v>306</v>
      </c>
      <c r="D82" s="64">
        <v>1025</v>
      </c>
      <c r="E82" s="281" t="s">
        <v>855</v>
      </c>
      <c r="F82" s="66"/>
      <c r="G82" s="44" t="s">
        <v>890</v>
      </c>
      <c r="H82" s="66"/>
      <c r="I82" s="274">
        <v>737717</v>
      </c>
      <c r="J82" s="300">
        <v>737717</v>
      </c>
      <c r="K82" s="78">
        <f t="shared" si="1"/>
        <v>0</v>
      </c>
    </row>
    <row r="83" spans="1:11" x14ac:dyDescent="0.25">
      <c r="A83" s="48">
        <v>42990</v>
      </c>
      <c r="B83" s="131" t="s">
        <v>803</v>
      </c>
      <c r="C83" s="50">
        <v>306</v>
      </c>
      <c r="D83" s="64">
        <v>1026</v>
      </c>
      <c r="E83" s="281" t="s">
        <v>856</v>
      </c>
      <c r="F83" s="66"/>
      <c r="G83" s="44" t="s">
        <v>891</v>
      </c>
      <c r="H83" s="66"/>
      <c r="I83" s="274">
        <v>1106575</v>
      </c>
      <c r="J83" s="300">
        <v>1106575</v>
      </c>
      <c r="K83" s="78">
        <f t="shared" si="1"/>
        <v>0</v>
      </c>
    </row>
    <row r="84" spans="1:11" x14ac:dyDescent="0.25">
      <c r="A84" s="48">
        <v>42990</v>
      </c>
      <c r="B84" s="131" t="s">
        <v>803</v>
      </c>
      <c r="C84" s="50">
        <v>306</v>
      </c>
      <c r="D84" s="64">
        <v>1027</v>
      </c>
      <c r="E84" s="281" t="s">
        <v>857</v>
      </c>
      <c r="F84" s="66"/>
      <c r="G84" s="44" t="s">
        <v>892</v>
      </c>
      <c r="H84" s="66"/>
      <c r="I84" s="274">
        <v>737717</v>
      </c>
      <c r="J84" s="300">
        <v>737717</v>
      </c>
      <c r="K84" s="78">
        <f t="shared" si="1"/>
        <v>0</v>
      </c>
    </row>
    <row r="85" spans="1:11" x14ac:dyDescent="0.25">
      <c r="A85" s="48">
        <v>42990</v>
      </c>
      <c r="B85" s="131" t="s">
        <v>803</v>
      </c>
      <c r="C85" s="50">
        <v>306</v>
      </c>
      <c r="D85" s="64">
        <v>1028</v>
      </c>
      <c r="E85" s="281" t="s">
        <v>858</v>
      </c>
      <c r="F85" s="66"/>
      <c r="G85" s="44" t="s">
        <v>893</v>
      </c>
      <c r="H85" s="66"/>
      <c r="I85" s="274">
        <v>1106575</v>
      </c>
      <c r="J85" s="300">
        <v>1106575</v>
      </c>
      <c r="K85" s="78">
        <f t="shared" si="1"/>
        <v>0</v>
      </c>
    </row>
    <row r="86" spans="1:11" x14ac:dyDescent="0.25">
      <c r="A86" s="48">
        <v>42990</v>
      </c>
      <c r="B86" s="131" t="s">
        <v>804</v>
      </c>
      <c r="C86" s="50">
        <v>306</v>
      </c>
      <c r="D86" s="64">
        <v>1029</v>
      </c>
      <c r="E86" s="281" t="s">
        <v>859</v>
      </c>
      <c r="F86" s="66"/>
      <c r="G86" s="44" t="s">
        <v>864</v>
      </c>
      <c r="H86" s="66"/>
      <c r="I86" s="274">
        <v>8114887</v>
      </c>
      <c r="J86" s="300">
        <v>8114887</v>
      </c>
      <c r="K86" s="78">
        <f>+I86-J86</f>
        <v>0</v>
      </c>
    </row>
    <row r="87" spans="1:11" x14ac:dyDescent="0.25">
      <c r="A87" s="48">
        <v>42990</v>
      </c>
      <c r="B87" s="131" t="s">
        <v>804</v>
      </c>
      <c r="C87" s="50">
        <v>306</v>
      </c>
      <c r="D87" s="64">
        <v>1030</v>
      </c>
      <c r="E87" s="281" t="s">
        <v>860</v>
      </c>
      <c r="F87" s="66"/>
      <c r="G87" s="44" t="s">
        <v>864</v>
      </c>
      <c r="H87" s="66"/>
      <c r="I87" s="274">
        <v>5164019</v>
      </c>
      <c r="J87" s="300">
        <v>5164019</v>
      </c>
      <c r="K87" s="78">
        <f>+I87-J87</f>
        <v>0</v>
      </c>
    </row>
    <row r="88" spans="1:11" x14ac:dyDescent="0.25">
      <c r="A88" s="48">
        <v>42990</v>
      </c>
      <c r="B88" s="131" t="s">
        <v>803</v>
      </c>
      <c r="C88" s="50">
        <v>306</v>
      </c>
      <c r="D88" s="64">
        <v>1031</v>
      </c>
      <c r="E88" s="281" t="s">
        <v>861</v>
      </c>
      <c r="F88" s="66"/>
      <c r="G88" s="44" t="s">
        <v>864</v>
      </c>
      <c r="H88" s="66"/>
      <c r="I88" s="274">
        <v>737717</v>
      </c>
      <c r="J88" s="300">
        <v>737717</v>
      </c>
      <c r="K88" s="78">
        <f>+I88-J88</f>
        <v>0</v>
      </c>
    </row>
    <row r="89" spans="1:11" x14ac:dyDescent="0.25">
      <c r="A89" s="48">
        <v>42990</v>
      </c>
      <c r="B89" s="131" t="s">
        <v>804</v>
      </c>
      <c r="C89" s="50">
        <v>306</v>
      </c>
      <c r="D89" s="64">
        <v>1032</v>
      </c>
      <c r="E89" s="281" t="s">
        <v>862</v>
      </c>
      <c r="F89" s="66"/>
      <c r="G89" s="44" t="s">
        <v>894</v>
      </c>
      <c r="H89" s="66"/>
      <c r="I89" s="274">
        <v>5164019</v>
      </c>
      <c r="J89" s="300">
        <v>5164019</v>
      </c>
      <c r="K89" s="78">
        <f>+I89-J89</f>
        <v>0</v>
      </c>
    </row>
    <row r="90" spans="1:11" x14ac:dyDescent="0.25">
      <c r="A90" s="48">
        <v>42990</v>
      </c>
      <c r="B90" s="131" t="s">
        <v>803</v>
      </c>
      <c r="C90" s="50">
        <v>306</v>
      </c>
      <c r="D90" s="64">
        <v>1033</v>
      </c>
      <c r="E90" s="281" t="s">
        <v>863</v>
      </c>
      <c r="F90" s="66"/>
      <c r="G90" s="44" t="s">
        <v>895</v>
      </c>
      <c r="H90" s="66"/>
      <c r="I90" s="274">
        <v>1106575</v>
      </c>
      <c r="J90" s="300">
        <v>1106575</v>
      </c>
      <c r="K90" s="78">
        <f>+I90-J90</f>
        <v>0</v>
      </c>
    </row>
    <row r="91" spans="1:11" x14ac:dyDescent="0.25">
      <c r="A91" s="48">
        <v>43000</v>
      </c>
      <c r="B91" s="131" t="s">
        <v>917</v>
      </c>
      <c r="C91" s="50">
        <v>823</v>
      </c>
      <c r="D91" s="64">
        <v>1056</v>
      </c>
      <c r="E91" s="281" t="s">
        <v>918</v>
      </c>
      <c r="F91" s="66"/>
      <c r="G91" s="44" t="s">
        <v>281</v>
      </c>
      <c r="H91" s="66"/>
      <c r="I91" s="274">
        <v>1106575</v>
      </c>
      <c r="J91" s="300">
        <v>1106575</v>
      </c>
      <c r="K91" s="78">
        <f t="shared" ref="K91:K135" si="2">+I91-J91</f>
        <v>0</v>
      </c>
    </row>
    <row r="92" spans="1:11" x14ac:dyDescent="0.25">
      <c r="A92" s="48">
        <v>43000</v>
      </c>
      <c r="B92" s="131" t="s">
        <v>917</v>
      </c>
      <c r="C92" s="50">
        <v>823</v>
      </c>
      <c r="D92" s="64">
        <v>1057</v>
      </c>
      <c r="E92" s="281" t="s">
        <v>919</v>
      </c>
      <c r="F92" s="66"/>
      <c r="G92" s="44" t="s">
        <v>961</v>
      </c>
      <c r="H92" s="66"/>
      <c r="I92" s="274">
        <v>1106575</v>
      </c>
      <c r="J92" s="300">
        <v>1106575</v>
      </c>
      <c r="K92" s="78">
        <f t="shared" si="2"/>
        <v>0</v>
      </c>
    </row>
    <row r="93" spans="1:11" x14ac:dyDescent="0.25">
      <c r="A93" s="48">
        <v>43000</v>
      </c>
      <c r="B93" s="131" t="s">
        <v>917</v>
      </c>
      <c r="C93" s="50">
        <v>823</v>
      </c>
      <c r="D93" s="64">
        <v>1058</v>
      </c>
      <c r="E93" s="281" t="s">
        <v>920</v>
      </c>
      <c r="F93" s="66"/>
      <c r="G93" s="44" t="s">
        <v>962</v>
      </c>
      <c r="H93" s="66"/>
      <c r="I93" s="274">
        <v>1106575</v>
      </c>
      <c r="J93" s="300">
        <v>1106575</v>
      </c>
      <c r="K93" s="78">
        <f t="shared" si="2"/>
        <v>0</v>
      </c>
    </row>
    <row r="94" spans="1:11" x14ac:dyDescent="0.25">
      <c r="A94" s="48">
        <v>43000</v>
      </c>
      <c r="B94" s="131" t="s">
        <v>917</v>
      </c>
      <c r="C94" s="50">
        <v>823</v>
      </c>
      <c r="D94" s="64">
        <v>1059</v>
      </c>
      <c r="E94" s="281" t="s">
        <v>921</v>
      </c>
      <c r="F94" s="66"/>
      <c r="G94" s="44" t="s">
        <v>963</v>
      </c>
      <c r="H94" s="66"/>
      <c r="I94" s="274">
        <v>1106575</v>
      </c>
      <c r="J94" s="300">
        <v>1106575</v>
      </c>
      <c r="K94" s="78">
        <f t="shared" si="2"/>
        <v>0</v>
      </c>
    </row>
    <row r="95" spans="1:11" x14ac:dyDescent="0.25">
      <c r="A95" s="48">
        <v>43000</v>
      </c>
      <c r="B95" s="131" t="s">
        <v>917</v>
      </c>
      <c r="C95" s="50">
        <v>823</v>
      </c>
      <c r="D95" s="64">
        <v>1060</v>
      </c>
      <c r="E95" s="281" t="s">
        <v>922</v>
      </c>
      <c r="F95" s="66"/>
      <c r="G95" s="44" t="s">
        <v>964</v>
      </c>
      <c r="H95" s="66"/>
      <c r="I95" s="274">
        <v>1106575</v>
      </c>
      <c r="J95" s="300">
        <v>1106575</v>
      </c>
      <c r="K95" s="78">
        <f t="shared" si="2"/>
        <v>0</v>
      </c>
    </row>
    <row r="96" spans="1:11" x14ac:dyDescent="0.25">
      <c r="A96" s="48">
        <v>43000</v>
      </c>
      <c r="B96" s="131" t="s">
        <v>917</v>
      </c>
      <c r="C96" s="50">
        <v>823</v>
      </c>
      <c r="D96" s="64">
        <v>1061</v>
      </c>
      <c r="E96" s="281" t="s">
        <v>923</v>
      </c>
      <c r="F96" s="66"/>
      <c r="G96" s="44" t="s">
        <v>864</v>
      </c>
      <c r="H96" s="66"/>
      <c r="I96" s="274">
        <v>737717</v>
      </c>
      <c r="J96" s="300">
        <v>737717</v>
      </c>
      <c r="K96" s="78">
        <f t="shared" si="2"/>
        <v>0</v>
      </c>
    </row>
    <row r="97" spans="1:11" x14ac:dyDescent="0.25">
      <c r="A97" s="48">
        <v>43000</v>
      </c>
      <c r="B97" s="131" t="s">
        <v>917</v>
      </c>
      <c r="C97" s="50">
        <v>823</v>
      </c>
      <c r="D97" s="64">
        <v>1062</v>
      </c>
      <c r="E97" s="281" t="s">
        <v>924</v>
      </c>
      <c r="F97" s="66"/>
      <c r="G97" s="44" t="s">
        <v>864</v>
      </c>
      <c r="H97" s="66"/>
      <c r="I97" s="274">
        <v>737717</v>
      </c>
      <c r="J97" s="300">
        <v>737717</v>
      </c>
      <c r="K97" s="78">
        <f t="shared" si="2"/>
        <v>0</v>
      </c>
    </row>
    <row r="98" spans="1:11" x14ac:dyDescent="0.25">
      <c r="A98" s="48">
        <v>43000</v>
      </c>
      <c r="B98" s="131" t="s">
        <v>917</v>
      </c>
      <c r="C98" s="50">
        <v>823</v>
      </c>
      <c r="D98" s="64">
        <v>1063</v>
      </c>
      <c r="E98" s="281" t="s">
        <v>925</v>
      </c>
      <c r="F98" s="66"/>
      <c r="G98" s="44" t="s">
        <v>965</v>
      </c>
      <c r="H98" s="66"/>
      <c r="I98" s="274">
        <v>1106575</v>
      </c>
      <c r="J98" s="300">
        <v>1106575</v>
      </c>
      <c r="K98" s="78">
        <f t="shared" si="2"/>
        <v>0</v>
      </c>
    </row>
    <row r="99" spans="1:11" x14ac:dyDescent="0.25">
      <c r="A99" s="48">
        <v>43000</v>
      </c>
      <c r="B99" s="131" t="s">
        <v>917</v>
      </c>
      <c r="C99" s="50">
        <v>823</v>
      </c>
      <c r="D99" s="64">
        <v>1064</v>
      </c>
      <c r="E99" s="281" t="s">
        <v>926</v>
      </c>
      <c r="F99" s="66"/>
      <c r="G99" s="44" t="s">
        <v>253</v>
      </c>
      <c r="H99" s="66"/>
      <c r="I99" s="274">
        <v>1106575</v>
      </c>
      <c r="J99" s="300">
        <v>1106575</v>
      </c>
      <c r="K99" s="78">
        <f t="shared" si="2"/>
        <v>0</v>
      </c>
    </row>
    <row r="100" spans="1:11" x14ac:dyDescent="0.25">
      <c r="A100" s="48">
        <v>43000</v>
      </c>
      <c r="B100" s="131" t="s">
        <v>917</v>
      </c>
      <c r="C100" s="50">
        <v>823</v>
      </c>
      <c r="D100" s="64">
        <v>1065</v>
      </c>
      <c r="E100" s="281" t="s">
        <v>927</v>
      </c>
      <c r="F100" s="66"/>
      <c r="G100" s="44" t="s">
        <v>253</v>
      </c>
      <c r="H100" s="66"/>
      <c r="I100" s="274">
        <v>1106575</v>
      </c>
      <c r="J100" s="300">
        <v>1106575</v>
      </c>
      <c r="K100" s="78">
        <f t="shared" si="2"/>
        <v>0</v>
      </c>
    </row>
    <row r="101" spans="1:11" x14ac:dyDescent="0.25">
      <c r="A101" s="48">
        <v>43000</v>
      </c>
      <c r="B101" s="131" t="s">
        <v>917</v>
      </c>
      <c r="C101" s="50">
        <v>823</v>
      </c>
      <c r="D101" s="64">
        <v>1066</v>
      </c>
      <c r="E101" s="281" t="s">
        <v>928</v>
      </c>
      <c r="F101" s="66"/>
      <c r="G101" s="44" t="s">
        <v>966</v>
      </c>
      <c r="H101" s="66"/>
      <c r="I101" s="274">
        <v>737717</v>
      </c>
      <c r="J101" s="300">
        <v>737717</v>
      </c>
      <c r="K101" s="78">
        <f t="shared" si="2"/>
        <v>0</v>
      </c>
    </row>
    <row r="102" spans="1:11" x14ac:dyDescent="0.25">
      <c r="A102" s="48">
        <v>43000</v>
      </c>
      <c r="B102" s="131" t="s">
        <v>917</v>
      </c>
      <c r="C102" s="50">
        <v>823</v>
      </c>
      <c r="D102" s="64">
        <v>1067</v>
      </c>
      <c r="E102" s="281" t="s">
        <v>929</v>
      </c>
      <c r="F102" s="66"/>
      <c r="G102" s="44" t="s">
        <v>967</v>
      </c>
      <c r="H102" s="66"/>
      <c r="I102" s="274">
        <v>1106575</v>
      </c>
      <c r="J102" s="300">
        <v>1106575</v>
      </c>
      <c r="K102" s="78">
        <f t="shared" si="2"/>
        <v>0</v>
      </c>
    </row>
    <row r="103" spans="1:11" x14ac:dyDescent="0.25">
      <c r="A103" s="48">
        <v>43000</v>
      </c>
      <c r="B103" s="131" t="s">
        <v>917</v>
      </c>
      <c r="C103" s="50">
        <v>823</v>
      </c>
      <c r="D103" s="64">
        <v>1068</v>
      </c>
      <c r="E103" s="281" t="s">
        <v>930</v>
      </c>
      <c r="F103" s="66"/>
      <c r="G103" s="44" t="s">
        <v>864</v>
      </c>
      <c r="H103" s="66"/>
      <c r="I103" s="274">
        <v>737717</v>
      </c>
      <c r="J103" s="300">
        <v>737717</v>
      </c>
      <c r="K103" s="78">
        <f t="shared" si="2"/>
        <v>0</v>
      </c>
    </row>
    <row r="104" spans="1:11" x14ac:dyDescent="0.25">
      <c r="A104" s="48">
        <v>43000</v>
      </c>
      <c r="B104" s="131" t="s">
        <v>917</v>
      </c>
      <c r="C104" s="50">
        <v>823</v>
      </c>
      <c r="D104" s="64">
        <v>1069</v>
      </c>
      <c r="E104" s="281" t="s">
        <v>931</v>
      </c>
      <c r="F104" s="66"/>
      <c r="G104" s="44" t="s">
        <v>968</v>
      </c>
      <c r="H104" s="66"/>
      <c r="I104" s="274">
        <v>1106575</v>
      </c>
      <c r="J104" s="300">
        <v>1106575</v>
      </c>
      <c r="K104" s="78">
        <f t="shared" si="2"/>
        <v>0</v>
      </c>
    </row>
    <row r="105" spans="1:11" x14ac:dyDescent="0.25">
      <c r="A105" s="48">
        <v>43000</v>
      </c>
      <c r="B105" s="131" t="s">
        <v>917</v>
      </c>
      <c r="C105" s="50">
        <v>823</v>
      </c>
      <c r="D105" s="64">
        <v>1070</v>
      </c>
      <c r="E105" s="281" t="s">
        <v>932</v>
      </c>
      <c r="F105" s="66"/>
      <c r="G105" s="44" t="s">
        <v>253</v>
      </c>
      <c r="H105" s="66"/>
      <c r="I105" s="274">
        <v>1106575</v>
      </c>
      <c r="J105" s="300">
        <v>1106575</v>
      </c>
      <c r="K105" s="78">
        <f t="shared" si="2"/>
        <v>0</v>
      </c>
    </row>
    <row r="106" spans="1:11" x14ac:dyDescent="0.25">
      <c r="A106" s="48">
        <v>43000</v>
      </c>
      <c r="B106" s="131" t="s">
        <v>917</v>
      </c>
      <c r="C106" s="50">
        <v>823</v>
      </c>
      <c r="D106" s="64">
        <v>1071</v>
      </c>
      <c r="E106" s="281" t="s">
        <v>933</v>
      </c>
      <c r="F106" s="66"/>
      <c r="G106" s="44" t="s">
        <v>864</v>
      </c>
      <c r="H106" s="66"/>
      <c r="I106" s="274">
        <v>737717</v>
      </c>
      <c r="J106" s="300">
        <v>737717</v>
      </c>
      <c r="K106" s="78">
        <f t="shared" si="2"/>
        <v>0</v>
      </c>
    </row>
    <row r="107" spans="1:11" x14ac:dyDescent="0.25">
      <c r="A107" s="48">
        <v>43000</v>
      </c>
      <c r="B107" s="131" t="s">
        <v>917</v>
      </c>
      <c r="C107" s="50">
        <v>823</v>
      </c>
      <c r="D107" s="64">
        <v>1072</v>
      </c>
      <c r="E107" s="281" t="s">
        <v>934</v>
      </c>
      <c r="F107" s="66"/>
      <c r="G107" s="44" t="s">
        <v>969</v>
      </c>
      <c r="H107" s="66"/>
      <c r="I107" s="274">
        <v>1106575</v>
      </c>
      <c r="J107" s="300">
        <v>1106575</v>
      </c>
      <c r="K107" s="78">
        <f t="shared" si="2"/>
        <v>0</v>
      </c>
    </row>
    <row r="108" spans="1:11" x14ac:dyDescent="0.25">
      <c r="A108" s="48">
        <v>43000</v>
      </c>
      <c r="B108" s="131" t="s">
        <v>917</v>
      </c>
      <c r="C108" s="50">
        <v>823</v>
      </c>
      <c r="D108" s="64">
        <v>1073</v>
      </c>
      <c r="E108" s="281" t="s">
        <v>935</v>
      </c>
      <c r="F108" s="66"/>
      <c r="G108" s="44" t="s">
        <v>970</v>
      </c>
      <c r="H108" s="66"/>
      <c r="I108" s="274">
        <v>1106575</v>
      </c>
      <c r="J108" s="300">
        <v>1106575</v>
      </c>
      <c r="K108" s="78">
        <f t="shared" si="2"/>
        <v>0</v>
      </c>
    </row>
    <row r="109" spans="1:11" x14ac:dyDescent="0.25">
      <c r="A109" s="48">
        <v>43000</v>
      </c>
      <c r="B109" s="131" t="s">
        <v>917</v>
      </c>
      <c r="C109" s="50">
        <v>823</v>
      </c>
      <c r="D109" s="64">
        <v>1074</v>
      </c>
      <c r="E109" s="281" t="s">
        <v>936</v>
      </c>
      <c r="F109" s="66"/>
      <c r="G109" s="44" t="s">
        <v>966</v>
      </c>
      <c r="H109" s="66"/>
      <c r="I109" s="274">
        <v>737717</v>
      </c>
      <c r="J109" s="300">
        <v>737717</v>
      </c>
      <c r="K109" s="78">
        <f t="shared" si="2"/>
        <v>0</v>
      </c>
    </row>
    <row r="110" spans="1:11" x14ac:dyDescent="0.25">
      <c r="A110" s="48">
        <v>43000</v>
      </c>
      <c r="B110" s="131" t="s">
        <v>917</v>
      </c>
      <c r="C110" s="50">
        <v>823</v>
      </c>
      <c r="D110" s="64">
        <v>1075</v>
      </c>
      <c r="E110" s="281" t="s">
        <v>937</v>
      </c>
      <c r="F110" s="66"/>
      <c r="G110" s="44" t="s">
        <v>253</v>
      </c>
      <c r="H110" s="66"/>
      <c r="I110" s="274">
        <v>1106575</v>
      </c>
      <c r="J110" s="300">
        <v>1106575</v>
      </c>
      <c r="K110" s="78">
        <f t="shared" si="2"/>
        <v>0</v>
      </c>
    </row>
    <row r="111" spans="1:11" x14ac:dyDescent="0.25">
      <c r="A111" s="48">
        <v>43000</v>
      </c>
      <c r="B111" s="131" t="s">
        <v>917</v>
      </c>
      <c r="C111" s="50">
        <v>823</v>
      </c>
      <c r="D111" s="64">
        <v>1076</v>
      </c>
      <c r="E111" s="281" t="s">
        <v>938</v>
      </c>
      <c r="F111" s="66"/>
      <c r="G111" s="44" t="s">
        <v>887</v>
      </c>
      <c r="H111" s="66"/>
      <c r="I111" s="274">
        <v>737717</v>
      </c>
      <c r="J111" s="300">
        <v>737717</v>
      </c>
      <c r="K111" s="78">
        <f t="shared" si="2"/>
        <v>0</v>
      </c>
    </row>
    <row r="112" spans="1:11" x14ac:dyDescent="0.25">
      <c r="A112" s="48">
        <v>43000</v>
      </c>
      <c r="B112" s="131" t="s">
        <v>917</v>
      </c>
      <c r="C112" s="50">
        <v>823</v>
      </c>
      <c r="D112" s="64">
        <v>1077</v>
      </c>
      <c r="E112" s="281" t="s">
        <v>939</v>
      </c>
      <c r="F112" s="66"/>
      <c r="G112" s="44" t="s">
        <v>864</v>
      </c>
      <c r="H112" s="66"/>
      <c r="I112" s="274">
        <v>737717</v>
      </c>
      <c r="J112" s="300">
        <v>737717</v>
      </c>
      <c r="K112" s="78">
        <f t="shared" si="2"/>
        <v>0</v>
      </c>
    </row>
    <row r="113" spans="1:11" x14ac:dyDescent="0.25">
      <c r="A113" s="48">
        <v>43000</v>
      </c>
      <c r="B113" s="131" t="s">
        <v>917</v>
      </c>
      <c r="C113" s="50">
        <v>823</v>
      </c>
      <c r="D113" s="64">
        <v>1078</v>
      </c>
      <c r="E113" s="281" t="s">
        <v>940</v>
      </c>
      <c r="F113" s="66"/>
      <c r="G113" s="44" t="s">
        <v>971</v>
      </c>
      <c r="H113" s="66"/>
      <c r="I113" s="274">
        <v>737717</v>
      </c>
      <c r="J113" s="300">
        <v>737717</v>
      </c>
      <c r="K113" s="78">
        <f t="shared" si="2"/>
        <v>0</v>
      </c>
    </row>
    <row r="114" spans="1:11" x14ac:dyDescent="0.25">
      <c r="A114" s="48">
        <v>43000</v>
      </c>
      <c r="B114" s="131" t="s">
        <v>917</v>
      </c>
      <c r="C114" s="50">
        <v>823</v>
      </c>
      <c r="D114" s="64">
        <v>1079</v>
      </c>
      <c r="E114" s="281" t="s">
        <v>941</v>
      </c>
      <c r="F114" s="66"/>
      <c r="G114" s="44" t="s">
        <v>868</v>
      </c>
      <c r="H114" s="66"/>
      <c r="I114" s="274">
        <v>737717</v>
      </c>
      <c r="J114" s="300">
        <v>737717</v>
      </c>
      <c r="K114" s="78">
        <f t="shared" si="2"/>
        <v>0</v>
      </c>
    </row>
    <row r="115" spans="1:11" x14ac:dyDescent="0.25">
      <c r="A115" s="48">
        <v>43000</v>
      </c>
      <c r="B115" s="131" t="s">
        <v>917</v>
      </c>
      <c r="C115" s="50">
        <v>823</v>
      </c>
      <c r="D115" s="64">
        <v>1080</v>
      </c>
      <c r="E115" s="281" t="s">
        <v>942</v>
      </c>
      <c r="F115" s="66"/>
      <c r="G115" s="44" t="s">
        <v>972</v>
      </c>
      <c r="H115" s="66"/>
      <c r="I115" s="274">
        <v>1106575</v>
      </c>
      <c r="J115" s="300">
        <v>1106575</v>
      </c>
      <c r="K115" s="78">
        <f t="shared" si="2"/>
        <v>0</v>
      </c>
    </row>
    <row r="116" spans="1:11" x14ac:dyDescent="0.25">
      <c r="A116" s="48">
        <v>43000</v>
      </c>
      <c r="B116" s="131" t="s">
        <v>917</v>
      </c>
      <c r="C116" s="50">
        <v>823</v>
      </c>
      <c r="D116" s="64">
        <v>1081</v>
      </c>
      <c r="E116" s="281" t="s">
        <v>943</v>
      </c>
      <c r="F116" s="66"/>
      <c r="G116" s="44" t="s">
        <v>973</v>
      </c>
      <c r="H116" s="66"/>
      <c r="I116" s="274">
        <v>1106575</v>
      </c>
      <c r="J116" s="300">
        <v>1106575</v>
      </c>
      <c r="K116" s="78">
        <f t="shared" si="2"/>
        <v>0</v>
      </c>
    </row>
    <row r="117" spans="1:11" x14ac:dyDescent="0.25">
      <c r="A117" s="48">
        <v>43000</v>
      </c>
      <c r="B117" s="131" t="s">
        <v>917</v>
      </c>
      <c r="C117" s="50">
        <v>823</v>
      </c>
      <c r="D117" s="64">
        <v>1082</v>
      </c>
      <c r="E117" s="281" t="s">
        <v>944</v>
      </c>
      <c r="F117" s="66"/>
      <c r="G117" s="44" t="s">
        <v>864</v>
      </c>
      <c r="H117" s="66"/>
      <c r="I117" s="274">
        <v>737717</v>
      </c>
      <c r="J117" s="300">
        <v>737717</v>
      </c>
      <c r="K117" s="78">
        <f t="shared" si="2"/>
        <v>0</v>
      </c>
    </row>
    <row r="118" spans="1:11" x14ac:dyDescent="0.25">
      <c r="A118" s="48">
        <v>43000</v>
      </c>
      <c r="B118" s="131" t="s">
        <v>917</v>
      </c>
      <c r="C118" s="50">
        <v>823</v>
      </c>
      <c r="D118" s="64">
        <v>1083</v>
      </c>
      <c r="E118" s="281" t="s">
        <v>945</v>
      </c>
      <c r="F118" s="66"/>
      <c r="G118" s="44" t="s">
        <v>252</v>
      </c>
      <c r="H118" s="66"/>
      <c r="I118" s="274">
        <v>1106575</v>
      </c>
      <c r="J118" s="300">
        <v>1106575</v>
      </c>
      <c r="K118" s="78">
        <f t="shared" si="2"/>
        <v>0</v>
      </c>
    </row>
    <row r="119" spans="1:11" x14ac:dyDescent="0.25">
      <c r="A119" s="48">
        <v>43000</v>
      </c>
      <c r="B119" s="131" t="s">
        <v>917</v>
      </c>
      <c r="C119" s="50">
        <v>823</v>
      </c>
      <c r="D119" s="64">
        <v>1084</v>
      </c>
      <c r="E119" s="281" t="s">
        <v>946</v>
      </c>
      <c r="F119" s="66"/>
      <c r="G119" s="44" t="s">
        <v>889</v>
      </c>
      <c r="H119" s="66"/>
      <c r="I119" s="274">
        <v>737717</v>
      </c>
      <c r="J119" s="300">
        <v>737717</v>
      </c>
      <c r="K119" s="78">
        <f t="shared" si="2"/>
        <v>0</v>
      </c>
    </row>
    <row r="120" spans="1:11" x14ac:dyDescent="0.25">
      <c r="A120" s="48">
        <v>43000</v>
      </c>
      <c r="B120" s="131" t="s">
        <v>917</v>
      </c>
      <c r="C120" s="50">
        <v>823</v>
      </c>
      <c r="D120" s="64">
        <v>1085</v>
      </c>
      <c r="E120" s="281" t="s">
        <v>947</v>
      </c>
      <c r="F120" s="66"/>
      <c r="G120" s="44" t="s">
        <v>864</v>
      </c>
      <c r="H120" s="66"/>
      <c r="I120" s="274">
        <v>737717</v>
      </c>
      <c r="J120" s="300">
        <v>737717</v>
      </c>
      <c r="K120" s="78">
        <f t="shared" si="2"/>
        <v>0</v>
      </c>
    </row>
    <row r="121" spans="1:11" x14ac:dyDescent="0.25">
      <c r="A121" s="48">
        <v>43000</v>
      </c>
      <c r="B121" s="131" t="s">
        <v>917</v>
      </c>
      <c r="C121" s="50">
        <v>823</v>
      </c>
      <c r="D121" s="64">
        <v>1086</v>
      </c>
      <c r="E121" s="281" t="s">
        <v>948</v>
      </c>
      <c r="F121" s="66"/>
      <c r="G121" s="44" t="s">
        <v>864</v>
      </c>
      <c r="H121" s="66"/>
      <c r="I121" s="274">
        <v>737717</v>
      </c>
      <c r="J121" s="300">
        <v>737717</v>
      </c>
      <c r="K121" s="78">
        <f t="shared" si="2"/>
        <v>0</v>
      </c>
    </row>
    <row r="122" spans="1:11" x14ac:dyDescent="0.25">
      <c r="A122" s="48">
        <v>43000</v>
      </c>
      <c r="B122" s="131" t="s">
        <v>917</v>
      </c>
      <c r="C122" s="50">
        <v>823</v>
      </c>
      <c r="D122" s="64">
        <v>1087</v>
      </c>
      <c r="E122" s="281" t="s">
        <v>949</v>
      </c>
      <c r="F122" s="66"/>
      <c r="G122" s="44" t="s">
        <v>971</v>
      </c>
      <c r="H122" s="66"/>
      <c r="I122" s="274">
        <v>737717</v>
      </c>
      <c r="J122" s="300">
        <v>737717</v>
      </c>
      <c r="K122" s="78">
        <f t="shared" si="2"/>
        <v>0</v>
      </c>
    </row>
    <row r="123" spans="1:11" x14ac:dyDescent="0.25">
      <c r="A123" s="48">
        <v>43000</v>
      </c>
      <c r="B123" s="131" t="s">
        <v>917</v>
      </c>
      <c r="C123" s="50">
        <v>823</v>
      </c>
      <c r="D123" s="64">
        <v>1088</v>
      </c>
      <c r="E123" s="281" t="s">
        <v>950</v>
      </c>
      <c r="F123" s="66"/>
      <c r="G123" s="44" t="s">
        <v>253</v>
      </c>
      <c r="H123" s="66"/>
      <c r="I123" s="274">
        <v>1106575</v>
      </c>
      <c r="J123" s="300">
        <v>1106575</v>
      </c>
      <c r="K123" s="78">
        <f t="shared" si="2"/>
        <v>0</v>
      </c>
    </row>
    <row r="124" spans="1:11" x14ac:dyDescent="0.25">
      <c r="A124" s="48">
        <v>43000</v>
      </c>
      <c r="B124" s="131" t="s">
        <v>917</v>
      </c>
      <c r="C124" s="50">
        <v>823</v>
      </c>
      <c r="D124" s="64">
        <v>1089</v>
      </c>
      <c r="E124" s="281" t="s">
        <v>951</v>
      </c>
      <c r="F124" s="66"/>
      <c r="G124" s="44" t="s">
        <v>974</v>
      </c>
      <c r="H124" s="66"/>
      <c r="I124" s="274">
        <v>1106575</v>
      </c>
      <c r="J124" s="300">
        <v>1106575</v>
      </c>
      <c r="K124" s="78">
        <f t="shared" si="2"/>
        <v>0</v>
      </c>
    </row>
    <row r="125" spans="1:11" x14ac:dyDescent="0.25">
      <c r="A125" s="48">
        <v>43000</v>
      </c>
      <c r="B125" s="131" t="s">
        <v>917</v>
      </c>
      <c r="C125" s="50">
        <v>823</v>
      </c>
      <c r="D125" s="64">
        <v>1090</v>
      </c>
      <c r="E125" s="281" t="s">
        <v>952</v>
      </c>
      <c r="F125" s="66"/>
      <c r="G125" s="44" t="s">
        <v>864</v>
      </c>
      <c r="H125" s="66"/>
      <c r="I125" s="274">
        <v>737717</v>
      </c>
      <c r="J125" s="300">
        <v>737717</v>
      </c>
      <c r="K125" s="78">
        <f t="shared" si="2"/>
        <v>0</v>
      </c>
    </row>
    <row r="126" spans="1:11" x14ac:dyDescent="0.25">
      <c r="A126" s="48">
        <v>43000</v>
      </c>
      <c r="B126" s="131" t="s">
        <v>917</v>
      </c>
      <c r="C126" s="50">
        <v>823</v>
      </c>
      <c r="D126" s="64">
        <v>1091</v>
      </c>
      <c r="E126" s="281" t="s">
        <v>953</v>
      </c>
      <c r="F126" s="66"/>
      <c r="G126" s="44" t="s">
        <v>864</v>
      </c>
      <c r="H126" s="66"/>
      <c r="I126" s="274">
        <v>737717</v>
      </c>
      <c r="J126" s="300">
        <v>737717</v>
      </c>
      <c r="K126" s="78">
        <f t="shared" si="2"/>
        <v>0</v>
      </c>
    </row>
    <row r="127" spans="1:11" x14ac:dyDescent="0.25">
      <c r="A127" s="48">
        <v>43000</v>
      </c>
      <c r="B127" s="131" t="s">
        <v>917</v>
      </c>
      <c r="C127" s="50">
        <v>823</v>
      </c>
      <c r="D127" s="64">
        <v>1093</v>
      </c>
      <c r="E127" s="281" t="s">
        <v>954</v>
      </c>
      <c r="F127" s="66"/>
      <c r="G127" s="44" t="s">
        <v>864</v>
      </c>
      <c r="H127" s="66"/>
      <c r="I127" s="274">
        <v>737717</v>
      </c>
      <c r="J127" s="300">
        <v>737717</v>
      </c>
      <c r="K127" s="78">
        <f t="shared" si="2"/>
        <v>0</v>
      </c>
    </row>
    <row r="128" spans="1:11" x14ac:dyDescent="0.25">
      <c r="A128" s="48">
        <v>43000</v>
      </c>
      <c r="B128" s="131" t="s">
        <v>917</v>
      </c>
      <c r="C128" s="50">
        <v>823</v>
      </c>
      <c r="D128" s="64">
        <v>1095</v>
      </c>
      <c r="E128" s="281" t="s">
        <v>955</v>
      </c>
      <c r="F128" s="66"/>
      <c r="G128" s="44" t="s">
        <v>864</v>
      </c>
      <c r="H128" s="66"/>
      <c r="I128" s="274">
        <v>737717</v>
      </c>
      <c r="J128" s="300">
        <v>737717</v>
      </c>
      <c r="K128" s="78">
        <f t="shared" si="2"/>
        <v>0</v>
      </c>
    </row>
    <row r="129" spans="1:11" x14ac:dyDescent="0.25">
      <c r="A129" s="48">
        <v>43000</v>
      </c>
      <c r="B129" s="131" t="s">
        <v>917</v>
      </c>
      <c r="C129" s="50">
        <v>823</v>
      </c>
      <c r="D129" s="64">
        <v>1096</v>
      </c>
      <c r="E129" s="281" t="s">
        <v>956</v>
      </c>
      <c r="F129" s="66"/>
      <c r="G129" s="44" t="s">
        <v>975</v>
      </c>
      <c r="H129" s="66"/>
      <c r="I129" s="274">
        <v>737000</v>
      </c>
      <c r="J129" s="300">
        <v>737000</v>
      </c>
      <c r="K129" s="78">
        <f t="shared" si="2"/>
        <v>0</v>
      </c>
    </row>
    <row r="130" spans="1:11" x14ac:dyDescent="0.25">
      <c r="A130" s="48">
        <v>43000</v>
      </c>
      <c r="B130" s="131" t="s">
        <v>917</v>
      </c>
      <c r="C130" s="50">
        <v>823</v>
      </c>
      <c r="D130" s="64">
        <v>1097</v>
      </c>
      <c r="E130" s="281" t="s">
        <v>957</v>
      </c>
      <c r="F130" s="66"/>
      <c r="G130" s="44" t="s">
        <v>976</v>
      </c>
      <c r="H130" s="66"/>
      <c r="I130" s="274">
        <v>1106575</v>
      </c>
      <c r="J130" s="300">
        <v>1106575</v>
      </c>
      <c r="K130" s="78">
        <f t="shared" si="2"/>
        <v>0</v>
      </c>
    </row>
    <row r="131" spans="1:11" x14ac:dyDescent="0.25">
      <c r="A131" s="48">
        <v>43000</v>
      </c>
      <c r="B131" s="131" t="s">
        <v>917</v>
      </c>
      <c r="C131" s="50">
        <v>823</v>
      </c>
      <c r="D131" s="64">
        <v>1098</v>
      </c>
      <c r="E131" s="281" t="s">
        <v>958</v>
      </c>
      <c r="F131" s="66"/>
      <c r="G131" s="44" t="s">
        <v>971</v>
      </c>
      <c r="H131" s="66"/>
      <c r="I131" s="274">
        <v>737717</v>
      </c>
      <c r="J131" s="300">
        <v>737717</v>
      </c>
      <c r="K131" s="78">
        <f t="shared" si="2"/>
        <v>0</v>
      </c>
    </row>
    <row r="132" spans="1:11" x14ac:dyDescent="0.25">
      <c r="A132" s="48">
        <v>43000</v>
      </c>
      <c r="B132" s="131" t="s">
        <v>917</v>
      </c>
      <c r="C132" s="50">
        <v>823</v>
      </c>
      <c r="D132" s="64">
        <v>1099</v>
      </c>
      <c r="E132" s="281" t="s">
        <v>959</v>
      </c>
      <c r="F132" s="66"/>
      <c r="G132" s="44" t="s">
        <v>252</v>
      </c>
      <c r="H132" s="66"/>
      <c r="I132" s="274">
        <v>1106575</v>
      </c>
      <c r="J132" s="300">
        <v>1106575</v>
      </c>
      <c r="K132" s="78">
        <f t="shared" si="2"/>
        <v>0</v>
      </c>
    </row>
    <row r="133" spans="1:11" x14ac:dyDescent="0.25">
      <c r="A133" s="48">
        <v>43000</v>
      </c>
      <c r="B133" s="131" t="s">
        <v>917</v>
      </c>
      <c r="C133" s="50">
        <v>306</v>
      </c>
      <c r="D133" s="64">
        <v>1101</v>
      </c>
      <c r="E133" s="281" t="s">
        <v>960</v>
      </c>
      <c r="F133" s="66"/>
      <c r="G133" s="44" t="s">
        <v>977</v>
      </c>
      <c r="H133" s="66"/>
      <c r="I133" s="274">
        <v>83791</v>
      </c>
      <c r="J133" s="300">
        <v>83791</v>
      </c>
      <c r="K133" s="78">
        <f t="shared" si="2"/>
        <v>0</v>
      </c>
    </row>
    <row r="134" spans="1:11" x14ac:dyDescent="0.25">
      <c r="A134" s="48">
        <v>43000</v>
      </c>
      <c r="B134" s="131" t="s">
        <v>917</v>
      </c>
      <c r="C134" s="50">
        <v>823</v>
      </c>
      <c r="D134" s="64">
        <v>1102</v>
      </c>
      <c r="E134" s="281" t="s">
        <v>960</v>
      </c>
      <c r="F134" s="66"/>
      <c r="G134" s="44" t="s">
        <v>977</v>
      </c>
      <c r="H134" s="66"/>
      <c r="I134" s="274">
        <v>1022784</v>
      </c>
      <c r="J134" s="300">
        <v>1022784</v>
      </c>
      <c r="K134" s="78">
        <f t="shared" si="2"/>
        <v>0</v>
      </c>
    </row>
    <row r="135" spans="1:11" x14ac:dyDescent="0.25">
      <c r="A135" s="48">
        <v>43087</v>
      </c>
      <c r="B135" s="131" t="s">
        <v>1186</v>
      </c>
      <c r="C135" s="50">
        <v>919</v>
      </c>
      <c r="D135" s="64">
        <v>1391</v>
      </c>
      <c r="E135" s="281" t="s">
        <v>1187</v>
      </c>
      <c r="F135" s="66"/>
      <c r="G135" s="44" t="s">
        <v>1188</v>
      </c>
      <c r="H135" s="66"/>
      <c r="I135" s="274">
        <v>56000000</v>
      </c>
      <c r="J135" s="300">
        <v>56000000</v>
      </c>
      <c r="K135" s="78">
        <f t="shared" si="2"/>
        <v>0</v>
      </c>
    </row>
    <row r="136" spans="1:11" ht="12.75" customHeight="1" x14ac:dyDescent="0.25">
      <c r="A136" s="48"/>
      <c r="B136" s="63"/>
      <c r="C136" s="41"/>
      <c r="D136" s="41"/>
      <c r="E136" s="44"/>
      <c r="F136" s="49"/>
      <c r="G136" s="44"/>
      <c r="H136" s="49"/>
      <c r="I136" s="94"/>
      <c r="J136" s="94"/>
      <c r="K136" s="94"/>
    </row>
    <row r="137" spans="1:11" x14ac:dyDescent="0.25">
      <c r="A137" s="55"/>
      <c r="B137" s="56"/>
      <c r="C137" s="56"/>
      <c r="D137" s="56"/>
      <c r="E137" s="56"/>
      <c r="F137" s="56"/>
      <c r="G137" s="306" t="s">
        <v>132</v>
      </c>
      <c r="H137" s="307"/>
      <c r="I137" s="83">
        <f>SUM(I13:I136)</f>
        <v>589836693</v>
      </c>
      <c r="J137" s="83">
        <f>SUM(J13:J136)</f>
        <v>570315578</v>
      </c>
      <c r="K137" s="83">
        <f>SUM(K22:K136)</f>
        <v>19521115</v>
      </c>
    </row>
    <row r="138" spans="1:11" ht="12.75" customHeight="1" x14ac:dyDescent="0.25">
      <c r="A138" s="3"/>
      <c r="B138" s="3"/>
      <c r="C138" s="3"/>
      <c r="D138" s="3"/>
      <c r="E138" s="3"/>
      <c r="F138" s="3"/>
      <c r="G138" s="3"/>
      <c r="H138" s="3"/>
      <c r="I138" s="22"/>
      <c r="J138" s="93"/>
      <c r="K138" s="56"/>
    </row>
    <row r="139" spans="1:11" ht="24.95" customHeight="1" x14ac:dyDescent="0.25">
      <c r="A139" s="31" t="s">
        <v>58</v>
      </c>
      <c r="B139" s="31" t="s">
        <v>133</v>
      </c>
      <c r="C139" s="31" t="s">
        <v>30</v>
      </c>
      <c r="D139" s="32" t="s">
        <v>59</v>
      </c>
      <c r="E139" s="31" t="s">
        <v>40</v>
      </c>
      <c r="F139" s="31" t="s">
        <v>62</v>
      </c>
      <c r="G139" s="31" t="s">
        <v>37</v>
      </c>
      <c r="H139" s="31" t="s">
        <v>60</v>
      </c>
      <c r="I139" s="31" t="s">
        <v>61</v>
      </c>
      <c r="J139" s="31" t="s">
        <v>99</v>
      </c>
      <c r="K139" s="31" t="s">
        <v>68</v>
      </c>
    </row>
    <row r="140" spans="1:11" ht="24.95" customHeight="1" x14ac:dyDescent="0.25">
      <c r="A140" s="95">
        <v>659200000</v>
      </c>
      <c r="B140" s="95">
        <f>-25500000-43863307</f>
        <v>-69363307</v>
      </c>
      <c r="C140" s="95">
        <v>0</v>
      </c>
      <c r="D140" s="82">
        <f>+A140+B140-C140</f>
        <v>589836693</v>
      </c>
      <c r="E140" s="82">
        <f>+I137</f>
        <v>589836693</v>
      </c>
      <c r="F140" s="72">
        <f>+E140/D140</f>
        <v>1</v>
      </c>
      <c r="G140" s="82">
        <f>+I9</f>
        <v>0</v>
      </c>
      <c r="H140" s="82">
        <f>+D140-E140-G140</f>
        <v>0</v>
      </c>
      <c r="I140" s="82">
        <f>+J137</f>
        <v>570315578</v>
      </c>
      <c r="J140" s="73">
        <f>+I140/D140</f>
        <v>0.96690420377085629</v>
      </c>
      <c r="K140" s="82">
        <f>+K137</f>
        <v>19521115</v>
      </c>
    </row>
    <row r="141" spans="1:11" x14ac:dyDescent="0.25">
      <c r="A141" s="74">
        <v>1</v>
      </c>
      <c r="B141" s="74">
        <v>2</v>
      </c>
      <c r="C141" s="74">
        <v>3</v>
      </c>
      <c r="D141" s="74" t="s">
        <v>42</v>
      </c>
      <c r="E141" s="74">
        <v>5</v>
      </c>
      <c r="F141" s="74" t="s">
        <v>69</v>
      </c>
      <c r="G141" s="74">
        <v>7</v>
      </c>
      <c r="H141" s="74" t="s">
        <v>70</v>
      </c>
      <c r="I141" s="74">
        <v>9</v>
      </c>
      <c r="J141" s="74" t="s">
        <v>100</v>
      </c>
      <c r="K141" s="74" t="s">
        <v>101</v>
      </c>
    </row>
    <row r="144" spans="1:11" x14ac:dyDescent="0.25">
      <c r="J144" s="234"/>
    </row>
  </sheetData>
  <mergeCells count="15">
    <mergeCell ref="J11:J12"/>
    <mergeCell ref="I11:I12"/>
    <mergeCell ref="A11:A12"/>
    <mergeCell ref="B5:B6"/>
    <mergeCell ref="D5:D6"/>
    <mergeCell ref="I5:I6"/>
    <mergeCell ref="J5:K6"/>
    <mergeCell ref="A5:A6"/>
    <mergeCell ref="G137:H137"/>
    <mergeCell ref="E11:H11"/>
    <mergeCell ref="E12:F12"/>
    <mergeCell ref="G12:H12"/>
    <mergeCell ref="E5:H5"/>
    <mergeCell ref="E6:H6"/>
    <mergeCell ref="G9:H9"/>
  </mergeCells>
  <phoneticPr fontId="0"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workbookViewId="0">
      <selection activeCell="M22" sqref="M22"/>
    </sheetView>
  </sheetViews>
  <sheetFormatPr baseColWidth="10" defaultRowHeight="15" x14ac:dyDescent="0.25"/>
  <cols>
    <col min="1" max="2" width="15.7109375" style="33" customWidth="1"/>
    <col min="3" max="3" width="14.7109375" style="33" customWidth="1"/>
    <col min="4" max="11" width="15.7109375" style="33" customWidth="1"/>
    <col min="12" max="16384" width="11.42578125" style="33"/>
  </cols>
  <sheetData>
    <row r="1" spans="1:11" ht="12.75" customHeight="1" x14ac:dyDescent="0.25">
      <c r="A1" s="2" t="s">
        <v>98</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34" t="s">
        <v>115</v>
      </c>
      <c r="B3" s="84" t="s">
        <v>53</v>
      </c>
      <c r="C3" s="34"/>
      <c r="D3" s="34"/>
      <c r="E3" s="35"/>
      <c r="F3" s="35"/>
      <c r="G3" s="35"/>
      <c r="H3" s="35"/>
      <c r="I3" s="35"/>
      <c r="J3" s="35"/>
      <c r="K3" s="301" t="s">
        <v>1133</v>
      </c>
    </row>
    <row r="4" spans="1:11" ht="12.75" customHeight="1" x14ac:dyDescent="0.25">
      <c r="A4" s="3"/>
      <c r="B4" s="3"/>
      <c r="C4" s="3"/>
      <c r="D4" s="3"/>
      <c r="E4" s="3"/>
      <c r="F4" s="3"/>
      <c r="G4" s="3"/>
      <c r="H4" s="3"/>
      <c r="I4" s="3"/>
      <c r="J4" s="37"/>
      <c r="K4" s="38"/>
    </row>
    <row r="5" spans="1:11" x14ac:dyDescent="0.25">
      <c r="A5" s="308" t="s">
        <v>28</v>
      </c>
      <c r="B5" s="310" t="s">
        <v>131</v>
      </c>
      <c r="C5" s="39"/>
      <c r="D5" s="308" t="s">
        <v>71</v>
      </c>
      <c r="E5" s="312" t="s">
        <v>37</v>
      </c>
      <c r="F5" s="313"/>
      <c r="G5" s="313"/>
      <c r="H5" s="314"/>
      <c r="I5" s="308" t="s">
        <v>31</v>
      </c>
      <c r="J5" s="315" t="s">
        <v>41</v>
      </c>
      <c r="K5" s="316"/>
    </row>
    <row r="6" spans="1:11" x14ac:dyDescent="0.25">
      <c r="A6" s="309"/>
      <c r="B6" s="311"/>
      <c r="C6" s="40"/>
      <c r="D6" s="309"/>
      <c r="E6" s="312" t="s">
        <v>33</v>
      </c>
      <c r="F6" s="313"/>
      <c r="G6" s="313"/>
      <c r="H6" s="314"/>
      <c r="I6" s="309"/>
      <c r="J6" s="317"/>
      <c r="K6" s="318"/>
    </row>
    <row r="7" spans="1:11" ht="12.75" customHeight="1" x14ac:dyDescent="0.25">
      <c r="A7" s="41"/>
      <c r="B7" s="42"/>
      <c r="C7" s="43"/>
      <c r="D7" s="44"/>
      <c r="E7" s="42"/>
      <c r="F7" s="45"/>
      <c r="G7" s="46"/>
      <c r="H7" s="47"/>
      <c r="I7" s="43"/>
      <c r="J7" s="42"/>
      <c r="K7" s="43"/>
    </row>
    <row r="8" spans="1:11" x14ac:dyDescent="0.25">
      <c r="A8" s="48"/>
      <c r="B8" s="44"/>
      <c r="C8" s="49"/>
      <c r="D8" s="50"/>
      <c r="E8" s="303"/>
      <c r="F8" s="37"/>
      <c r="G8" s="51"/>
      <c r="H8" s="52"/>
      <c r="I8" s="75"/>
      <c r="J8" s="44"/>
      <c r="K8" s="49"/>
    </row>
    <row r="9" spans="1:11" ht="12.75" customHeight="1" x14ac:dyDescent="0.25">
      <c r="A9" s="48"/>
      <c r="B9" s="53"/>
      <c r="C9" s="54"/>
      <c r="D9" s="44"/>
      <c r="E9" s="44"/>
      <c r="F9" s="37"/>
      <c r="G9" s="51"/>
      <c r="H9" s="52"/>
      <c r="I9" s="76"/>
      <c r="J9" s="44"/>
      <c r="K9" s="49"/>
    </row>
    <row r="10" spans="1:11" x14ac:dyDescent="0.25">
      <c r="A10" s="55"/>
      <c r="B10" s="56"/>
      <c r="C10" s="56"/>
      <c r="D10" s="56"/>
      <c r="E10" s="56"/>
      <c r="F10" s="56"/>
      <c r="G10" s="306" t="s">
        <v>132</v>
      </c>
      <c r="H10" s="307"/>
      <c r="I10" s="77">
        <f>SUM(I8:I9)</f>
        <v>0</v>
      </c>
      <c r="J10" s="57"/>
      <c r="K10" s="58"/>
    </row>
    <row r="11" spans="1:11" ht="12.75" customHeight="1" x14ac:dyDescent="0.25">
      <c r="A11" s="3"/>
      <c r="B11" s="3"/>
      <c r="C11" s="3"/>
      <c r="D11" s="3"/>
      <c r="E11" s="3"/>
      <c r="F11" s="3"/>
      <c r="G11" s="3"/>
      <c r="H11" s="3"/>
      <c r="I11" s="22"/>
      <c r="J11" s="37"/>
      <c r="K11" s="49"/>
    </row>
    <row r="12" spans="1:11" x14ac:dyDescent="0.25">
      <c r="A12" s="308" t="s">
        <v>28</v>
      </c>
      <c r="B12" s="30" t="s">
        <v>38</v>
      </c>
      <c r="C12" s="60" t="s">
        <v>34</v>
      </c>
      <c r="D12" s="59" t="s">
        <v>34</v>
      </c>
      <c r="E12" s="312" t="s">
        <v>40</v>
      </c>
      <c r="F12" s="313"/>
      <c r="G12" s="313"/>
      <c r="H12" s="314"/>
      <c r="I12" s="308" t="s">
        <v>31</v>
      </c>
      <c r="J12" s="308" t="s">
        <v>29</v>
      </c>
      <c r="K12" s="60" t="s">
        <v>56</v>
      </c>
    </row>
    <row r="13" spans="1:11" x14ac:dyDescent="0.25">
      <c r="A13" s="309"/>
      <c r="B13" s="61" t="s">
        <v>39</v>
      </c>
      <c r="C13" s="61" t="s">
        <v>36</v>
      </c>
      <c r="D13" s="61" t="s">
        <v>35</v>
      </c>
      <c r="E13" s="312" t="s">
        <v>33</v>
      </c>
      <c r="F13" s="314"/>
      <c r="G13" s="312" t="s">
        <v>32</v>
      </c>
      <c r="H13" s="314"/>
      <c r="I13" s="309"/>
      <c r="J13" s="309"/>
      <c r="K13" s="61" t="s">
        <v>57</v>
      </c>
    </row>
    <row r="14" spans="1:11" ht="12.75" customHeight="1" x14ac:dyDescent="0.25">
      <c r="A14" s="149"/>
      <c r="B14" s="41"/>
      <c r="C14" s="41"/>
      <c r="D14" s="41"/>
      <c r="E14" s="44"/>
      <c r="F14" s="49"/>
      <c r="G14" s="44"/>
      <c r="H14" s="49"/>
      <c r="I14" s="62"/>
      <c r="J14" s="62"/>
      <c r="K14" s="78">
        <f t="shared" ref="K14:K19" si="0">+I14-J14</f>
        <v>0</v>
      </c>
    </row>
    <row r="15" spans="1:11" x14ac:dyDescent="0.25">
      <c r="A15" s="48">
        <v>42962</v>
      </c>
      <c r="B15" s="63" t="s">
        <v>706</v>
      </c>
      <c r="C15" s="64">
        <v>776</v>
      </c>
      <c r="D15" s="64">
        <v>894</v>
      </c>
      <c r="E15" s="44" t="s">
        <v>707</v>
      </c>
      <c r="F15" s="66"/>
      <c r="G15" s="65" t="s">
        <v>708</v>
      </c>
      <c r="H15" s="66"/>
      <c r="I15" s="78">
        <v>30000000</v>
      </c>
      <c r="J15" s="78">
        <v>30000000</v>
      </c>
      <c r="K15" s="78">
        <f t="shared" si="0"/>
        <v>0</v>
      </c>
    </row>
    <row r="16" spans="1:11" x14ac:dyDescent="0.25">
      <c r="A16" s="48">
        <v>42998</v>
      </c>
      <c r="B16" s="63" t="s">
        <v>706</v>
      </c>
      <c r="C16" s="64">
        <v>824</v>
      </c>
      <c r="D16" s="64">
        <v>1054</v>
      </c>
      <c r="E16" s="44" t="s">
        <v>978</v>
      </c>
      <c r="F16" s="92"/>
      <c r="G16" s="88" t="s">
        <v>979</v>
      </c>
      <c r="H16" s="87"/>
      <c r="I16" s="79">
        <v>50000000</v>
      </c>
      <c r="J16" s="79">
        <v>50000000</v>
      </c>
      <c r="K16" s="78">
        <f t="shared" si="0"/>
        <v>0</v>
      </c>
    </row>
    <row r="17" spans="1:11" x14ac:dyDescent="0.25">
      <c r="A17" s="48">
        <v>43026</v>
      </c>
      <c r="B17" s="63" t="s">
        <v>1060</v>
      </c>
      <c r="C17" s="64">
        <v>839</v>
      </c>
      <c r="D17" s="64">
        <v>1168</v>
      </c>
      <c r="E17" s="33" t="s">
        <v>1061</v>
      </c>
      <c r="F17" s="66"/>
      <c r="G17" t="s">
        <v>1018</v>
      </c>
      <c r="H17" s="66"/>
      <c r="I17" s="67">
        <v>150000000</v>
      </c>
      <c r="J17" s="67">
        <v>32658938</v>
      </c>
      <c r="K17" s="78">
        <f t="shared" si="0"/>
        <v>117341062</v>
      </c>
    </row>
    <row r="18" spans="1:11" x14ac:dyDescent="0.25">
      <c r="A18" s="48">
        <v>43047</v>
      </c>
      <c r="B18" s="63" t="s">
        <v>1094</v>
      </c>
      <c r="C18" s="64">
        <v>971</v>
      </c>
      <c r="D18" s="64">
        <v>1278</v>
      </c>
      <c r="E18" s="65" t="s">
        <v>1095</v>
      </c>
      <c r="F18" s="66"/>
      <c r="G18" s="65" t="s">
        <v>979</v>
      </c>
      <c r="H18" s="66"/>
      <c r="I18" s="67">
        <v>50000000</v>
      </c>
      <c r="J18" s="67">
        <v>45085898</v>
      </c>
      <c r="K18" s="78">
        <f t="shared" si="0"/>
        <v>4914102</v>
      </c>
    </row>
    <row r="19" spans="1:11" x14ac:dyDescent="0.25">
      <c r="A19" s="48">
        <v>43083</v>
      </c>
      <c r="B19" s="63" t="s">
        <v>1160</v>
      </c>
      <c r="C19" s="64">
        <v>878</v>
      </c>
      <c r="D19" s="64">
        <v>1375</v>
      </c>
      <c r="E19" s="65" t="s">
        <v>1062</v>
      </c>
      <c r="F19" s="66"/>
      <c r="G19" s="65" t="s">
        <v>1161</v>
      </c>
      <c r="H19" s="66"/>
      <c r="I19" s="67">
        <v>170000000</v>
      </c>
      <c r="J19" s="67">
        <v>0</v>
      </c>
      <c r="K19" s="78">
        <f t="shared" si="0"/>
        <v>170000000</v>
      </c>
    </row>
    <row r="20" spans="1:11" ht="12.75" customHeight="1" x14ac:dyDescent="0.25">
      <c r="A20" s="48"/>
      <c r="B20" s="63"/>
      <c r="C20" s="41"/>
      <c r="D20" s="41"/>
      <c r="E20" s="44"/>
      <c r="F20" s="49"/>
      <c r="G20" s="44"/>
      <c r="H20" s="49"/>
      <c r="I20" s="69"/>
      <c r="J20" s="69"/>
      <c r="K20" s="69"/>
    </row>
    <row r="21" spans="1:11" x14ac:dyDescent="0.25">
      <c r="A21" s="55"/>
      <c r="B21" s="56"/>
      <c r="C21" s="56"/>
      <c r="D21" s="56"/>
      <c r="E21" s="56"/>
      <c r="F21" s="56"/>
      <c r="G21" s="306" t="s">
        <v>132</v>
      </c>
      <c r="H21" s="307"/>
      <c r="I21" s="83">
        <f>SUM(I15:I20)</f>
        <v>450000000</v>
      </c>
      <c r="J21" s="83">
        <f>SUM(J15:J20)</f>
        <v>157744836</v>
      </c>
      <c r="K21" s="83">
        <f>SUM(K15:K20)</f>
        <v>292255164</v>
      </c>
    </row>
    <row r="22" spans="1:11" ht="12.75" customHeight="1" x14ac:dyDescent="0.25">
      <c r="A22" s="3"/>
      <c r="B22" s="3"/>
      <c r="C22" s="3"/>
      <c r="D22" s="3"/>
      <c r="E22" s="165"/>
      <c r="F22" s="3"/>
      <c r="G22" s="3"/>
      <c r="H22" s="3"/>
      <c r="I22" s="22"/>
      <c r="J22" s="37"/>
      <c r="K22" s="56"/>
    </row>
    <row r="23" spans="1:11" ht="24.95" customHeight="1" x14ac:dyDescent="0.25">
      <c r="A23" s="31" t="s">
        <v>58</v>
      </c>
      <c r="B23" s="31" t="s">
        <v>133</v>
      </c>
      <c r="C23" s="31" t="s">
        <v>30</v>
      </c>
      <c r="D23" s="32" t="s">
        <v>59</v>
      </c>
      <c r="E23" s="31" t="s">
        <v>40</v>
      </c>
      <c r="F23" s="31" t="s">
        <v>62</v>
      </c>
      <c r="G23" s="31" t="s">
        <v>37</v>
      </c>
      <c r="H23" s="31" t="s">
        <v>60</v>
      </c>
      <c r="I23" s="31" t="s">
        <v>61</v>
      </c>
      <c r="J23" s="31" t="s">
        <v>99</v>
      </c>
      <c r="K23" s="31" t="s">
        <v>68</v>
      </c>
    </row>
    <row r="24" spans="1:11" ht="24.95" customHeight="1" x14ac:dyDescent="0.25">
      <c r="A24" s="95">
        <v>100940000</v>
      </c>
      <c r="B24" s="95">
        <v>350000000</v>
      </c>
      <c r="C24" s="95">
        <v>0</v>
      </c>
      <c r="D24" s="82">
        <f>+A24+B24-C24</f>
        <v>450940000</v>
      </c>
      <c r="E24" s="82">
        <f>+I21</f>
        <v>450000000</v>
      </c>
      <c r="F24" s="72">
        <f>+E24/D24</f>
        <v>0.99791546547212484</v>
      </c>
      <c r="G24" s="82">
        <f>+I10</f>
        <v>0</v>
      </c>
      <c r="H24" s="82">
        <f>+D24-E24-G24</f>
        <v>940000</v>
      </c>
      <c r="I24" s="82">
        <f>+J21</f>
        <v>157744836</v>
      </c>
      <c r="J24" s="73">
        <f>+I24/D24</f>
        <v>0.34981335876169778</v>
      </c>
      <c r="K24" s="82">
        <f>+K21</f>
        <v>292255164</v>
      </c>
    </row>
    <row r="25" spans="1:11" x14ac:dyDescent="0.25">
      <c r="A25" s="74">
        <v>1</v>
      </c>
      <c r="B25" s="74">
        <v>2</v>
      </c>
      <c r="C25" s="74">
        <v>3</v>
      </c>
      <c r="D25" s="74" t="s">
        <v>42</v>
      </c>
      <c r="E25" s="74">
        <v>5</v>
      </c>
      <c r="F25" s="74" t="s">
        <v>69</v>
      </c>
      <c r="G25" s="74">
        <v>7</v>
      </c>
      <c r="H25" s="74" t="s">
        <v>70</v>
      </c>
      <c r="I25" s="74">
        <v>9</v>
      </c>
      <c r="J25" s="74" t="s">
        <v>100</v>
      </c>
      <c r="K25" s="74" t="s">
        <v>101</v>
      </c>
    </row>
  </sheetData>
  <mergeCells count="15">
    <mergeCell ref="G21:H21"/>
    <mergeCell ref="J5:K6"/>
    <mergeCell ref="E6:H6"/>
    <mergeCell ref="G10:H10"/>
    <mergeCell ref="A12:A13"/>
    <mergeCell ref="E12:H12"/>
    <mergeCell ref="I12:I13"/>
    <mergeCell ref="J12:J13"/>
    <mergeCell ref="E13:F13"/>
    <mergeCell ref="G13:H13"/>
    <mergeCell ref="I5:I6"/>
    <mergeCell ref="A5:A6"/>
    <mergeCell ref="B5:B6"/>
    <mergeCell ref="D5:D6"/>
    <mergeCell ref="E5:H5"/>
  </mergeCells>
  <phoneticPr fontId="2"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workbookViewId="0">
      <selection activeCell="L20" sqref="L20"/>
    </sheetView>
  </sheetViews>
  <sheetFormatPr baseColWidth="10" defaultRowHeight="15" x14ac:dyDescent="0.25"/>
  <cols>
    <col min="1" max="2" width="15.7109375" style="33" customWidth="1"/>
    <col min="3" max="3" width="14.7109375" style="33" customWidth="1"/>
    <col min="4" max="11" width="15.7109375" style="33" customWidth="1"/>
    <col min="12" max="16384" width="11.42578125" style="33"/>
  </cols>
  <sheetData>
    <row r="1" spans="1:11" ht="12.75" customHeight="1" x14ac:dyDescent="0.25">
      <c r="A1" s="2" t="s">
        <v>98</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34" t="s">
        <v>116</v>
      </c>
      <c r="B3" s="84" t="s">
        <v>54</v>
      </c>
      <c r="C3" s="34"/>
      <c r="D3" s="34"/>
      <c r="E3" s="35"/>
      <c r="F3" s="35"/>
      <c r="G3" s="35"/>
      <c r="H3" s="35"/>
      <c r="I3" s="35"/>
      <c r="J3" s="35"/>
      <c r="K3" s="301" t="s">
        <v>1133</v>
      </c>
    </row>
    <row r="4" spans="1:11" ht="12.75" customHeight="1" x14ac:dyDescent="0.25">
      <c r="A4" s="3"/>
      <c r="B4" s="3"/>
      <c r="C4" s="3"/>
      <c r="D4" s="3"/>
      <c r="E4" s="3"/>
      <c r="F4" s="3"/>
      <c r="G4" s="3"/>
      <c r="H4" s="3"/>
      <c r="I4" s="3"/>
      <c r="J4" s="37"/>
      <c r="K4" s="38"/>
    </row>
    <row r="5" spans="1:11" x14ac:dyDescent="0.25">
      <c r="A5" s="308" t="s">
        <v>28</v>
      </c>
      <c r="B5" s="310" t="s">
        <v>131</v>
      </c>
      <c r="C5" s="39"/>
      <c r="D5" s="308" t="s">
        <v>71</v>
      </c>
      <c r="E5" s="312" t="s">
        <v>37</v>
      </c>
      <c r="F5" s="313"/>
      <c r="G5" s="313"/>
      <c r="H5" s="314"/>
      <c r="I5" s="308" t="s">
        <v>31</v>
      </c>
      <c r="J5" s="315" t="s">
        <v>41</v>
      </c>
      <c r="K5" s="316"/>
    </row>
    <row r="6" spans="1:11" x14ac:dyDescent="0.25">
      <c r="A6" s="309"/>
      <c r="B6" s="311"/>
      <c r="C6" s="40"/>
      <c r="D6" s="309"/>
      <c r="E6" s="312" t="s">
        <v>33</v>
      </c>
      <c r="F6" s="313"/>
      <c r="G6" s="313"/>
      <c r="H6" s="314"/>
      <c r="I6" s="309"/>
      <c r="J6" s="317"/>
      <c r="K6" s="318"/>
    </row>
    <row r="7" spans="1:11" ht="12.75" customHeight="1" x14ac:dyDescent="0.25">
      <c r="A7" s="149"/>
      <c r="B7" s="63"/>
      <c r="C7" s="66"/>
      <c r="D7" s="50"/>
      <c r="E7" s="246"/>
      <c r="F7" s="45"/>
      <c r="G7" s="46"/>
      <c r="H7" s="47"/>
      <c r="I7" s="75"/>
      <c r="J7" s="42"/>
      <c r="K7" s="43"/>
    </row>
    <row r="8" spans="1:11" ht="12.75" customHeight="1" x14ac:dyDescent="0.25">
      <c r="A8" s="48"/>
      <c r="B8" s="53"/>
      <c r="C8" s="51"/>
      <c r="D8" s="44"/>
      <c r="E8" s="44"/>
      <c r="F8" s="37"/>
      <c r="G8" s="51"/>
      <c r="H8" s="52"/>
      <c r="I8" s="76"/>
      <c r="J8" s="44"/>
      <c r="K8" s="49"/>
    </row>
    <row r="9" spans="1:11" x14ac:dyDescent="0.25">
      <c r="A9" s="55"/>
      <c r="B9" s="56"/>
      <c r="C9" s="56"/>
      <c r="D9" s="56"/>
      <c r="E9" s="56"/>
      <c r="F9" s="56"/>
      <c r="G9" s="306" t="s">
        <v>132</v>
      </c>
      <c r="H9" s="307"/>
      <c r="I9" s="77">
        <f>SUM(I7:I8)</f>
        <v>0</v>
      </c>
      <c r="J9" s="57"/>
      <c r="K9" s="58"/>
    </row>
    <row r="10" spans="1:11" ht="12.75" customHeight="1" x14ac:dyDescent="0.25">
      <c r="A10" s="3"/>
      <c r="B10" s="3"/>
      <c r="C10" s="3"/>
      <c r="D10" s="3"/>
      <c r="E10" s="3"/>
      <c r="F10" s="3"/>
      <c r="G10" s="3"/>
      <c r="H10" s="3"/>
      <c r="I10" s="3"/>
      <c r="J10" s="37"/>
      <c r="K10" s="49"/>
    </row>
    <row r="11" spans="1:11" x14ac:dyDescent="0.25">
      <c r="A11" s="308" t="s">
        <v>28</v>
      </c>
      <c r="B11" s="30" t="s">
        <v>38</v>
      </c>
      <c r="C11" s="60" t="s">
        <v>34</v>
      </c>
      <c r="D11" s="59" t="s">
        <v>34</v>
      </c>
      <c r="E11" s="312" t="s">
        <v>40</v>
      </c>
      <c r="F11" s="313"/>
      <c r="G11" s="313"/>
      <c r="H11" s="314"/>
      <c r="I11" s="308" t="s">
        <v>31</v>
      </c>
      <c r="J11" s="308" t="s">
        <v>29</v>
      </c>
      <c r="K11" s="60" t="s">
        <v>56</v>
      </c>
    </row>
    <row r="12" spans="1:11" x14ac:dyDescent="0.25">
      <c r="A12" s="309"/>
      <c r="B12" s="61" t="s">
        <v>39</v>
      </c>
      <c r="C12" s="61" t="s">
        <v>36</v>
      </c>
      <c r="D12" s="61" t="s">
        <v>35</v>
      </c>
      <c r="E12" s="312" t="s">
        <v>33</v>
      </c>
      <c r="F12" s="314"/>
      <c r="G12" s="312" t="s">
        <v>32</v>
      </c>
      <c r="H12" s="314"/>
      <c r="I12" s="309"/>
      <c r="J12" s="309"/>
      <c r="K12" s="61" t="s">
        <v>57</v>
      </c>
    </row>
    <row r="13" spans="1:11" ht="12.75" customHeight="1" x14ac:dyDescent="0.25">
      <c r="A13" s="41"/>
      <c r="B13" s="41"/>
      <c r="C13" s="41"/>
      <c r="D13" s="41"/>
      <c r="E13" s="44"/>
      <c r="F13" s="49"/>
      <c r="G13" s="42"/>
      <c r="H13" s="49"/>
      <c r="I13" s="62"/>
      <c r="J13" s="62"/>
      <c r="K13" s="62"/>
    </row>
    <row r="14" spans="1:11" x14ac:dyDescent="0.25">
      <c r="A14" s="48">
        <v>42935</v>
      </c>
      <c r="B14" s="63" t="s">
        <v>639</v>
      </c>
      <c r="C14" s="64">
        <v>719</v>
      </c>
      <c r="D14" s="64">
        <v>848</v>
      </c>
      <c r="E14" s="44" t="s">
        <v>640</v>
      </c>
      <c r="F14" s="66"/>
      <c r="G14" s="295" t="s">
        <v>641</v>
      </c>
      <c r="H14" s="49"/>
      <c r="I14" s="78">
        <v>24780000</v>
      </c>
      <c r="J14" s="78">
        <v>24780000</v>
      </c>
      <c r="K14" s="78">
        <f t="shared" ref="K14:K20" si="0">+I14-J14</f>
        <v>0</v>
      </c>
    </row>
    <row r="15" spans="1:11" x14ac:dyDescent="0.25">
      <c r="A15" s="48">
        <v>42950</v>
      </c>
      <c r="B15" s="63" t="s">
        <v>709</v>
      </c>
      <c r="C15" s="64">
        <v>737</v>
      </c>
      <c r="D15" s="64">
        <v>877</v>
      </c>
      <c r="E15" s="44" t="s">
        <v>710</v>
      </c>
      <c r="F15" s="66"/>
      <c r="G15" s="44" t="s">
        <v>711</v>
      </c>
      <c r="H15" s="49"/>
      <c r="I15" s="161">
        <v>15779400</v>
      </c>
      <c r="J15" s="161">
        <v>6024862</v>
      </c>
      <c r="K15" s="78">
        <f t="shared" si="0"/>
        <v>9754538</v>
      </c>
    </row>
    <row r="16" spans="1:11" x14ac:dyDescent="0.25">
      <c r="A16" s="48">
        <v>42979</v>
      </c>
      <c r="B16" s="63" t="s">
        <v>795</v>
      </c>
      <c r="C16" s="64">
        <v>770</v>
      </c>
      <c r="D16" s="64">
        <v>945</v>
      </c>
      <c r="E16" s="44" t="s">
        <v>712</v>
      </c>
      <c r="F16" s="66"/>
      <c r="G16" s="44" t="s">
        <v>796</v>
      </c>
      <c r="H16" s="49"/>
      <c r="I16" s="78">
        <v>10000000</v>
      </c>
      <c r="J16" s="78">
        <v>10000000</v>
      </c>
      <c r="K16" s="78">
        <f t="shared" si="0"/>
        <v>0</v>
      </c>
    </row>
    <row r="17" spans="1:11" x14ac:dyDescent="0.25">
      <c r="A17" s="48">
        <v>43006</v>
      </c>
      <c r="B17" s="63" t="s">
        <v>980</v>
      </c>
      <c r="C17" s="64">
        <v>759</v>
      </c>
      <c r="D17" s="64">
        <v>1114</v>
      </c>
      <c r="E17" s="44" t="s">
        <v>654</v>
      </c>
      <c r="F17" s="66"/>
      <c r="G17" s="44" t="s">
        <v>1087</v>
      </c>
      <c r="H17" s="49"/>
      <c r="I17" s="78">
        <v>15000000</v>
      </c>
      <c r="J17" s="78">
        <v>15000000</v>
      </c>
      <c r="K17" s="78">
        <f t="shared" si="0"/>
        <v>0</v>
      </c>
    </row>
    <row r="18" spans="1:11" x14ac:dyDescent="0.25">
      <c r="A18" s="48">
        <v>43035</v>
      </c>
      <c r="B18" s="63" t="s">
        <v>1085</v>
      </c>
      <c r="C18" s="64">
        <v>720</v>
      </c>
      <c r="D18" s="64">
        <v>1228</v>
      </c>
      <c r="E18" s="44" t="s">
        <v>1086</v>
      </c>
      <c r="F18" s="66"/>
      <c r="G18" s="44" t="s">
        <v>1088</v>
      </c>
      <c r="H18" s="49"/>
      <c r="I18" s="78">
        <v>25000000</v>
      </c>
      <c r="J18" s="78">
        <v>5312000</v>
      </c>
      <c r="K18" s="78">
        <f t="shared" si="0"/>
        <v>19688000</v>
      </c>
    </row>
    <row r="19" spans="1:11" x14ac:dyDescent="0.25">
      <c r="A19" s="48">
        <v>43084</v>
      </c>
      <c r="B19" s="63" t="s">
        <v>1162</v>
      </c>
      <c r="C19" s="64">
        <v>1059</v>
      </c>
      <c r="D19" s="64">
        <v>1384</v>
      </c>
      <c r="E19" s="44" t="s">
        <v>1164</v>
      </c>
      <c r="F19" s="66"/>
      <c r="G19" s="44" t="s">
        <v>1166</v>
      </c>
      <c r="H19" s="49"/>
      <c r="I19" s="78">
        <v>12800000</v>
      </c>
      <c r="J19" s="78">
        <v>0</v>
      </c>
      <c r="K19" s="78">
        <f t="shared" si="0"/>
        <v>12800000</v>
      </c>
    </row>
    <row r="20" spans="1:11" x14ac:dyDescent="0.25">
      <c r="A20" s="48">
        <v>43084</v>
      </c>
      <c r="B20" s="63" t="s">
        <v>1163</v>
      </c>
      <c r="C20" s="64">
        <v>1059</v>
      </c>
      <c r="D20" s="64">
        <v>1385</v>
      </c>
      <c r="E20" s="44" t="s">
        <v>1165</v>
      </c>
      <c r="F20" s="66"/>
      <c r="G20" s="44" t="s">
        <v>1167</v>
      </c>
      <c r="H20" s="49"/>
      <c r="I20" s="78">
        <v>18558050</v>
      </c>
      <c r="J20" s="78">
        <v>18558050</v>
      </c>
      <c r="K20" s="78">
        <f t="shared" si="0"/>
        <v>0</v>
      </c>
    </row>
    <row r="21" spans="1:11" ht="12.75" customHeight="1" x14ac:dyDescent="0.25">
      <c r="A21" s="48"/>
      <c r="B21" s="63"/>
      <c r="C21" s="41"/>
      <c r="D21" s="41"/>
      <c r="E21" s="44"/>
      <c r="F21" s="49"/>
      <c r="G21" s="44"/>
      <c r="H21" s="49"/>
      <c r="I21" s="94"/>
      <c r="J21" s="94"/>
      <c r="K21" s="94"/>
    </row>
    <row r="22" spans="1:11" x14ac:dyDescent="0.25">
      <c r="A22" s="55"/>
      <c r="B22" s="56"/>
      <c r="C22" s="56"/>
      <c r="D22" s="56"/>
      <c r="E22" s="56"/>
      <c r="F22" s="56"/>
      <c r="G22" s="306" t="s">
        <v>132</v>
      </c>
      <c r="H22" s="307"/>
      <c r="I22" s="83">
        <f>SUM(I14:I21)</f>
        <v>121917450</v>
      </c>
      <c r="J22" s="83">
        <f>SUM(J14:J21)</f>
        <v>79674912</v>
      </c>
      <c r="K22" s="83">
        <f>SUM(K14:K21)</f>
        <v>42242538</v>
      </c>
    </row>
    <row r="23" spans="1:11" ht="12.75" customHeight="1" x14ac:dyDescent="0.25">
      <c r="A23" s="3"/>
      <c r="B23" s="3"/>
      <c r="C23" s="3"/>
      <c r="D23" s="3"/>
      <c r="E23" s="3"/>
      <c r="F23" s="3"/>
      <c r="G23" s="3"/>
      <c r="H23" s="3"/>
      <c r="I23" s="22"/>
      <c r="J23" s="37"/>
      <c r="K23" s="56"/>
    </row>
    <row r="24" spans="1:11" ht="24.95" customHeight="1" x14ac:dyDescent="0.25">
      <c r="A24" s="31" t="s">
        <v>58</v>
      </c>
      <c r="B24" s="31" t="s">
        <v>133</v>
      </c>
      <c r="C24" s="31" t="s">
        <v>30</v>
      </c>
      <c r="D24" s="32" t="s">
        <v>59</v>
      </c>
      <c r="E24" s="31" t="s">
        <v>40</v>
      </c>
      <c r="F24" s="31" t="s">
        <v>62</v>
      </c>
      <c r="G24" s="31" t="s">
        <v>37</v>
      </c>
      <c r="H24" s="31" t="s">
        <v>60</v>
      </c>
      <c r="I24" s="31" t="s">
        <v>61</v>
      </c>
      <c r="J24" s="31" t="s">
        <v>99</v>
      </c>
      <c r="K24" s="31" t="s">
        <v>68</v>
      </c>
    </row>
    <row r="25" spans="1:11" ht="24.95" customHeight="1" x14ac:dyDescent="0.25">
      <c r="A25" s="95">
        <v>233811000</v>
      </c>
      <c r="B25" s="95">
        <v>-100000000</v>
      </c>
      <c r="C25" s="95">
        <v>0</v>
      </c>
      <c r="D25" s="82">
        <f>+A25+B25-C25</f>
        <v>133811000</v>
      </c>
      <c r="E25" s="82">
        <f>+I22</f>
        <v>121917450</v>
      </c>
      <c r="F25" s="72">
        <f>+E25/D25</f>
        <v>0.91111679906734122</v>
      </c>
      <c r="G25" s="82">
        <f>+I9</f>
        <v>0</v>
      </c>
      <c r="H25" s="82">
        <f>+D25-E25-G25</f>
        <v>11893550</v>
      </c>
      <c r="I25" s="82">
        <f>+J22</f>
        <v>79674912</v>
      </c>
      <c r="J25" s="73">
        <f>+I25/D25</f>
        <v>0.59542871662269914</v>
      </c>
      <c r="K25" s="82">
        <f>+K22</f>
        <v>42242538</v>
      </c>
    </row>
    <row r="26" spans="1:11" x14ac:dyDescent="0.25">
      <c r="A26" s="74">
        <v>1</v>
      </c>
      <c r="B26" s="74">
        <v>2</v>
      </c>
      <c r="C26" s="74">
        <v>3</v>
      </c>
      <c r="D26" s="74" t="s">
        <v>42</v>
      </c>
      <c r="E26" s="74">
        <v>5</v>
      </c>
      <c r="F26" s="74" t="s">
        <v>69</v>
      </c>
      <c r="G26" s="74">
        <v>7</v>
      </c>
      <c r="H26" s="74" t="s">
        <v>70</v>
      </c>
      <c r="I26" s="74">
        <v>9</v>
      </c>
      <c r="J26" s="74" t="s">
        <v>100</v>
      </c>
      <c r="K26" s="74" t="s">
        <v>101</v>
      </c>
    </row>
  </sheetData>
  <mergeCells count="15">
    <mergeCell ref="G22:H22"/>
    <mergeCell ref="J5:K6"/>
    <mergeCell ref="E6:H6"/>
    <mergeCell ref="G9:H9"/>
    <mergeCell ref="A11:A12"/>
    <mergeCell ref="E11:H11"/>
    <mergeCell ref="I11:I12"/>
    <mergeCell ref="J11:J12"/>
    <mergeCell ref="E12:F12"/>
    <mergeCell ref="G12:H12"/>
    <mergeCell ref="I5:I6"/>
    <mergeCell ref="A5:A6"/>
    <mergeCell ref="B5:B6"/>
    <mergeCell ref="D5:D6"/>
    <mergeCell ref="E5:H5"/>
  </mergeCells>
  <phoneticPr fontId="2"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topLeftCell="A10" zoomScaleNormal="100" workbookViewId="0">
      <selection activeCell="B7" sqref="A7:XFD7"/>
    </sheetView>
  </sheetViews>
  <sheetFormatPr baseColWidth="10" defaultRowHeight="15" x14ac:dyDescent="0.25"/>
  <cols>
    <col min="1" max="2" width="15.7109375" style="33" customWidth="1"/>
    <col min="3" max="3" width="14.7109375" style="33" customWidth="1"/>
    <col min="4" max="11" width="15.7109375" style="33" customWidth="1"/>
    <col min="12" max="16384" width="11.42578125" style="33"/>
  </cols>
  <sheetData>
    <row r="1" spans="1:12" ht="12.75" customHeight="1" x14ac:dyDescent="0.25">
      <c r="A1" s="2" t="s">
        <v>98</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34" t="s">
        <v>117</v>
      </c>
      <c r="B3" s="84" t="s">
        <v>118</v>
      </c>
      <c r="C3" s="34"/>
      <c r="D3" s="34"/>
      <c r="E3" s="35"/>
      <c r="F3" s="35"/>
      <c r="G3" s="35"/>
      <c r="H3" s="35"/>
      <c r="I3" s="35"/>
      <c r="J3" s="35"/>
      <c r="K3" s="301" t="s">
        <v>1133</v>
      </c>
    </row>
    <row r="4" spans="1:12" ht="15" customHeight="1" x14ac:dyDescent="0.25">
      <c r="A4" s="185"/>
      <c r="B4" s="186"/>
      <c r="C4" s="185"/>
      <c r="D4" s="185"/>
      <c r="E4" s="187"/>
      <c r="F4" s="187"/>
      <c r="G4" s="187"/>
      <c r="H4" s="187"/>
      <c r="I4" s="187"/>
      <c r="J4" s="187"/>
      <c r="K4" s="188"/>
    </row>
    <row r="5" spans="1:12" x14ac:dyDescent="0.25">
      <c r="A5" s="308" t="s">
        <v>28</v>
      </c>
      <c r="B5" s="310" t="s">
        <v>131</v>
      </c>
      <c r="C5" s="39"/>
      <c r="D5" s="308" t="s">
        <v>71</v>
      </c>
      <c r="E5" s="312" t="s">
        <v>37</v>
      </c>
      <c r="F5" s="313"/>
      <c r="G5" s="313"/>
      <c r="H5" s="314"/>
      <c r="I5" s="308" t="s">
        <v>31</v>
      </c>
      <c r="J5" s="315" t="s">
        <v>41</v>
      </c>
      <c r="K5" s="316"/>
    </row>
    <row r="6" spans="1:12" x14ac:dyDescent="0.25">
      <c r="A6" s="309"/>
      <c r="B6" s="311"/>
      <c r="C6" s="40"/>
      <c r="D6" s="309"/>
      <c r="E6" s="312" t="s">
        <v>33</v>
      </c>
      <c r="F6" s="313"/>
      <c r="G6" s="313"/>
      <c r="H6" s="314"/>
      <c r="I6" s="309"/>
      <c r="J6" s="317"/>
      <c r="K6" s="318"/>
    </row>
    <row r="7" spans="1:12" ht="15" customHeight="1" x14ac:dyDescent="0.25">
      <c r="A7" s="48"/>
      <c r="B7" s="44"/>
      <c r="C7" s="49"/>
      <c r="D7" s="50"/>
      <c r="E7" s="53"/>
      <c r="F7" s="37"/>
      <c r="G7" s="51"/>
      <c r="H7" s="52"/>
      <c r="I7" s="107"/>
      <c r="J7" s="44"/>
      <c r="K7" s="179"/>
    </row>
    <row r="8" spans="1:12" ht="12.75" customHeight="1" x14ac:dyDescent="0.25">
      <c r="A8" s="69"/>
      <c r="B8" s="53"/>
      <c r="C8" s="54"/>
      <c r="D8" s="53"/>
      <c r="E8" s="53"/>
      <c r="F8" s="38"/>
      <c r="G8" s="158"/>
      <c r="H8" s="58"/>
      <c r="I8" s="94"/>
      <c r="J8" s="53"/>
      <c r="K8" s="153"/>
    </row>
    <row r="9" spans="1:12" x14ac:dyDescent="0.25">
      <c r="A9" s="53"/>
      <c r="B9" s="38"/>
      <c r="C9" s="38"/>
      <c r="D9" s="38"/>
      <c r="E9" s="38"/>
      <c r="F9" s="38"/>
      <c r="G9" s="306" t="s">
        <v>132</v>
      </c>
      <c r="H9" s="307"/>
      <c r="I9" s="147">
        <f>SUM(I7:I8)</f>
        <v>0</v>
      </c>
      <c r="J9" s="57"/>
      <c r="K9" s="58"/>
    </row>
    <row r="10" spans="1:12" ht="12.75" customHeight="1" x14ac:dyDescent="0.25">
      <c r="A10" s="3"/>
      <c r="B10" s="3"/>
      <c r="C10" s="3"/>
      <c r="D10" s="3"/>
      <c r="E10" s="3"/>
      <c r="F10" s="3"/>
      <c r="G10" s="3"/>
      <c r="H10" s="3"/>
      <c r="I10" s="165"/>
      <c r="J10" s="37"/>
      <c r="K10" s="49"/>
    </row>
    <row r="11" spans="1:12" x14ac:dyDescent="0.25">
      <c r="A11" s="308" t="s">
        <v>28</v>
      </c>
      <c r="B11" s="30" t="s">
        <v>38</v>
      </c>
      <c r="C11" s="60" t="s">
        <v>34</v>
      </c>
      <c r="D11" s="59" t="s">
        <v>34</v>
      </c>
      <c r="E11" s="312" t="s">
        <v>40</v>
      </c>
      <c r="F11" s="313"/>
      <c r="G11" s="313"/>
      <c r="H11" s="314"/>
      <c r="I11" s="308" t="s">
        <v>31</v>
      </c>
      <c r="J11" s="308" t="s">
        <v>29</v>
      </c>
      <c r="K11" s="60" t="s">
        <v>56</v>
      </c>
    </row>
    <row r="12" spans="1:12" x14ac:dyDescent="0.25">
      <c r="A12" s="309"/>
      <c r="B12" s="61" t="s">
        <v>39</v>
      </c>
      <c r="C12" s="61" t="s">
        <v>36</v>
      </c>
      <c r="D12" s="61" t="s">
        <v>35</v>
      </c>
      <c r="E12" s="312" t="s">
        <v>33</v>
      </c>
      <c r="F12" s="314"/>
      <c r="G12" s="312" t="s">
        <v>32</v>
      </c>
      <c r="H12" s="314"/>
      <c r="I12" s="309"/>
      <c r="J12" s="309"/>
      <c r="K12" s="61" t="s">
        <v>57</v>
      </c>
    </row>
    <row r="13" spans="1:12" ht="12.75" customHeight="1" x14ac:dyDescent="0.25">
      <c r="A13" s="41"/>
      <c r="B13" s="41"/>
      <c r="C13" s="41"/>
      <c r="D13" s="41"/>
      <c r="E13" s="44"/>
      <c r="F13" s="49"/>
      <c r="G13" s="44"/>
      <c r="H13" s="43"/>
      <c r="I13" s="62"/>
      <c r="J13" s="62"/>
      <c r="K13" s="62"/>
    </row>
    <row r="14" spans="1:12" x14ac:dyDescent="0.25">
      <c r="A14" s="48">
        <v>42782</v>
      </c>
      <c r="B14" s="37" t="s">
        <v>408</v>
      </c>
      <c r="C14" s="64">
        <v>190</v>
      </c>
      <c r="D14" s="64">
        <v>219</v>
      </c>
      <c r="E14" s="44" t="s">
        <v>197</v>
      </c>
      <c r="F14" s="37"/>
      <c r="G14" s="44" t="s">
        <v>198</v>
      </c>
      <c r="H14" s="164"/>
      <c r="I14" s="107">
        <v>172363</v>
      </c>
      <c r="J14" s="107">
        <v>172363</v>
      </c>
      <c r="K14" s="78">
        <f t="shared" ref="K14:K30" si="0">+I14-J14</f>
        <v>0</v>
      </c>
      <c r="L14"/>
    </row>
    <row r="15" spans="1:12" x14ac:dyDescent="0.25">
      <c r="A15" s="48">
        <v>42829</v>
      </c>
      <c r="B15" s="63" t="s">
        <v>409</v>
      </c>
      <c r="C15" s="64">
        <v>123</v>
      </c>
      <c r="D15" s="64">
        <v>501</v>
      </c>
      <c r="E15" s="44" t="s">
        <v>322</v>
      </c>
      <c r="F15" s="66"/>
      <c r="G15" s="65" t="s">
        <v>325</v>
      </c>
      <c r="H15" s="66"/>
      <c r="I15" s="75">
        <v>3313742</v>
      </c>
      <c r="J15" s="75">
        <v>3313742</v>
      </c>
      <c r="K15" s="78">
        <f t="shared" si="0"/>
        <v>0</v>
      </c>
      <c r="L15"/>
    </row>
    <row r="16" spans="1:12" x14ac:dyDescent="0.25">
      <c r="A16" s="108">
        <v>42829</v>
      </c>
      <c r="B16" s="63" t="s">
        <v>409</v>
      </c>
      <c r="C16" s="64">
        <v>123</v>
      </c>
      <c r="D16" s="64">
        <v>502</v>
      </c>
      <c r="E16" s="44" t="s">
        <v>323</v>
      </c>
      <c r="F16" s="66"/>
      <c r="G16" s="65" t="s">
        <v>325</v>
      </c>
      <c r="H16" s="66"/>
      <c r="I16" s="107">
        <v>10566131</v>
      </c>
      <c r="J16" s="107">
        <v>10566131</v>
      </c>
      <c r="K16" s="78">
        <f t="shared" si="0"/>
        <v>0</v>
      </c>
      <c r="L16"/>
    </row>
    <row r="17" spans="1:12" x14ac:dyDescent="0.25">
      <c r="A17" s="108">
        <v>42845</v>
      </c>
      <c r="B17" s="63" t="s">
        <v>410</v>
      </c>
      <c r="C17" s="50">
        <v>201</v>
      </c>
      <c r="D17" s="64">
        <v>551</v>
      </c>
      <c r="E17" s="44" t="s">
        <v>324</v>
      </c>
      <c r="F17" s="66"/>
      <c r="G17" s="65" t="s">
        <v>326</v>
      </c>
      <c r="H17" s="66"/>
      <c r="I17" s="231">
        <v>6033492</v>
      </c>
      <c r="J17" s="75">
        <v>6033492</v>
      </c>
      <c r="K17" s="78">
        <f t="shared" si="0"/>
        <v>0</v>
      </c>
      <c r="L17"/>
    </row>
    <row r="18" spans="1:12" x14ac:dyDescent="0.25">
      <c r="A18" s="108">
        <v>42867</v>
      </c>
      <c r="B18" s="63" t="s">
        <v>411</v>
      </c>
      <c r="C18" s="64">
        <v>508</v>
      </c>
      <c r="D18" s="64">
        <v>656</v>
      </c>
      <c r="E18" s="163" t="s">
        <v>390</v>
      </c>
      <c r="F18" s="66"/>
      <c r="G18" s="65" t="s">
        <v>391</v>
      </c>
      <c r="H18" s="66"/>
      <c r="I18" s="75">
        <v>5318294</v>
      </c>
      <c r="J18" s="75">
        <v>5264502</v>
      </c>
      <c r="K18" s="78">
        <f t="shared" si="0"/>
        <v>53792</v>
      </c>
    </row>
    <row r="19" spans="1:12" x14ac:dyDescent="0.25">
      <c r="A19" s="108">
        <v>42874</v>
      </c>
      <c r="B19" s="63" t="s">
        <v>407</v>
      </c>
      <c r="C19" s="64">
        <v>610</v>
      </c>
      <c r="D19" s="64">
        <v>692</v>
      </c>
      <c r="E19" s="163" t="s">
        <v>412</v>
      </c>
      <c r="F19" s="66"/>
      <c r="G19" s="65" t="s">
        <v>413</v>
      </c>
      <c r="H19" s="66"/>
      <c r="I19" s="75">
        <v>10710000</v>
      </c>
      <c r="J19" s="75">
        <v>10710000</v>
      </c>
      <c r="K19" s="78">
        <f t="shared" si="0"/>
        <v>0</v>
      </c>
    </row>
    <row r="20" spans="1:12" x14ac:dyDescent="0.25">
      <c r="A20" s="108">
        <v>42899</v>
      </c>
      <c r="B20" s="63" t="s">
        <v>574</v>
      </c>
      <c r="C20" s="64">
        <v>625</v>
      </c>
      <c r="D20" s="64">
        <v>750</v>
      </c>
      <c r="E20" s="163" t="s">
        <v>575</v>
      </c>
      <c r="F20" s="66"/>
      <c r="G20" s="65" t="s">
        <v>576</v>
      </c>
      <c r="H20" s="66"/>
      <c r="I20" s="75">
        <v>21703030</v>
      </c>
      <c r="J20" s="75">
        <v>21235575</v>
      </c>
      <c r="K20" s="78">
        <f t="shared" si="0"/>
        <v>467455</v>
      </c>
    </row>
    <row r="21" spans="1:12" x14ac:dyDescent="0.25">
      <c r="A21" s="108">
        <v>42909</v>
      </c>
      <c r="B21" s="63" t="s">
        <v>398</v>
      </c>
      <c r="C21" s="64">
        <v>276</v>
      </c>
      <c r="D21" s="64">
        <v>797</v>
      </c>
      <c r="E21" s="163" t="s">
        <v>524</v>
      </c>
      <c r="F21" s="66"/>
      <c r="G21" s="65" t="s">
        <v>96</v>
      </c>
      <c r="H21" s="66"/>
      <c r="I21" s="75">
        <v>163880</v>
      </c>
      <c r="J21" s="75">
        <v>163880</v>
      </c>
      <c r="K21" s="78">
        <f t="shared" si="0"/>
        <v>0</v>
      </c>
    </row>
    <row r="22" spans="1:12" x14ac:dyDescent="0.25">
      <c r="A22" s="108">
        <v>42928</v>
      </c>
      <c r="B22" s="63" t="s">
        <v>642</v>
      </c>
      <c r="C22" s="64">
        <v>702</v>
      </c>
      <c r="D22" s="64">
        <v>828</v>
      </c>
      <c r="E22" s="163" t="s">
        <v>643</v>
      </c>
      <c r="F22" s="66"/>
      <c r="G22" s="163" t="s">
        <v>644</v>
      </c>
      <c r="H22" s="66"/>
      <c r="I22" s="75">
        <v>41582963</v>
      </c>
      <c r="J22" s="75">
        <v>41582963</v>
      </c>
      <c r="K22" s="78">
        <f t="shared" si="0"/>
        <v>0</v>
      </c>
    </row>
    <row r="23" spans="1:12" x14ac:dyDescent="0.25">
      <c r="A23" s="108">
        <v>42955</v>
      </c>
      <c r="B23" s="63" t="s">
        <v>713</v>
      </c>
      <c r="C23" s="64">
        <v>749</v>
      </c>
      <c r="D23" s="64">
        <v>878</v>
      </c>
      <c r="E23" s="163" t="s">
        <v>655</v>
      </c>
      <c r="F23" s="66"/>
      <c r="G23" s="163" t="s">
        <v>325</v>
      </c>
      <c r="H23" s="66"/>
      <c r="I23" s="75">
        <v>19560</v>
      </c>
      <c r="J23" s="75">
        <v>19560</v>
      </c>
      <c r="K23" s="78">
        <f t="shared" si="0"/>
        <v>0</v>
      </c>
    </row>
    <row r="24" spans="1:12" x14ac:dyDescent="0.25">
      <c r="A24" s="108">
        <v>42955</v>
      </c>
      <c r="B24" s="63" t="s">
        <v>714</v>
      </c>
      <c r="C24" s="64">
        <v>750</v>
      </c>
      <c r="D24" s="64">
        <v>879</v>
      </c>
      <c r="E24" s="163" t="s">
        <v>656</v>
      </c>
      <c r="F24" s="66"/>
      <c r="G24" s="163" t="s">
        <v>326</v>
      </c>
      <c r="H24" s="66"/>
      <c r="I24" s="75">
        <v>17936</v>
      </c>
      <c r="J24" s="75">
        <v>17936</v>
      </c>
      <c r="K24" s="78">
        <f t="shared" si="0"/>
        <v>0</v>
      </c>
    </row>
    <row r="25" spans="1:12" x14ac:dyDescent="0.25">
      <c r="A25" s="108">
        <v>42983</v>
      </c>
      <c r="B25" s="63" t="s">
        <v>398</v>
      </c>
      <c r="C25" s="64">
        <v>276</v>
      </c>
      <c r="D25" s="64">
        <v>954</v>
      </c>
      <c r="E25" s="163" t="s">
        <v>772</v>
      </c>
      <c r="F25" s="66"/>
      <c r="G25" s="163" t="s">
        <v>96</v>
      </c>
      <c r="H25" s="66"/>
      <c r="I25" s="75">
        <v>275000</v>
      </c>
      <c r="J25" s="75">
        <v>275000</v>
      </c>
      <c r="K25" s="78">
        <f t="shared" si="0"/>
        <v>0</v>
      </c>
    </row>
    <row r="26" spans="1:12" x14ac:dyDescent="0.25">
      <c r="A26" s="108">
        <v>43010</v>
      </c>
      <c r="B26" s="63" t="s">
        <v>997</v>
      </c>
      <c r="C26" s="64">
        <v>825</v>
      </c>
      <c r="D26" s="64">
        <v>1119</v>
      </c>
      <c r="E26" s="163" t="s">
        <v>998</v>
      </c>
      <c r="F26" s="66"/>
      <c r="G26" s="163" t="s">
        <v>999</v>
      </c>
      <c r="H26" s="66"/>
      <c r="I26" s="75">
        <v>17826372</v>
      </c>
      <c r="J26" s="75">
        <v>17826372</v>
      </c>
      <c r="K26" s="78">
        <f t="shared" si="0"/>
        <v>0</v>
      </c>
    </row>
    <row r="27" spans="1:12" x14ac:dyDescent="0.25">
      <c r="A27" s="108">
        <v>43026</v>
      </c>
      <c r="B27" s="63" t="s">
        <v>398</v>
      </c>
      <c r="C27" s="64">
        <v>276</v>
      </c>
      <c r="D27" s="64">
        <v>1166</v>
      </c>
      <c r="E27" s="163" t="s">
        <v>1007</v>
      </c>
      <c r="F27" s="66"/>
      <c r="G27" s="163" t="s">
        <v>96</v>
      </c>
      <c r="H27" s="66"/>
      <c r="I27" s="75">
        <v>74180</v>
      </c>
      <c r="J27" s="75">
        <v>74180</v>
      </c>
      <c r="K27" s="78">
        <f t="shared" si="0"/>
        <v>0</v>
      </c>
    </row>
    <row r="28" spans="1:12" x14ac:dyDescent="0.25">
      <c r="A28" s="108">
        <v>43033</v>
      </c>
      <c r="B28" s="63" t="s">
        <v>398</v>
      </c>
      <c r="C28" s="64">
        <v>276</v>
      </c>
      <c r="D28" s="64">
        <v>1209</v>
      </c>
      <c r="E28" s="163" t="s">
        <v>1068</v>
      </c>
      <c r="F28" s="66"/>
      <c r="G28" s="163" t="s">
        <v>96</v>
      </c>
      <c r="H28" s="66"/>
      <c r="I28" s="75">
        <v>100000</v>
      </c>
      <c r="J28" s="75">
        <v>100000</v>
      </c>
      <c r="K28" s="78">
        <f t="shared" si="0"/>
        <v>0</v>
      </c>
    </row>
    <row r="29" spans="1:12" x14ac:dyDescent="0.25">
      <c r="A29" s="108">
        <v>43061</v>
      </c>
      <c r="B29" s="63" t="s">
        <v>1127</v>
      </c>
      <c r="C29" s="64">
        <v>990</v>
      </c>
      <c r="D29" s="64">
        <v>1321</v>
      </c>
      <c r="E29" s="275" t="s">
        <v>1102</v>
      </c>
      <c r="F29" s="66"/>
      <c r="G29" s="163" t="s">
        <v>1128</v>
      </c>
      <c r="H29" s="66"/>
      <c r="I29" s="75">
        <v>357080000</v>
      </c>
      <c r="J29" s="75">
        <v>357080000</v>
      </c>
      <c r="K29" s="78">
        <f t="shared" si="0"/>
        <v>0</v>
      </c>
    </row>
    <row r="30" spans="1:12" x14ac:dyDescent="0.25">
      <c r="A30" s="108">
        <v>43098</v>
      </c>
      <c r="B30" s="63" t="s">
        <v>1204</v>
      </c>
      <c r="C30" s="64">
        <v>1025</v>
      </c>
      <c r="D30" s="64">
        <v>1425</v>
      </c>
      <c r="E30" s="275" t="s">
        <v>1205</v>
      </c>
      <c r="F30" s="66"/>
      <c r="G30" t="s">
        <v>1206</v>
      </c>
      <c r="H30" s="66"/>
      <c r="I30" s="75">
        <v>1354900</v>
      </c>
      <c r="J30" s="75">
        <v>0</v>
      </c>
      <c r="K30" s="78">
        <f t="shared" si="0"/>
        <v>1354900</v>
      </c>
    </row>
    <row r="31" spans="1:12" ht="12.75" customHeight="1" x14ac:dyDescent="0.25">
      <c r="A31" s="48"/>
      <c r="B31" s="63"/>
      <c r="C31" s="41"/>
      <c r="D31" s="41"/>
      <c r="E31" s="44"/>
      <c r="F31" s="49"/>
      <c r="G31" s="44"/>
      <c r="H31" s="49"/>
      <c r="I31" s="94" t="s">
        <v>130</v>
      </c>
      <c r="J31" s="94"/>
      <c r="K31" s="94"/>
    </row>
    <row r="32" spans="1:12" x14ac:dyDescent="0.25">
      <c r="A32" s="55"/>
      <c r="B32" s="56"/>
      <c r="C32" s="56"/>
      <c r="D32" s="56"/>
      <c r="E32" s="56"/>
      <c r="F32" s="56"/>
      <c r="G32" s="306" t="s">
        <v>132</v>
      </c>
      <c r="H32" s="307"/>
      <c r="I32" s="83">
        <f>SUM(I14:I31)</f>
        <v>476311843</v>
      </c>
      <c r="J32" s="83">
        <f>SUM(J14:J31)</f>
        <v>474435696</v>
      </c>
      <c r="K32" s="83">
        <f>SUM(K14:K31)</f>
        <v>1876147</v>
      </c>
    </row>
    <row r="33" spans="1:11" ht="12.75" customHeight="1" x14ac:dyDescent="0.25">
      <c r="A33" s="56"/>
      <c r="B33" s="56"/>
      <c r="C33" s="56"/>
      <c r="D33" s="56"/>
      <c r="E33" s="56"/>
      <c r="F33" s="56"/>
      <c r="G33" s="120"/>
      <c r="H33" s="120"/>
      <c r="I33" s="166"/>
      <c r="J33" s="166"/>
      <c r="K33" s="166"/>
    </row>
    <row r="34" spans="1:11" ht="24.95" customHeight="1" x14ac:dyDescent="0.25">
      <c r="A34" s="31" t="s">
        <v>58</v>
      </c>
      <c r="B34" s="31" t="s">
        <v>133</v>
      </c>
      <c r="C34" s="31" t="s">
        <v>30</v>
      </c>
      <c r="D34" s="32" t="s">
        <v>59</v>
      </c>
      <c r="E34" s="31" t="s">
        <v>40</v>
      </c>
      <c r="F34" s="31" t="s">
        <v>62</v>
      </c>
      <c r="G34" s="31" t="s">
        <v>37</v>
      </c>
      <c r="H34" s="31" t="s">
        <v>60</v>
      </c>
      <c r="I34" s="31" t="s">
        <v>61</v>
      </c>
      <c r="J34" s="31" t="s">
        <v>99</v>
      </c>
      <c r="K34" s="31" t="s">
        <v>68</v>
      </c>
    </row>
    <row r="35" spans="1:11" ht="24.95" customHeight="1" x14ac:dyDescent="0.25">
      <c r="A35" s="95">
        <v>200000000</v>
      </c>
      <c r="B35" s="95">
        <v>300000000</v>
      </c>
      <c r="C35" s="95">
        <v>0</v>
      </c>
      <c r="D35" s="82">
        <f>+A35+B35-C35</f>
        <v>500000000</v>
      </c>
      <c r="E35" s="82">
        <f>+I32</f>
        <v>476311843</v>
      </c>
      <c r="F35" s="72">
        <f>+E35/D35</f>
        <v>0.95262368600000003</v>
      </c>
      <c r="G35" s="82">
        <f>+I9</f>
        <v>0</v>
      </c>
      <c r="H35" s="82">
        <f>+D35-E35-G35</f>
        <v>23688157</v>
      </c>
      <c r="I35" s="82">
        <f>+J32</f>
        <v>474435696</v>
      </c>
      <c r="J35" s="73">
        <f>+I35/D35</f>
        <v>0.94887139200000004</v>
      </c>
      <c r="K35" s="82">
        <f>+K32</f>
        <v>1876147</v>
      </c>
    </row>
    <row r="36" spans="1:11" x14ac:dyDescent="0.25">
      <c r="A36" s="74">
        <v>1</v>
      </c>
      <c r="B36" s="74">
        <v>2</v>
      </c>
      <c r="C36" s="74">
        <v>3</v>
      </c>
      <c r="D36" s="74" t="s">
        <v>42</v>
      </c>
      <c r="E36" s="74">
        <v>5</v>
      </c>
      <c r="F36" s="74" t="s">
        <v>69</v>
      </c>
      <c r="G36" s="74">
        <v>7</v>
      </c>
      <c r="H36" s="74" t="s">
        <v>70</v>
      </c>
      <c r="I36" s="74">
        <v>9</v>
      </c>
      <c r="J36" s="74" t="s">
        <v>100</v>
      </c>
      <c r="K36" s="74" t="s">
        <v>101</v>
      </c>
    </row>
  </sheetData>
  <mergeCells count="15">
    <mergeCell ref="G32:H32"/>
    <mergeCell ref="J5:K6"/>
    <mergeCell ref="E6:H6"/>
    <mergeCell ref="G9:H9"/>
    <mergeCell ref="A11:A12"/>
    <mergeCell ref="E11:H11"/>
    <mergeCell ref="I11:I12"/>
    <mergeCell ref="J11:J12"/>
    <mergeCell ref="E12:F12"/>
    <mergeCell ref="G12:H12"/>
    <mergeCell ref="I5:I6"/>
    <mergeCell ref="A5:A6"/>
    <mergeCell ref="B5:B6"/>
    <mergeCell ref="D5:D6"/>
    <mergeCell ref="E5:H5"/>
  </mergeCells>
  <phoneticPr fontId="2"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
  <sheetViews>
    <sheetView topLeftCell="A7" zoomScaleNormal="100" workbookViewId="0">
      <selection activeCell="N30" sqref="N30"/>
    </sheetView>
  </sheetViews>
  <sheetFormatPr baseColWidth="10" defaultRowHeight="15" x14ac:dyDescent="0.25"/>
  <cols>
    <col min="1" max="2" width="15.7109375" style="33" customWidth="1"/>
    <col min="3" max="3" width="14.7109375" style="33" customWidth="1"/>
    <col min="4" max="11" width="15.7109375" style="33" customWidth="1"/>
    <col min="12" max="16384" width="11.42578125" style="33"/>
  </cols>
  <sheetData>
    <row r="1" spans="1:13" ht="12.75" customHeight="1" x14ac:dyDescent="0.25">
      <c r="A1" s="2" t="s">
        <v>98</v>
      </c>
      <c r="B1" s="2"/>
      <c r="C1" s="2"/>
      <c r="D1" s="2"/>
      <c r="E1" s="3"/>
      <c r="F1" s="2"/>
      <c r="G1" s="3"/>
      <c r="H1" s="3"/>
      <c r="I1" s="3"/>
      <c r="J1" s="3"/>
      <c r="K1" s="3"/>
    </row>
    <row r="2" spans="1:13" ht="12.75" customHeight="1" x14ac:dyDescent="0.25">
      <c r="A2" s="3"/>
      <c r="B2" s="3"/>
      <c r="C2" s="3"/>
      <c r="D2" s="3"/>
      <c r="E2" s="3"/>
      <c r="F2" s="3"/>
      <c r="G2" s="3"/>
      <c r="H2" s="3"/>
      <c r="I2" s="3"/>
      <c r="J2" s="3"/>
      <c r="K2" s="4"/>
    </row>
    <row r="3" spans="1:13" ht="15" customHeight="1" x14ac:dyDescent="0.25">
      <c r="A3" s="34" t="s">
        <v>102</v>
      </c>
      <c r="B3" s="84" t="s">
        <v>46</v>
      </c>
      <c r="C3" s="34"/>
      <c r="D3" s="34"/>
      <c r="E3" s="35"/>
      <c r="F3" s="35"/>
      <c r="G3" s="35"/>
      <c r="H3" s="35"/>
      <c r="I3" s="35"/>
      <c r="J3" s="36"/>
      <c r="K3" s="301" t="s">
        <v>1133</v>
      </c>
    </row>
    <row r="4" spans="1:13" ht="12.75" customHeight="1" x14ac:dyDescent="0.25">
      <c r="A4" s="3"/>
      <c r="B4" s="3"/>
      <c r="C4" s="3"/>
      <c r="D4" s="3"/>
      <c r="E4" s="3"/>
      <c r="F4" s="3"/>
      <c r="G4" s="3"/>
      <c r="H4" s="3"/>
      <c r="I4" s="3"/>
      <c r="J4" s="37"/>
      <c r="K4" s="38"/>
    </row>
    <row r="5" spans="1:13" x14ac:dyDescent="0.25">
      <c r="A5" s="308" t="s">
        <v>28</v>
      </c>
      <c r="B5" s="310" t="s">
        <v>131</v>
      </c>
      <c r="C5" s="316"/>
      <c r="D5" s="308" t="s">
        <v>71</v>
      </c>
      <c r="E5" s="312" t="s">
        <v>37</v>
      </c>
      <c r="F5" s="313"/>
      <c r="G5" s="313"/>
      <c r="H5" s="314"/>
      <c r="I5" s="308" t="s">
        <v>31</v>
      </c>
      <c r="J5" s="315" t="s">
        <v>41</v>
      </c>
      <c r="K5" s="316"/>
    </row>
    <row r="6" spans="1:13" x14ac:dyDescent="0.25">
      <c r="A6" s="309"/>
      <c r="B6" s="311"/>
      <c r="C6" s="318"/>
      <c r="D6" s="309"/>
      <c r="E6" s="312" t="s">
        <v>33</v>
      </c>
      <c r="F6" s="313"/>
      <c r="G6" s="313"/>
      <c r="H6" s="314"/>
      <c r="I6" s="309"/>
      <c r="J6" s="317"/>
      <c r="K6" s="318"/>
    </row>
    <row r="7" spans="1:13" x14ac:dyDescent="0.25">
      <c r="A7" s="48"/>
      <c r="B7" s="65"/>
      <c r="C7" s="37"/>
      <c r="D7" s="64"/>
      <c r="E7" s="275"/>
      <c r="F7" s="37"/>
      <c r="G7" s="51"/>
      <c r="H7" s="52"/>
      <c r="I7" s="75"/>
      <c r="J7" s="44"/>
      <c r="K7" s="86"/>
    </row>
    <row r="8" spans="1:13" ht="12.75" customHeight="1" x14ac:dyDescent="0.25">
      <c r="A8" s="48"/>
      <c r="B8" s="65"/>
      <c r="C8" s="54"/>
      <c r="D8" s="109"/>
      <c r="E8" s="44"/>
      <c r="F8" s="37"/>
      <c r="G8" s="51"/>
      <c r="H8" s="52"/>
      <c r="I8" s="75"/>
      <c r="J8" s="44"/>
      <c r="K8" s="49"/>
    </row>
    <row r="9" spans="1:13" x14ac:dyDescent="0.25">
      <c r="A9" s="55"/>
      <c r="B9" s="56"/>
      <c r="C9" s="38"/>
      <c r="D9" s="56"/>
      <c r="E9" s="56"/>
      <c r="F9" s="56"/>
      <c r="G9" s="306" t="s">
        <v>132</v>
      </c>
      <c r="H9" s="307"/>
      <c r="I9" s="77">
        <f>SUM(I7:I8)</f>
        <v>0</v>
      </c>
      <c r="J9" s="57"/>
      <c r="K9" s="58"/>
    </row>
    <row r="10" spans="1:13" ht="12.75" customHeight="1" x14ac:dyDescent="0.25">
      <c r="A10" s="56"/>
      <c r="B10" s="56"/>
      <c r="C10" s="56"/>
      <c r="D10" s="56"/>
      <c r="E10" s="56"/>
      <c r="F10" s="56"/>
      <c r="G10" s="56"/>
      <c r="H10" s="56"/>
      <c r="I10" s="174"/>
      <c r="J10" s="177"/>
      <c r="K10" s="56"/>
    </row>
    <row r="11" spans="1:13" x14ac:dyDescent="0.25">
      <c r="A11" s="308" t="s">
        <v>28</v>
      </c>
      <c r="B11" s="30" t="s">
        <v>38</v>
      </c>
      <c r="C11" s="60" t="s">
        <v>34</v>
      </c>
      <c r="D11" s="59" t="s">
        <v>34</v>
      </c>
      <c r="E11" s="312" t="s">
        <v>40</v>
      </c>
      <c r="F11" s="313"/>
      <c r="G11" s="313"/>
      <c r="H11" s="314"/>
      <c r="I11" s="308" t="s">
        <v>31</v>
      </c>
      <c r="J11" s="308" t="s">
        <v>29</v>
      </c>
      <c r="K11" s="60" t="s">
        <v>56</v>
      </c>
    </row>
    <row r="12" spans="1:13" x14ac:dyDescent="0.25">
      <c r="A12" s="309"/>
      <c r="B12" s="61" t="s">
        <v>39</v>
      </c>
      <c r="C12" s="61" t="s">
        <v>36</v>
      </c>
      <c r="D12" s="61" t="s">
        <v>35</v>
      </c>
      <c r="E12" s="312" t="s">
        <v>33</v>
      </c>
      <c r="F12" s="314"/>
      <c r="G12" s="312" t="s">
        <v>32</v>
      </c>
      <c r="H12" s="314"/>
      <c r="I12" s="309"/>
      <c r="J12" s="309"/>
      <c r="K12" s="61" t="s">
        <v>57</v>
      </c>
    </row>
    <row r="13" spans="1:13" ht="15" customHeight="1" x14ac:dyDescent="0.25">
      <c r="A13" s="48">
        <v>42828</v>
      </c>
      <c r="B13" s="63" t="s">
        <v>291</v>
      </c>
      <c r="C13" s="64">
        <v>486</v>
      </c>
      <c r="D13" s="64">
        <v>496</v>
      </c>
      <c r="E13" s="44" t="s">
        <v>290</v>
      </c>
      <c r="F13" s="66"/>
      <c r="G13" s="65" t="s">
        <v>292</v>
      </c>
      <c r="H13" s="66"/>
      <c r="I13" s="75">
        <f>150897676-11895</f>
        <v>150885781</v>
      </c>
      <c r="J13" s="78">
        <v>150885781</v>
      </c>
      <c r="K13" s="78">
        <f t="shared" ref="K13:K31" si="0">+I13-J13</f>
        <v>0</v>
      </c>
      <c r="M13" s="234"/>
    </row>
    <row r="14" spans="1:13" x14ac:dyDescent="0.25">
      <c r="A14" s="48">
        <v>42849</v>
      </c>
      <c r="B14" s="63" t="s">
        <v>339</v>
      </c>
      <c r="C14" s="64">
        <v>512</v>
      </c>
      <c r="D14" s="64">
        <v>576</v>
      </c>
      <c r="E14" s="275" t="s">
        <v>289</v>
      </c>
      <c r="F14" s="66"/>
      <c r="G14" s="65" t="s">
        <v>340</v>
      </c>
      <c r="H14" s="66"/>
      <c r="I14" s="75">
        <f>531754961</f>
        <v>531754961</v>
      </c>
      <c r="J14" s="75">
        <v>531754961</v>
      </c>
      <c r="K14" s="78">
        <f t="shared" si="0"/>
        <v>0</v>
      </c>
      <c r="M14" s="234"/>
    </row>
    <row r="15" spans="1:13" x14ac:dyDescent="0.25">
      <c r="A15" s="48">
        <v>42877</v>
      </c>
      <c r="B15" s="63" t="s">
        <v>399</v>
      </c>
      <c r="C15" s="64">
        <v>505</v>
      </c>
      <c r="D15" s="64">
        <v>696</v>
      </c>
      <c r="E15" s="44" t="s">
        <v>400</v>
      </c>
      <c r="F15" s="66"/>
      <c r="G15" s="65" t="s">
        <v>340</v>
      </c>
      <c r="H15" s="66"/>
      <c r="I15" s="75">
        <v>401357391</v>
      </c>
      <c r="J15" s="75">
        <v>362119867</v>
      </c>
      <c r="K15" s="78">
        <f t="shared" si="0"/>
        <v>39237524</v>
      </c>
      <c r="M15" s="234"/>
    </row>
    <row r="16" spans="1:13" x14ac:dyDescent="0.25">
      <c r="A16" s="48">
        <v>42892</v>
      </c>
      <c r="B16" s="63" t="s">
        <v>498</v>
      </c>
      <c r="C16" s="64">
        <v>657</v>
      </c>
      <c r="D16" s="64">
        <v>727</v>
      </c>
      <c r="E16" s="44" t="s">
        <v>499</v>
      </c>
      <c r="F16" s="66"/>
      <c r="G16" s="44" t="s">
        <v>500</v>
      </c>
      <c r="H16" s="66"/>
      <c r="I16" s="78">
        <v>64863246</v>
      </c>
      <c r="J16" s="78">
        <v>63317428</v>
      </c>
      <c r="K16" s="78">
        <f t="shared" si="0"/>
        <v>1545818</v>
      </c>
      <c r="M16" s="234"/>
    </row>
    <row r="17" spans="1:13" x14ac:dyDescent="0.25">
      <c r="A17" s="48">
        <v>42928</v>
      </c>
      <c r="B17" s="63" t="s">
        <v>605</v>
      </c>
      <c r="C17" s="64">
        <v>713</v>
      </c>
      <c r="D17" s="64">
        <v>827</v>
      </c>
      <c r="E17" s="44" t="s">
        <v>610</v>
      </c>
      <c r="F17" s="66"/>
      <c r="G17" s="44" t="s">
        <v>607</v>
      </c>
      <c r="H17" s="66"/>
      <c r="I17" s="78">
        <v>7140000</v>
      </c>
      <c r="J17" s="78">
        <v>7140000</v>
      </c>
      <c r="K17" s="78">
        <f t="shared" si="0"/>
        <v>0</v>
      </c>
      <c r="M17" s="234"/>
    </row>
    <row r="18" spans="1:13" x14ac:dyDescent="0.25">
      <c r="A18" s="48">
        <v>42929</v>
      </c>
      <c r="B18" s="63" t="s">
        <v>606</v>
      </c>
      <c r="C18" s="64">
        <v>569</v>
      </c>
      <c r="D18" s="64">
        <v>832</v>
      </c>
      <c r="E18" s="44" t="s">
        <v>609</v>
      </c>
      <c r="F18" s="66"/>
      <c r="G18" s="44" t="s">
        <v>608</v>
      </c>
      <c r="H18" s="66"/>
      <c r="I18" s="78">
        <v>445855047</v>
      </c>
      <c r="J18" s="78">
        <v>284280591</v>
      </c>
      <c r="K18" s="78">
        <f t="shared" si="0"/>
        <v>161574456</v>
      </c>
      <c r="M18" s="234"/>
    </row>
    <row r="19" spans="1:13" x14ac:dyDescent="0.25">
      <c r="A19" s="48">
        <v>42941</v>
      </c>
      <c r="B19" s="63" t="s">
        <v>649</v>
      </c>
      <c r="C19" s="64">
        <v>729</v>
      </c>
      <c r="D19" s="64">
        <v>862</v>
      </c>
      <c r="E19" s="294" t="s">
        <v>650</v>
      </c>
      <c r="F19" s="66"/>
      <c r="G19" s="44" t="s">
        <v>651</v>
      </c>
      <c r="H19" s="66"/>
      <c r="I19" s="78">
        <v>70310165</v>
      </c>
      <c r="J19" s="78">
        <v>17577540</v>
      </c>
      <c r="K19" s="78">
        <f t="shared" si="0"/>
        <v>52732625</v>
      </c>
      <c r="M19" s="234"/>
    </row>
    <row r="20" spans="1:13" x14ac:dyDescent="0.25">
      <c r="A20" s="48">
        <v>42947</v>
      </c>
      <c r="B20" s="63" t="s">
        <v>662</v>
      </c>
      <c r="C20" s="64">
        <v>730</v>
      </c>
      <c r="D20" s="64">
        <v>866</v>
      </c>
      <c r="E20" s="44" t="s">
        <v>663</v>
      </c>
      <c r="F20" s="66"/>
      <c r="G20" s="44" t="s">
        <v>664</v>
      </c>
      <c r="H20" s="66"/>
      <c r="I20" s="78">
        <v>22068600</v>
      </c>
      <c r="J20" s="78">
        <v>16667973</v>
      </c>
      <c r="K20" s="78">
        <f t="shared" si="0"/>
        <v>5400627</v>
      </c>
      <c r="M20" s="234"/>
    </row>
    <row r="21" spans="1:13" x14ac:dyDescent="0.25">
      <c r="A21" s="48">
        <v>42950</v>
      </c>
      <c r="B21" s="63" t="s">
        <v>665</v>
      </c>
      <c r="C21" s="64">
        <v>738</v>
      </c>
      <c r="D21" s="64">
        <v>876</v>
      </c>
      <c r="E21" s="275" t="s">
        <v>669</v>
      </c>
      <c r="F21" s="66"/>
      <c r="G21" s="44" t="s">
        <v>671</v>
      </c>
      <c r="H21" s="66"/>
      <c r="I21" s="78">
        <v>69697887</v>
      </c>
      <c r="J21" s="78">
        <v>69697887</v>
      </c>
      <c r="K21" s="78">
        <f t="shared" si="0"/>
        <v>0</v>
      </c>
      <c r="M21" s="234"/>
    </row>
    <row r="22" spans="1:13" x14ac:dyDescent="0.25">
      <c r="A22" s="48">
        <v>42963</v>
      </c>
      <c r="B22" s="63" t="s">
        <v>666</v>
      </c>
      <c r="C22" s="64">
        <v>712</v>
      </c>
      <c r="D22" s="64">
        <v>896</v>
      </c>
      <c r="E22" s="44" t="s">
        <v>549</v>
      </c>
      <c r="F22" s="66"/>
      <c r="G22" s="44" t="s">
        <v>672</v>
      </c>
      <c r="H22" s="66"/>
      <c r="I22" s="78">
        <v>330935430</v>
      </c>
      <c r="J22" s="78">
        <v>197723260</v>
      </c>
      <c r="K22" s="78">
        <f t="shared" si="0"/>
        <v>133212170</v>
      </c>
      <c r="M22" s="234"/>
    </row>
    <row r="23" spans="1:13" x14ac:dyDescent="0.25">
      <c r="A23" s="48">
        <v>42964</v>
      </c>
      <c r="B23" s="63" t="s">
        <v>667</v>
      </c>
      <c r="C23" s="64">
        <v>753</v>
      </c>
      <c r="D23" s="64">
        <v>898</v>
      </c>
      <c r="E23" s="44" t="s">
        <v>670</v>
      </c>
      <c r="F23" s="66"/>
      <c r="G23" s="44" t="s">
        <v>673</v>
      </c>
      <c r="H23" s="66"/>
      <c r="I23" s="78">
        <v>39581876</v>
      </c>
      <c r="J23" s="78">
        <v>39581876</v>
      </c>
      <c r="K23" s="78">
        <f t="shared" si="0"/>
        <v>0</v>
      </c>
      <c r="M23" s="234"/>
    </row>
    <row r="24" spans="1:13" x14ac:dyDescent="0.25">
      <c r="A24" s="48">
        <v>42965</v>
      </c>
      <c r="B24" s="63" t="s">
        <v>666</v>
      </c>
      <c r="C24" s="64">
        <v>714</v>
      </c>
      <c r="D24" s="64">
        <v>908</v>
      </c>
      <c r="E24" s="44" t="s">
        <v>668</v>
      </c>
      <c r="F24" s="66"/>
      <c r="G24" s="44" t="s">
        <v>674</v>
      </c>
      <c r="H24" s="66"/>
      <c r="I24" s="78">
        <v>316111550</v>
      </c>
      <c r="J24" s="78">
        <v>316111550</v>
      </c>
      <c r="K24" s="78">
        <f t="shared" si="0"/>
        <v>0</v>
      </c>
      <c r="M24" s="234"/>
    </row>
    <row r="25" spans="1:13" x14ac:dyDescent="0.25">
      <c r="A25" s="48">
        <v>42970</v>
      </c>
      <c r="B25" s="63" t="s">
        <v>729</v>
      </c>
      <c r="C25" s="64">
        <v>789</v>
      </c>
      <c r="D25" s="64">
        <v>914</v>
      </c>
      <c r="E25" s="44" t="s">
        <v>730</v>
      </c>
      <c r="F25" s="66"/>
      <c r="G25" s="44" t="s">
        <v>607</v>
      </c>
      <c r="H25" s="66"/>
      <c r="I25" s="78">
        <v>464100</v>
      </c>
      <c r="J25" s="78">
        <v>464100</v>
      </c>
      <c r="K25" s="78">
        <f t="shared" si="0"/>
        <v>0</v>
      </c>
      <c r="M25" s="234"/>
    </row>
    <row r="26" spans="1:13" x14ac:dyDescent="0.25">
      <c r="A26" s="48">
        <v>42978</v>
      </c>
      <c r="B26" s="63" t="s">
        <v>765</v>
      </c>
      <c r="C26" s="64">
        <v>740</v>
      </c>
      <c r="D26" s="64">
        <v>942</v>
      </c>
      <c r="E26" s="44" t="s">
        <v>767</v>
      </c>
      <c r="F26" s="66"/>
      <c r="G26" s="44" t="s">
        <v>768</v>
      </c>
      <c r="H26" s="66"/>
      <c r="I26" s="78">
        <v>18555075</v>
      </c>
      <c r="J26" s="78">
        <v>18555075</v>
      </c>
      <c r="K26" s="78">
        <f t="shared" si="0"/>
        <v>0</v>
      </c>
      <c r="M26" s="234"/>
    </row>
    <row r="27" spans="1:13" x14ac:dyDescent="0.25">
      <c r="A27" s="48">
        <v>42978</v>
      </c>
      <c r="B27" s="63" t="s">
        <v>766</v>
      </c>
      <c r="C27" s="64">
        <v>740</v>
      </c>
      <c r="D27" s="64">
        <v>943</v>
      </c>
      <c r="E27" s="44" t="s">
        <v>767</v>
      </c>
      <c r="F27" s="66"/>
      <c r="G27" s="44" t="s">
        <v>769</v>
      </c>
      <c r="H27" s="66"/>
      <c r="I27" s="78">
        <v>8793174</v>
      </c>
      <c r="J27" s="78">
        <v>8793174</v>
      </c>
      <c r="K27" s="78">
        <f t="shared" si="0"/>
        <v>0</v>
      </c>
      <c r="M27" s="234"/>
    </row>
    <row r="28" spans="1:13" x14ac:dyDescent="0.25">
      <c r="A28" s="48">
        <v>43017</v>
      </c>
      <c r="B28" s="63" t="s">
        <v>984</v>
      </c>
      <c r="C28" s="64">
        <v>779</v>
      </c>
      <c r="D28" s="64">
        <v>1144</v>
      </c>
      <c r="E28" s="44" t="s">
        <v>680</v>
      </c>
      <c r="F28" s="66"/>
      <c r="G28" s="44" t="s">
        <v>985</v>
      </c>
      <c r="H28" s="66"/>
      <c r="I28" s="78">
        <v>149160125</v>
      </c>
      <c r="J28" s="78">
        <v>146798582</v>
      </c>
      <c r="K28" s="78">
        <f t="shared" si="0"/>
        <v>2361543</v>
      </c>
      <c r="M28" s="234"/>
    </row>
    <row r="29" spans="1:13" x14ac:dyDescent="0.25">
      <c r="A29" s="48">
        <v>43028</v>
      </c>
      <c r="B29" s="63" t="s">
        <v>1004</v>
      </c>
      <c r="C29" s="64">
        <v>778</v>
      </c>
      <c r="D29" s="64">
        <v>1171</v>
      </c>
      <c r="E29" s="44" t="s">
        <v>1005</v>
      </c>
      <c r="F29" s="66"/>
      <c r="G29" s="44" t="s">
        <v>1006</v>
      </c>
      <c r="H29" s="66"/>
      <c r="I29" s="78">
        <v>58306914</v>
      </c>
      <c r="J29" s="78">
        <v>20789300</v>
      </c>
      <c r="K29" s="78">
        <f t="shared" si="0"/>
        <v>37517614</v>
      </c>
      <c r="M29" s="234"/>
    </row>
    <row r="30" spans="1:13" x14ac:dyDescent="0.25">
      <c r="A30" s="48">
        <v>43087</v>
      </c>
      <c r="B30" s="63" t="s">
        <v>1173</v>
      </c>
      <c r="C30" s="64">
        <v>1066</v>
      </c>
      <c r="D30" s="64">
        <v>1390</v>
      </c>
      <c r="E30" s="44" t="s">
        <v>1174</v>
      </c>
      <c r="F30" s="66"/>
      <c r="G30" s="44" t="s">
        <v>1175</v>
      </c>
      <c r="H30" s="66"/>
      <c r="I30" s="78">
        <v>30000000</v>
      </c>
      <c r="J30" s="78">
        <v>8435135</v>
      </c>
      <c r="K30" s="78">
        <f t="shared" si="0"/>
        <v>21564865</v>
      </c>
      <c r="M30" s="234"/>
    </row>
    <row r="31" spans="1:13" x14ac:dyDescent="0.25">
      <c r="A31" s="48">
        <v>43098</v>
      </c>
      <c r="B31" s="63" t="s">
        <v>606</v>
      </c>
      <c r="C31" s="64">
        <v>1090</v>
      </c>
      <c r="D31" s="64">
        <v>1424</v>
      </c>
      <c r="E31" t="s">
        <v>1201</v>
      </c>
      <c r="F31" s="66"/>
      <c r="G31" t="s">
        <v>608</v>
      </c>
      <c r="H31" s="66"/>
      <c r="I31">
        <v>213427521</v>
      </c>
      <c r="J31" s="78">
        <v>0</v>
      </c>
      <c r="K31" s="78">
        <f t="shared" si="0"/>
        <v>213427521</v>
      </c>
      <c r="M31" s="234"/>
    </row>
    <row r="32" spans="1:13" x14ac:dyDescent="0.25">
      <c r="A32" s="48"/>
      <c r="B32" s="63"/>
      <c r="C32" s="64"/>
      <c r="D32" s="64"/>
      <c r="E32" s="44"/>
      <c r="F32" s="66"/>
      <c r="G32" s="44"/>
      <c r="H32" s="66"/>
      <c r="I32" s="78"/>
      <c r="J32" s="78"/>
      <c r="K32" s="78"/>
      <c r="M32" s="234"/>
    </row>
    <row r="33" spans="1:11" x14ac:dyDescent="0.25">
      <c r="A33" s="55"/>
      <c r="B33" s="56"/>
      <c r="C33" s="56"/>
      <c r="D33" s="56"/>
      <c r="E33" s="56"/>
      <c r="F33" s="56"/>
      <c r="G33" s="306" t="s">
        <v>132</v>
      </c>
      <c r="H33" s="307"/>
      <c r="I33" s="83">
        <f>SUM(I13:I32)</f>
        <v>2929268843</v>
      </c>
      <c r="J33" s="83">
        <f>SUM(J13:J32)</f>
        <v>2260694080</v>
      </c>
      <c r="K33" s="83">
        <f>SUM(K13:K32)</f>
        <v>668574763</v>
      </c>
    </row>
    <row r="34" spans="1:11" ht="12.75" customHeight="1" x14ac:dyDescent="0.25">
      <c r="A34" s="3"/>
      <c r="B34" s="3"/>
      <c r="C34" s="3"/>
      <c r="D34" s="3"/>
      <c r="E34" s="3"/>
      <c r="F34" s="3"/>
      <c r="G34" s="3"/>
      <c r="H34" s="3"/>
      <c r="I34" s="22"/>
      <c r="J34" s="93"/>
      <c r="K34" s="56"/>
    </row>
    <row r="35" spans="1:11" ht="24.95" customHeight="1" x14ac:dyDescent="0.25">
      <c r="A35" s="31" t="s">
        <v>58</v>
      </c>
      <c r="B35" s="31" t="s">
        <v>133</v>
      </c>
      <c r="C35" s="31" t="s">
        <v>30</v>
      </c>
      <c r="D35" s="32" t="s">
        <v>59</v>
      </c>
      <c r="E35" s="31" t="s">
        <v>40</v>
      </c>
      <c r="F35" s="31" t="s">
        <v>62</v>
      </c>
      <c r="G35" s="31" t="s">
        <v>37</v>
      </c>
      <c r="H35" s="31" t="s">
        <v>60</v>
      </c>
      <c r="I35" s="31" t="s">
        <v>61</v>
      </c>
      <c r="J35" s="31" t="s">
        <v>99</v>
      </c>
      <c r="K35" s="31" t="s">
        <v>68</v>
      </c>
    </row>
    <row r="36" spans="1:11" ht="24.95" customHeight="1" x14ac:dyDescent="0.25">
      <c r="A36" s="95">
        <v>2780000000</v>
      </c>
      <c r="B36" s="95">
        <v>149371759</v>
      </c>
      <c r="C36" s="95">
        <v>0</v>
      </c>
      <c r="D36" s="82">
        <f>+A36+B36-C36</f>
        <v>2929371759</v>
      </c>
      <c r="E36" s="82">
        <f>+I33</f>
        <v>2929268843</v>
      </c>
      <c r="F36" s="72">
        <f>+E36/D36</f>
        <v>0.99996486755233993</v>
      </c>
      <c r="G36" s="82">
        <f>+I9</f>
        <v>0</v>
      </c>
      <c r="H36" s="82">
        <f>+D36-E36-G36</f>
        <v>102916</v>
      </c>
      <c r="I36" s="145">
        <f>+J33</f>
        <v>2260694080</v>
      </c>
      <c r="J36" s="73">
        <f>+I36/D36</f>
        <v>0.77173341794342054</v>
      </c>
      <c r="K36" s="145">
        <f>+K33</f>
        <v>668574763</v>
      </c>
    </row>
    <row r="37" spans="1:11" x14ac:dyDescent="0.25">
      <c r="A37" s="74">
        <v>1</v>
      </c>
      <c r="B37" s="74">
        <v>2</v>
      </c>
      <c r="C37" s="74">
        <v>3</v>
      </c>
      <c r="D37" s="74" t="s">
        <v>42</v>
      </c>
      <c r="E37" s="74">
        <v>5</v>
      </c>
      <c r="F37" s="74" t="s">
        <v>69</v>
      </c>
      <c r="G37" s="74">
        <v>7</v>
      </c>
      <c r="H37" s="74" t="s">
        <v>70</v>
      </c>
      <c r="I37" s="74">
        <v>9</v>
      </c>
      <c r="J37" s="74" t="s">
        <v>100</v>
      </c>
      <c r="K37" s="74" t="s">
        <v>101</v>
      </c>
    </row>
  </sheetData>
  <mergeCells count="16">
    <mergeCell ref="G33:H33"/>
    <mergeCell ref="E11:H11"/>
    <mergeCell ref="E12:F12"/>
    <mergeCell ref="G12:H12"/>
    <mergeCell ref="E5:H5"/>
    <mergeCell ref="E6:H6"/>
    <mergeCell ref="G9:H9"/>
    <mergeCell ref="J11:J12"/>
    <mergeCell ref="I11:I12"/>
    <mergeCell ref="A11:A12"/>
    <mergeCell ref="B5:B6"/>
    <mergeCell ref="D5:D6"/>
    <mergeCell ref="I5:I6"/>
    <mergeCell ref="J5:K6"/>
    <mergeCell ref="A5:A6"/>
    <mergeCell ref="C5:C6"/>
  </mergeCells>
  <phoneticPr fontId="0"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workbookViewId="0">
      <selection activeCell="N14" sqref="N14"/>
    </sheetView>
  </sheetViews>
  <sheetFormatPr baseColWidth="10" defaultRowHeight="15" x14ac:dyDescent="0.25"/>
  <cols>
    <col min="1" max="2" width="15.7109375" style="33" customWidth="1"/>
    <col min="3" max="3" width="14.7109375" style="33" customWidth="1"/>
    <col min="4" max="11" width="15.7109375" style="33" customWidth="1"/>
    <col min="12" max="16384" width="11.42578125" style="33"/>
  </cols>
  <sheetData>
    <row r="1" spans="1:11" ht="12.75" customHeight="1" x14ac:dyDescent="0.25">
      <c r="A1" s="2" t="s">
        <v>98</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34" t="s">
        <v>119</v>
      </c>
      <c r="B3" s="84" t="s">
        <v>4</v>
      </c>
      <c r="C3" s="34"/>
      <c r="D3" s="34"/>
      <c r="E3" s="35"/>
      <c r="F3" s="35"/>
      <c r="G3" s="35"/>
      <c r="H3" s="35"/>
      <c r="I3" s="35"/>
      <c r="J3" s="35"/>
      <c r="K3" s="301" t="s">
        <v>1133</v>
      </c>
    </row>
    <row r="4" spans="1:11" ht="12.75" customHeight="1" x14ac:dyDescent="0.25">
      <c r="A4" s="3"/>
      <c r="B4" s="3"/>
      <c r="C4" s="3"/>
      <c r="D4" s="3"/>
      <c r="E4" s="3"/>
      <c r="F4" s="3"/>
      <c r="G4" s="3"/>
      <c r="H4" s="3"/>
      <c r="I4" s="3"/>
      <c r="J4" s="37"/>
      <c r="K4" s="38"/>
    </row>
    <row r="5" spans="1:11" x14ac:dyDescent="0.25">
      <c r="A5" s="308" t="s">
        <v>28</v>
      </c>
      <c r="B5" s="310" t="s">
        <v>131</v>
      </c>
      <c r="C5" s="39"/>
      <c r="D5" s="308" t="s">
        <v>71</v>
      </c>
      <c r="E5" s="312" t="s">
        <v>37</v>
      </c>
      <c r="F5" s="313"/>
      <c r="G5" s="313"/>
      <c r="H5" s="314"/>
      <c r="I5" s="308" t="s">
        <v>31</v>
      </c>
      <c r="J5" s="315" t="s">
        <v>41</v>
      </c>
      <c r="K5" s="316"/>
    </row>
    <row r="6" spans="1:11" x14ac:dyDescent="0.25">
      <c r="A6" s="309"/>
      <c r="B6" s="311"/>
      <c r="C6" s="40"/>
      <c r="D6" s="309"/>
      <c r="E6" s="312" t="s">
        <v>33</v>
      </c>
      <c r="F6" s="313"/>
      <c r="G6" s="313"/>
      <c r="H6" s="314"/>
      <c r="I6" s="309"/>
      <c r="J6" s="317"/>
      <c r="K6" s="318"/>
    </row>
    <row r="7" spans="1:11" ht="12.75" customHeight="1" x14ac:dyDescent="0.25">
      <c r="A7" s="41"/>
      <c r="B7" s="42"/>
      <c r="C7" s="43"/>
      <c r="D7" s="44"/>
      <c r="E7" s="42"/>
      <c r="F7" s="45"/>
      <c r="G7" s="46"/>
      <c r="H7" s="47"/>
      <c r="I7" s="43"/>
      <c r="J7" s="42"/>
      <c r="K7" s="43"/>
    </row>
    <row r="8" spans="1:11" ht="12.75" customHeight="1" x14ac:dyDescent="0.25">
      <c r="A8" s="48"/>
      <c r="B8" s="53"/>
      <c r="C8" s="54"/>
      <c r="D8" s="44"/>
      <c r="E8" s="44"/>
      <c r="F8" s="37"/>
      <c r="G8" s="51"/>
      <c r="H8" s="52"/>
      <c r="I8" s="76"/>
      <c r="J8" s="44"/>
      <c r="K8" s="49"/>
    </row>
    <row r="9" spans="1:11" x14ac:dyDescent="0.25">
      <c r="A9" s="55"/>
      <c r="B9" s="56"/>
      <c r="C9" s="56"/>
      <c r="D9" s="56"/>
      <c r="E9" s="56"/>
      <c r="F9" s="56"/>
      <c r="G9" s="306" t="s">
        <v>132</v>
      </c>
      <c r="H9" s="307"/>
      <c r="I9" s="77">
        <f>SUM(I8:I8)</f>
        <v>0</v>
      </c>
      <c r="J9" s="57"/>
      <c r="K9" s="58"/>
    </row>
    <row r="10" spans="1:11" ht="12.75" customHeight="1" x14ac:dyDescent="0.25">
      <c r="A10" s="3"/>
      <c r="B10" s="3"/>
      <c r="C10" s="3"/>
      <c r="D10" s="3"/>
      <c r="E10" s="3"/>
      <c r="F10" s="3"/>
      <c r="G10" s="3"/>
      <c r="H10" s="3"/>
      <c r="I10" s="22"/>
      <c r="J10" s="37"/>
      <c r="K10" s="49"/>
    </row>
    <row r="11" spans="1:11" x14ac:dyDescent="0.25">
      <c r="A11" s="308" t="s">
        <v>28</v>
      </c>
      <c r="B11" s="30" t="s">
        <v>38</v>
      </c>
      <c r="C11" s="60" t="s">
        <v>34</v>
      </c>
      <c r="D11" s="59" t="s">
        <v>34</v>
      </c>
      <c r="E11" s="312" t="s">
        <v>40</v>
      </c>
      <c r="F11" s="313"/>
      <c r="G11" s="313"/>
      <c r="H11" s="314"/>
      <c r="I11" s="308" t="s">
        <v>31</v>
      </c>
      <c r="J11" s="308" t="s">
        <v>29</v>
      </c>
      <c r="K11" s="60" t="s">
        <v>56</v>
      </c>
    </row>
    <row r="12" spans="1:11" x14ac:dyDescent="0.25">
      <c r="A12" s="309"/>
      <c r="B12" s="61" t="s">
        <v>39</v>
      </c>
      <c r="C12" s="61" t="s">
        <v>36</v>
      </c>
      <c r="D12" s="61" t="s">
        <v>35</v>
      </c>
      <c r="E12" s="312" t="s">
        <v>33</v>
      </c>
      <c r="F12" s="314"/>
      <c r="G12" s="312" t="s">
        <v>32</v>
      </c>
      <c r="H12" s="314"/>
      <c r="I12" s="309"/>
      <c r="J12" s="309"/>
      <c r="K12" s="61" t="s">
        <v>57</v>
      </c>
    </row>
    <row r="13" spans="1:11" ht="12.75" customHeight="1" x14ac:dyDescent="0.25">
      <c r="A13" s="41"/>
      <c r="B13" s="41"/>
      <c r="C13" s="41"/>
      <c r="D13" s="41"/>
      <c r="E13" s="44"/>
      <c r="F13" s="49"/>
      <c r="G13" s="44"/>
      <c r="H13" s="49"/>
      <c r="I13" s="62"/>
      <c r="J13" s="62"/>
      <c r="K13" s="62"/>
    </row>
    <row r="14" spans="1:11" x14ac:dyDescent="0.25">
      <c r="A14" s="89">
        <v>42874</v>
      </c>
      <c r="B14" s="90" t="s">
        <v>414</v>
      </c>
      <c r="C14" s="91">
        <v>276</v>
      </c>
      <c r="D14" s="91">
        <v>686</v>
      </c>
      <c r="E14" s="88" t="s">
        <v>397</v>
      </c>
      <c r="F14" s="87"/>
      <c r="G14" s="88" t="s">
        <v>96</v>
      </c>
      <c r="H14" s="87"/>
      <c r="I14" s="241">
        <v>135550</v>
      </c>
      <c r="J14" s="100">
        <v>135550</v>
      </c>
      <c r="K14" s="78">
        <f>+I14-J14</f>
        <v>0</v>
      </c>
    </row>
    <row r="15" spans="1:11" ht="12.75" customHeight="1" x14ac:dyDescent="0.25">
      <c r="A15" s="89">
        <v>42909</v>
      </c>
      <c r="B15" s="90" t="s">
        <v>398</v>
      </c>
      <c r="C15" s="91">
        <v>276</v>
      </c>
      <c r="D15" s="91">
        <v>797</v>
      </c>
      <c r="E15" s="88" t="s">
        <v>524</v>
      </c>
      <c r="F15" s="87"/>
      <c r="G15" s="88" t="s">
        <v>96</v>
      </c>
      <c r="H15" s="87"/>
      <c r="I15" s="240">
        <v>72240</v>
      </c>
      <c r="J15" s="107">
        <v>72240</v>
      </c>
      <c r="K15" s="78">
        <f>+I15-J15</f>
        <v>0</v>
      </c>
    </row>
    <row r="16" spans="1:11" ht="12.75" customHeight="1" x14ac:dyDescent="0.25">
      <c r="A16" s="89">
        <v>42962</v>
      </c>
      <c r="B16" s="90" t="s">
        <v>398</v>
      </c>
      <c r="C16" s="91">
        <v>276</v>
      </c>
      <c r="D16" s="91">
        <v>895</v>
      </c>
      <c r="E16" s="88" t="s">
        <v>675</v>
      </c>
      <c r="F16" s="87"/>
      <c r="G16" s="88" t="s">
        <v>96</v>
      </c>
      <c r="H16" s="87"/>
      <c r="I16" s="240">
        <v>94517</v>
      </c>
      <c r="J16" s="100">
        <v>94517</v>
      </c>
      <c r="K16" s="78">
        <f>+I16-J16</f>
        <v>0</v>
      </c>
    </row>
    <row r="17" spans="1:11" ht="12.75" customHeight="1" x14ac:dyDescent="0.25">
      <c r="A17" s="89">
        <v>42983</v>
      </c>
      <c r="B17" s="90" t="s">
        <v>398</v>
      </c>
      <c r="C17" s="91">
        <v>276</v>
      </c>
      <c r="D17" s="91">
        <v>954</v>
      </c>
      <c r="E17" s="88" t="s">
        <v>772</v>
      </c>
      <c r="F17" s="87"/>
      <c r="G17" s="88" t="s">
        <v>96</v>
      </c>
      <c r="H17" s="87"/>
      <c r="I17" s="240">
        <v>100840</v>
      </c>
      <c r="J17" s="100">
        <v>100840</v>
      </c>
      <c r="K17" s="78">
        <f>+I17-J17</f>
        <v>0</v>
      </c>
    </row>
    <row r="18" spans="1:11" ht="12.75" customHeight="1" x14ac:dyDescent="0.25">
      <c r="A18" s="89">
        <v>43026</v>
      </c>
      <c r="B18" s="90" t="s">
        <v>398</v>
      </c>
      <c r="C18" s="91">
        <v>276</v>
      </c>
      <c r="D18" s="91">
        <v>1166</v>
      </c>
      <c r="E18" s="88" t="s">
        <v>1007</v>
      </c>
      <c r="F18" s="87"/>
      <c r="G18" s="88" t="s">
        <v>96</v>
      </c>
      <c r="H18" s="87"/>
      <c r="I18" s="240">
        <v>108940</v>
      </c>
      <c r="J18" s="100">
        <v>108940</v>
      </c>
      <c r="K18" s="78">
        <f>+I18-J18</f>
        <v>0</v>
      </c>
    </row>
    <row r="19" spans="1:11" ht="12.75" customHeight="1" x14ac:dyDescent="0.25">
      <c r="A19" s="89">
        <v>43070</v>
      </c>
      <c r="B19" s="90" t="s">
        <v>1131</v>
      </c>
      <c r="C19" s="91">
        <v>1009</v>
      </c>
      <c r="D19" s="91">
        <v>1341</v>
      </c>
      <c r="E19" s="88" t="s">
        <v>1132</v>
      </c>
      <c r="F19" s="87"/>
      <c r="G19" s="88" t="s">
        <v>96</v>
      </c>
      <c r="H19" s="87"/>
      <c r="I19" s="240">
        <v>783368</v>
      </c>
      <c r="J19" s="100">
        <v>783368</v>
      </c>
      <c r="K19" s="78"/>
    </row>
    <row r="20" spans="1:11" ht="12.75" customHeight="1" x14ac:dyDescent="0.25">
      <c r="A20" s="89">
        <v>43075</v>
      </c>
      <c r="B20" s="90" t="s">
        <v>398</v>
      </c>
      <c r="C20" s="91">
        <v>276</v>
      </c>
      <c r="D20" s="91">
        <v>1352</v>
      </c>
      <c r="E20" s="88" t="s">
        <v>1130</v>
      </c>
      <c r="F20" s="87"/>
      <c r="G20" s="88" t="s">
        <v>96</v>
      </c>
      <c r="H20" s="87"/>
      <c r="I20" s="240">
        <v>125000</v>
      </c>
      <c r="J20" s="100">
        <v>125000</v>
      </c>
      <c r="K20" s="78">
        <f>+I20-J20</f>
        <v>0</v>
      </c>
    </row>
    <row r="21" spans="1:11" ht="12.75" customHeight="1" x14ac:dyDescent="0.25">
      <c r="A21" s="89">
        <v>43089</v>
      </c>
      <c r="B21" s="90" t="s">
        <v>398</v>
      </c>
      <c r="C21" s="91">
        <v>276</v>
      </c>
      <c r="D21" s="91">
        <v>1404</v>
      </c>
      <c r="E21" s="88" t="s">
        <v>1178</v>
      </c>
      <c r="F21" s="87"/>
      <c r="G21" s="88" t="s">
        <v>96</v>
      </c>
      <c r="H21" s="87"/>
      <c r="I21" s="240">
        <v>125000</v>
      </c>
      <c r="J21" s="100">
        <v>125000</v>
      </c>
      <c r="K21" s="78">
        <f>+I21-J21</f>
        <v>0</v>
      </c>
    </row>
    <row r="22" spans="1:11" ht="12.75" customHeight="1" x14ac:dyDescent="0.25">
      <c r="A22" s="48"/>
      <c r="B22" s="63"/>
      <c r="C22" s="41"/>
      <c r="D22" s="41"/>
      <c r="E22" s="44"/>
      <c r="F22" s="49"/>
      <c r="G22" s="44"/>
      <c r="H22" s="49"/>
      <c r="I22" s="94"/>
      <c r="J22" s="94"/>
      <c r="K22" s="94"/>
    </row>
    <row r="23" spans="1:11" x14ac:dyDescent="0.25">
      <c r="A23" s="55"/>
      <c r="B23" s="56"/>
      <c r="C23" s="56"/>
      <c r="D23" s="56"/>
      <c r="E23" s="56"/>
      <c r="F23" s="56"/>
      <c r="G23" s="306" t="s">
        <v>132</v>
      </c>
      <c r="H23" s="307"/>
      <c r="I23" s="83">
        <f>SUM(I14:I22)</f>
        <v>1545455</v>
      </c>
      <c r="J23" s="83">
        <f>SUM(J14:J22)</f>
        <v>1545455</v>
      </c>
      <c r="K23" s="83">
        <f>SUM(K14:K22)</f>
        <v>0</v>
      </c>
    </row>
    <row r="24" spans="1:11" ht="12.75" customHeight="1" x14ac:dyDescent="0.25">
      <c r="A24" s="3"/>
      <c r="B24" s="3"/>
      <c r="C24" s="3"/>
      <c r="D24" s="3"/>
      <c r="E24" s="3"/>
      <c r="F24" s="3"/>
      <c r="G24" s="3"/>
      <c r="H24" s="3"/>
      <c r="I24" s="3"/>
      <c r="J24" s="37"/>
      <c r="K24" s="56"/>
    </row>
    <row r="25" spans="1:11" ht="24.95" customHeight="1" x14ac:dyDescent="0.25">
      <c r="A25" s="31" t="s">
        <v>58</v>
      </c>
      <c r="B25" s="31" t="s">
        <v>133</v>
      </c>
      <c r="C25" s="31" t="s">
        <v>30</v>
      </c>
      <c r="D25" s="32" t="s">
        <v>59</v>
      </c>
      <c r="E25" s="31" t="s">
        <v>40</v>
      </c>
      <c r="F25" s="31" t="s">
        <v>62</v>
      </c>
      <c r="G25" s="31" t="s">
        <v>37</v>
      </c>
      <c r="H25" s="31" t="s">
        <v>60</v>
      </c>
      <c r="I25" s="31" t="s">
        <v>61</v>
      </c>
      <c r="J25" s="31" t="s">
        <v>99</v>
      </c>
      <c r="K25" s="31" t="s">
        <v>68</v>
      </c>
    </row>
    <row r="26" spans="1:11" ht="24.95" customHeight="1" x14ac:dyDescent="0.25">
      <c r="A26" s="95">
        <v>2060000</v>
      </c>
      <c r="B26" s="95">
        <v>7377170</v>
      </c>
      <c r="C26" s="95">
        <v>0</v>
      </c>
      <c r="D26" s="82">
        <f>+A26+B26-C26</f>
        <v>9437170</v>
      </c>
      <c r="E26" s="82">
        <f>+I23</f>
        <v>1545455</v>
      </c>
      <c r="F26" s="72">
        <f>+E26/D26</f>
        <v>0.16376254745861313</v>
      </c>
      <c r="G26" s="82">
        <f>+I9</f>
        <v>0</v>
      </c>
      <c r="H26" s="82">
        <f>+D26-E26-G26</f>
        <v>7891715</v>
      </c>
      <c r="I26" s="82">
        <f>+J23</f>
        <v>1545455</v>
      </c>
      <c r="J26" s="73">
        <f>+I26/D26</f>
        <v>0.16376254745861313</v>
      </c>
      <c r="K26" s="82">
        <f>+K23</f>
        <v>0</v>
      </c>
    </row>
    <row r="27" spans="1:11" x14ac:dyDescent="0.25">
      <c r="A27" s="74">
        <v>1</v>
      </c>
      <c r="B27" s="74">
        <v>2</v>
      </c>
      <c r="C27" s="74">
        <v>3</v>
      </c>
      <c r="D27" s="74" t="s">
        <v>42</v>
      </c>
      <c r="E27" s="74">
        <v>5</v>
      </c>
      <c r="F27" s="74" t="s">
        <v>69</v>
      </c>
      <c r="G27" s="74">
        <v>7</v>
      </c>
      <c r="H27" s="74" t="s">
        <v>70</v>
      </c>
      <c r="I27" s="74">
        <v>9</v>
      </c>
      <c r="J27" s="74" t="s">
        <v>100</v>
      </c>
      <c r="K27" s="74" t="s">
        <v>101</v>
      </c>
    </row>
  </sheetData>
  <mergeCells count="15">
    <mergeCell ref="G23:H23"/>
    <mergeCell ref="J5:K6"/>
    <mergeCell ref="E6:H6"/>
    <mergeCell ref="G9:H9"/>
    <mergeCell ref="A11:A12"/>
    <mergeCell ref="E11:H11"/>
    <mergeCell ref="I11:I12"/>
    <mergeCell ref="J11:J12"/>
    <mergeCell ref="E12:F12"/>
    <mergeCell ref="G12:H12"/>
    <mergeCell ref="I5:I6"/>
    <mergeCell ref="A5:A6"/>
    <mergeCell ref="B5:B6"/>
    <mergeCell ref="D5:D6"/>
    <mergeCell ref="E5:H5"/>
  </mergeCells>
  <phoneticPr fontId="2"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2"/>
  <sheetViews>
    <sheetView topLeftCell="A4" workbookViewId="0">
      <selection activeCell="J32" sqref="J32"/>
    </sheetView>
  </sheetViews>
  <sheetFormatPr baseColWidth="10" defaultRowHeight="15" x14ac:dyDescent="0.25"/>
  <cols>
    <col min="1" max="2" width="15.7109375" style="33" customWidth="1"/>
    <col min="3" max="3" width="14.7109375" style="33" customWidth="1"/>
    <col min="4" max="11" width="15.7109375" style="33" customWidth="1"/>
    <col min="12" max="16384" width="11.42578125" style="33"/>
  </cols>
  <sheetData>
    <row r="1" spans="1:11" ht="12.75" customHeight="1" x14ac:dyDescent="0.25">
      <c r="A1" s="2" t="s">
        <v>98</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34" t="s">
        <v>122</v>
      </c>
      <c r="B3" s="84" t="s">
        <v>93</v>
      </c>
      <c r="C3" s="34"/>
      <c r="D3" s="34"/>
      <c r="E3" s="35"/>
      <c r="F3" s="35"/>
      <c r="G3" s="35"/>
      <c r="H3" s="35"/>
      <c r="I3" s="35"/>
      <c r="J3" s="35"/>
      <c r="K3" s="301" t="s">
        <v>1133</v>
      </c>
    </row>
    <row r="4" spans="1:11" ht="12.75" customHeight="1" x14ac:dyDescent="0.25">
      <c r="A4" s="38"/>
      <c r="B4" s="38"/>
      <c r="C4" s="38"/>
      <c r="D4" s="38"/>
      <c r="E4" s="38"/>
      <c r="F4" s="38"/>
      <c r="G4" s="167"/>
      <c r="H4" s="38"/>
      <c r="I4" s="158"/>
      <c r="J4" s="38"/>
      <c r="K4" s="38"/>
    </row>
    <row r="5" spans="1:11" x14ac:dyDescent="0.25">
      <c r="A5" s="308" t="s">
        <v>28</v>
      </c>
      <c r="B5" s="310" t="s">
        <v>131</v>
      </c>
      <c r="C5" s="39"/>
      <c r="D5" s="308" t="s">
        <v>71</v>
      </c>
      <c r="E5" s="312" t="s">
        <v>37</v>
      </c>
      <c r="F5" s="313"/>
      <c r="G5" s="313"/>
      <c r="H5" s="314"/>
      <c r="I5" s="308" t="s">
        <v>31</v>
      </c>
      <c r="J5" s="315" t="s">
        <v>41</v>
      </c>
      <c r="K5" s="316"/>
    </row>
    <row r="6" spans="1:11" x14ac:dyDescent="0.25">
      <c r="A6" s="309"/>
      <c r="B6" s="311"/>
      <c r="C6" s="40"/>
      <c r="D6" s="309"/>
      <c r="E6" s="312" t="s">
        <v>33</v>
      </c>
      <c r="F6" s="313"/>
      <c r="G6" s="313"/>
      <c r="H6" s="314"/>
      <c r="I6" s="309"/>
      <c r="J6" s="317"/>
      <c r="K6" s="318"/>
    </row>
    <row r="7" spans="1:11" x14ac:dyDescent="0.25">
      <c r="A7" s="112"/>
      <c r="B7" s="257"/>
      <c r="C7" s="141"/>
      <c r="D7" s="138"/>
      <c r="E7" s="258"/>
      <c r="F7" s="113"/>
      <c r="G7" s="113"/>
      <c r="H7" s="114"/>
      <c r="I7" s="115"/>
      <c r="J7" s="141"/>
      <c r="K7" s="115"/>
    </row>
    <row r="8" spans="1:11" ht="12.75" customHeight="1" x14ac:dyDescent="0.25">
      <c r="A8" s="48"/>
      <c r="B8" s="53"/>
      <c r="C8" s="54"/>
      <c r="D8" s="44"/>
      <c r="E8" s="44"/>
      <c r="F8" s="37"/>
      <c r="G8" s="51"/>
      <c r="H8" s="52"/>
      <c r="I8" s="75"/>
      <c r="J8" s="44"/>
      <c r="K8" s="49"/>
    </row>
    <row r="9" spans="1:11" x14ac:dyDescent="0.25">
      <c r="A9" s="55"/>
      <c r="B9" s="56"/>
      <c r="C9" s="56"/>
      <c r="D9" s="56"/>
      <c r="E9" s="56"/>
      <c r="F9" s="56"/>
      <c r="G9" s="306" t="s">
        <v>132</v>
      </c>
      <c r="H9" s="307"/>
      <c r="I9" s="77">
        <f>SUM(I8:I8)</f>
        <v>0</v>
      </c>
      <c r="J9" s="57"/>
      <c r="K9" s="58"/>
    </row>
    <row r="10" spans="1:11" ht="12.75" customHeight="1" x14ac:dyDescent="0.25">
      <c r="A10" s="3"/>
      <c r="B10" s="3"/>
      <c r="C10" s="3"/>
      <c r="D10" s="3"/>
      <c r="E10" s="3"/>
      <c r="F10" s="3"/>
      <c r="G10" s="3"/>
      <c r="H10" s="3"/>
      <c r="I10" s="22"/>
      <c r="J10" s="176"/>
      <c r="K10" s="231"/>
    </row>
    <row r="11" spans="1:11" x14ac:dyDescent="0.25">
      <c r="A11" s="308" t="s">
        <v>28</v>
      </c>
      <c r="B11" s="30" t="s">
        <v>38</v>
      </c>
      <c r="C11" s="60" t="s">
        <v>34</v>
      </c>
      <c r="D11" s="59" t="s">
        <v>34</v>
      </c>
      <c r="E11" s="312" t="s">
        <v>40</v>
      </c>
      <c r="F11" s="313"/>
      <c r="G11" s="313"/>
      <c r="H11" s="314"/>
      <c r="I11" s="308" t="s">
        <v>31</v>
      </c>
      <c r="J11" s="308" t="s">
        <v>29</v>
      </c>
      <c r="K11" s="60" t="s">
        <v>56</v>
      </c>
    </row>
    <row r="12" spans="1:11" x14ac:dyDescent="0.25">
      <c r="A12" s="309"/>
      <c r="B12" s="61" t="s">
        <v>39</v>
      </c>
      <c r="C12" s="61" t="s">
        <v>36</v>
      </c>
      <c r="D12" s="61" t="s">
        <v>35</v>
      </c>
      <c r="E12" s="312" t="s">
        <v>33</v>
      </c>
      <c r="F12" s="314"/>
      <c r="G12" s="312" t="s">
        <v>32</v>
      </c>
      <c r="H12" s="314"/>
      <c r="I12" s="309"/>
      <c r="J12" s="309"/>
      <c r="K12" s="61" t="s">
        <v>57</v>
      </c>
    </row>
    <row r="13" spans="1:11" ht="15" customHeight="1" x14ac:dyDescent="0.25">
      <c r="A13" s="48"/>
      <c r="B13" s="63"/>
      <c r="C13" s="64"/>
      <c r="D13" s="64"/>
      <c r="E13" s="65"/>
      <c r="F13" s="66"/>
      <c r="G13" s="65"/>
      <c r="H13" s="66"/>
      <c r="I13" s="78"/>
      <c r="J13" s="78"/>
      <c r="K13" s="78">
        <f t="shared" ref="K13:K31" si="0">+I13-J13</f>
        <v>0</v>
      </c>
    </row>
    <row r="14" spans="1:11" x14ac:dyDescent="0.25">
      <c r="A14" s="48">
        <v>42755</v>
      </c>
      <c r="B14" s="63" t="s">
        <v>176</v>
      </c>
      <c r="C14" s="64">
        <v>104</v>
      </c>
      <c r="D14" s="64">
        <v>76</v>
      </c>
      <c r="E14" s="65" t="s">
        <v>177</v>
      </c>
      <c r="F14" s="66"/>
      <c r="G14" s="65" t="s">
        <v>96</v>
      </c>
      <c r="H14" s="66"/>
      <c r="I14" s="75">
        <v>3581000012</v>
      </c>
      <c r="J14" s="75">
        <v>3581000012</v>
      </c>
      <c r="K14" s="78">
        <f t="shared" si="0"/>
        <v>0</v>
      </c>
    </row>
    <row r="15" spans="1:11" x14ac:dyDescent="0.25">
      <c r="A15" s="48">
        <v>42765</v>
      </c>
      <c r="B15" s="63" t="s">
        <v>180</v>
      </c>
      <c r="C15" s="64">
        <v>174</v>
      </c>
      <c r="D15" s="64">
        <v>119</v>
      </c>
      <c r="E15" s="44" t="s">
        <v>179</v>
      </c>
      <c r="F15" s="66"/>
      <c r="G15" s="65" t="s">
        <v>96</v>
      </c>
      <c r="H15" s="66"/>
      <c r="I15" s="170">
        <v>238926559</v>
      </c>
      <c r="J15" s="170">
        <v>238926559</v>
      </c>
      <c r="K15" s="78">
        <f t="shared" si="0"/>
        <v>0</v>
      </c>
    </row>
    <row r="16" spans="1:11" x14ac:dyDescent="0.25">
      <c r="A16" s="48">
        <v>42783</v>
      </c>
      <c r="B16" s="63" t="s">
        <v>202</v>
      </c>
      <c r="C16" s="64">
        <v>274</v>
      </c>
      <c r="D16" s="64">
        <v>223</v>
      </c>
      <c r="E16" s="65" t="s">
        <v>203</v>
      </c>
      <c r="F16" s="66"/>
      <c r="G16" s="65" t="s">
        <v>96</v>
      </c>
      <c r="H16" s="66"/>
      <c r="I16" s="78">
        <v>3384483402</v>
      </c>
      <c r="J16" s="78">
        <v>3384483402</v>
      </c>
      <c r="K16" s="78">
        <f t="shared" si="0"/>
        <v>0</v>
      </c>
    </row>
    <row r="17" spans="1:11" x14ac:dyDescent="0.25">
      <c r="A17" s="48">
        <v>42796</v>
      </c>
      <c r="B17" s="63" t="s">
        <v>284</v>
      </c>
      <c r="C17" s="64">
        <v>450</v>
      </c>
      <c r="D17" s="64">
        <v>433</v>
      </c>
      <c r="E17" s="44" t="s">
        <v>283</v>
      </c>
      <c r="F17" s="66"/>
      <c r="G17" s="65" t="s">
        <v>96</v>
      </c>
      <c r="H17" s="66"/>
      <c r="I17" s="75">
        <v>3654732620</v>
      </c>
      <c r="J17" s="75">
        <v>3654732620</v>
      </c>
      <c r="K17" s="78">
        <f t="shared" si="0"/>
        <v>0</v>
      </c>
    </row>
    <row r="18" spans="1:11" x14ac:dyDescent="0.25">
      <c r="A18" s="48">
        <v>42845</v>
      </c>
      <c r="B18" s="63" t="s">
        <v>327</v>
      </c>
      <c r="C18" s="64">
        <v>545</v>
      </c>
      <c r="D18" s="64">
        <v>552</v>
      </c>
      <c r="E18" s="65" t="s">
        <v>328</v>
      </c>
      <c r="F18" s="66"/>
      <c r="G18" s="65" t="s">
        <v>96</v>
      </c>
      <c r="H18" s="66"/>
      <c r="I18" s="75">
        <v>3334061999</v>
      </c>
      <c r="J18" s="75">
        <v>3334061999</v>
      </c>
      <c r="K18" s="78">
        <f t="shared" si="0"/>
        <v>0</v>
      </c>
    </row>
    <row r="19" spans="1:11" x14ac:dyDescent="0.25">
      <c r="A19" s="48">
        <v>42873</v>
      </c>
      <c r="B19" s="63" t="s">
        <v>415</v>
      </c>
      <c r="C19" s="64">
        <v>627</v>
      </c>
      <c r="D19" s="64">
        <v>675</v>
      </c>
      <c r="E19" s="44" t="s">
        <v>416</v>
      </c>
      <c r="F19" s="66"/>
      <c r="G19" s="65" t="s">
        <v>96</v>
      </c>
      <c r="H19" s="66"/>
      <c r="I19" s="75">
        <v>3758695586</v>
      </c>
      <c r="J19" s="75">
        <v>3758695586</v>
      </c>
      <c r="K19" s="78">
        <f t="shared" si="0"/>
        <v>0</v>
      </c>
    </row>
    <row r="20" spans="1:11" x14ac:dyDescent="0.25">
      <c r="A20" s="48">
        <v>42898</v>
      </c>
      <c r="B20" s="63" t="s">
        <v>515</v>
      </c>
      <c r="C20" s="64">
        <v>680</v>
      </c>
      <c r="D20" s="247">
        <v>742</v>
      </c>
      <c r="E20" s="65" t="s">
        <v>516</v>
      </c>
      <c r="F20" s="66"/>
      <c r="G20" s="65" t="s">
        <v>96</v>
      </c>
      <c r="H20" s="66"/>
      <c r="I20" s="78">
        <v>8087940038</v>
      </c>
      <c r="J20" s="78">
        <v>8087940038</v>
      </c>
      <c r="K20" s="78">
        <f t="shared" si="0"/>
        <v>0</v>
      </c>
    </row>
    <row r="21" spans="1:11" x14ac:dyDescent="0.25">
      <c r="A21" s="48">
        <v>42901</v>
      </c>
      <c r="B21" s="63" t="s">
        <v>577</v>
      </c>
      <c r="C21" s="64">
        <v>699</v>
      </c>
      <c r="D21" s="247">
        <v>759</v>
      </c>
      <c r="E21" s="65" t="s">
        <v>578</v>
      </c>
      <c r="F21" s="66"/>
      <c r="G21" s="65" t="s">
        <v>96</v>
      </c>
      <c r="H21" s="66"/>
      <c r="I21" s="78">
        <v>11986132</v>
      </c>
      <c r="J21" s="78">
        <v>11986132</v>
      </c>
      <c r="K21" s="78">
        <f t="shared" si="0"/>
        <v>0</v>
      </c>
    </row>
    <row r="22" spans="1:11" x14ac:dyDescent="0.25">
      <c r="A22" s="48">
        <v>42934</v>
      </c>
      <c r="B22" s="63" t="s">
        <v>647</v>
      </c>
      <c r="C22" s="64">
        <v>756</v>
      </c>
      <c r="D22" s="247">
        <v>844</v>
      </c>
      <c r="E22" s="65" t="s">
        <v>648</v>
      </c>
      <c r="F22" s="66"/>
      <c r="G22" s="65" t="s">
        <v>96</v>
      </c>
      <c r="H22" s="66"/>
      <c r="I22" s="78">
        <v>3265316146</v>
      </c>
      <c r="J22" s="78">
        <v>3265316146</v>
      </c>
      <c r="K22" s="78">
        <f t="shared" si="0"/>
        <v>0</v>
      </c>
    </row>
    <row r="23" spans="1:11" x14ac:dyDescent="0.25">
      <c r="A23" s="48">
        <v>42965</v>
      </c>
      <c r="B23" s="63" t="s">
        <v>715</v>
      </c>
      <c r="C23" s="64">
        <v>783</v>
      </c>
      <c r="D23" s="247">
        <v>905</v>
      </c>
      <c r="E23" s="65" t="s">
        <v>716</v>
      </c>
      <c r="F23" s="66"/>
      <c r="G23" s="65" t="s">
        <v>96</v>
      </c>
      <c r="H23" s="66"/>
      <c r="I23" s="78">
        <v>3319841661</v>
      </c>
      <c r="J23" s="78">
        <v>3319841661</v>
      </c>
      <c r="K23" s="78">
        <f t="shared" si="0"/>
        <v>0</v>
      </c>
    </row>
    <row r="24" spans="1:11" x14ac:dyDescent="0.25">
      <c r="A24" s="48">
        <v>42972</v>
      </c>
      <c r="B24" s="63" t="s">
        <v>763</v>
      </c>
      <c r="C24" s="64">
        <v>792</v>
      </c>
      <c r="D24" s="247">
        <v>936</v>
      </c>
      <c r="E24" s="65" t="s">
        <v>764</v>
      </c>
      <c r="F24" s="66"/>
      <c r="G24" s="65" t="s">
        <v>96</v>
      </c>
      <c r="H24" s="66"/>
      <c r="I24" s="78">
        <f>8229394+2980632+6496890+405528</f>
        <v>18112444</v>
      </c>
      <c r="J24" s="78">
        <f>8229394+2980632+6496890+405528</f>
        <v>18112444</v>
      </c>
      <c r="K24" s="78">
        <f t="shared" si="0"/>
        <v>0</v>
      </c>
    </row>
    <row r="25" spans="1:11" x14ac:dyDescent="0.25">
      <c r="A25" s="48">
        <v>42997</v>
      </c>
      <c r="B25" s="63" t="s">
        <v>910</v>
      </c>
      <c r="C25" s="64">
        <v>821</v>
      </c>
      <c r="D25" s="247">
        <v>1047</v>
      </c>
      <c r="E25" s="65" t="s">
        <v>911</v>
      </c>
      <c r="F25" s="66"/>
      <c r="G25" s="65" t="s">
        <v>96</v>
      </c>
      <c r="H25" s="66"/>
      <c r="I25" s="78">
        <v>3636677835</v>
      </c>
      <c r="J25" s="78">
        <v>3636677835</v>
      </c>
      <c r="K25" s="78">
        <f t="shared" si="0"/>
        <v>0</v>
      </c>
    </row>
    <row r="26" spans="1:11" x14ac:dyDescent="0.25">
      <c r="A26" s="48">
        <v>43026</v>
      </c>
      <c r="B26" s="63" t="s">
        <v>1064</v>
      </c>
      <c r="C26" s="64">
        <v>877</v>
      </c>
      <c r="D26" s="247">
        <v>1170</v>
      </c>
      <c r="E26" s="65" t="s">
        <v>1063</v>
      </c>
      <c r="F26" s="66"/>
      <c r="G26" s="65" t="s">
        <v>96</v>
      </c>
      <c r="H26" s="66"/>
      <c r="I26" s="78">
        <v>3336208325</v>
      </c>
      <c r="J26" s="78">
        <v>3336208325</v>
      </c>
      <c r="K26" s="78">
        <f t="shared" si="0"/>
        <v>0</v>
      </c>
    </row>
    <row r="27" spans="1:11" x14ac:dyDescent="0.25">
      <c r="A27" s="48">
        <v>43060</v>
      </c>
      <c r="B27" s="63" t="s">
        <v>1125</v>
      </c>
      <c r="C27" s="64">
        <v>1001</v>
      </c>
      <c r="D27" s="247">
        <v>1313</v>
      </c>
      <c r="E27" s="65" t="s">
        <v>1126</v>
      </c>
      <c r="F27" s="66"/>
      <c r="G27" s="65" t="s">
        <v>96</v>
      </c>
      <c r="H27" s="66"/>
      <c r="I27" s="78">
        <v>3542130121</v>
      </c>
      <c r="J27" s="78">
        <v>3542130121</v>
      </c>
      <c r="K27" s="78">
        <f t="shared" si="0"/>
        <v>0</v>
      </c>
    </row>
    <row r="28" spans="1:11" x14ac:dyDescent="0.25">
      <c r="A28" s="48">
        <v>43080</v>
      </c>
      <c r="B28" s="63" t="s">
        <v>1144</v>
      </c>
      <c r="C28" s="64">
        <v>1044</v>
      </c>
      <c r="D28" s="247">
        <v>1361</v>
      </c>
      <c r="E28" s="65" t="s">
        <v>1145</v>
      </c>
      <c r="F28" s="66"/>
      <c r="G28" s="65" t="s">
        <v>96</v>
      </c>
      <c r="H28" s="66"/>
      <c r="I28" s="78">
        <v>8106159886</v>
      </c>
      <c r="J28" s="78">
        <v>8106159886</v>
      </c>
      <c r="K28" s="78">
        <f t="shared" si="0"/>
        <v>0</v>
      </c>
    </row>
    <row r="29" spans="1:11" x14ac:dyDescent="0.25">
      <c r="A29" s="48">
        <v>43083</v>
      </c>
      <c r="B29" s="63" t="s">
        <v>1169</v>
      </c>
      <c r="C29" s="64">
        <v>1061</v>
      </c>
      <c r="D29" s="247">
        <v>1377</v>
      </c>
      <c r="E29" s="65" t="s">
        <v>1168</v>
      </c>
      <c r="F29" s="66"/>
      <c r="G29" s="65" t="s">
        <v>96</v>
      </c>
      <c r="H29" s="66"/>
      <c r="I29" s="78">
        <v>2425541</v>
      </c>
      <c r="J29" s="78">
        <v>2425541</v>
      </c>
      <c r="K29" s="78">
        <f t="shared" si="0"/>
        <v>0</v>
      </c>
    </row>
    <row r="30" spans="1:11" x14ac:dyDescent="0.25">
      <c r="A30" s="48">
        <v>43083</v>
      </c>
      <c r="B30" s="63" t="s">
        <v>1170</v>
      </c>
      <c r="C30" s="64">
        <v>1060</v>
      </c>
      <c r="D30" s="247">
        <v>1374</v>
      </c>
      <c r="E30" s="65" t="s">
        <v>1171</v>
      </c>
      <c r="F30" s="66"/>
      <c r="G30" s="65" t="s">
        <v>1172</v>
      </c>
      <c r="H30" s="66"/>
      <c r="I30" s="78">
        <f>261203+906744+1564664+138074</f>
        <v>2870685</v>
      </c>
      <c r="J30" s="78">
        <v>2870685</v>
      </c>
      <c r="K30" s="78">
        <f t="shared" si="0"/>
        <v>0</v>
      </c>
    </row>
    <row r="31" spans="1:11" x14ac:dyDescent="0.25">
      <c r="A31" s="48">
        <v>43089</v>
      </c>
      <c r="B31" s="63" t="s">
        <v>1189</v>
      </c>
      <c r="C31" s="64">
        <v>1074</v>
      </c>
      <c r="D31" s="247">
        <v>1399</v>
      </c>
      <c r="E31" s="65" t="s">
        <v>1190</v>
      </c>
      <c r="F31" s="66"/>
      <c r="G31" s="65" t="s">
        <v>1191</v>
      </c>
      <c r="H31" s="66"/>
      <c r="I31" s="78">
        <v>3496550</v>
      </c>
      <c r="J31" s="78">
        <v>3496550</v>
      </c>
      <c r="K31" s="78">
        <f t="shared" si="0"/>
        <v>0</v>
      </c>
    </row>
    <row r="32" spans="1:11" x14ac:dyDescent="0.25">
      <c r="A32" s="48">
        <v>43098</v>
      </c>
      <c r="B32" s="63" t="s">
        <v>1210</v>
      </c>
      <c r="C32" s="64">
        <v>1091</v>
      </c>
      <c r="D32" s="247">
        <v>1420</v>
      </c>
      <c r="E32" s="65" t="s">
        <v>1211</v>
      </c>
      <c r="F32" s="66"/>
      <c r="G32" s="65" t="s">
        <v>1212</v>
      </c>
      <c r="H32" s="66"/>
      <c r="I32" s="78">
        <v>1165574621</v>
      </c>
      <c r="J32" s="78">
        <v>1165574621</v>
      </c>
      <c r="K32" s="78"/>
    </row>
    <row r="33" spans="1:14" ht="12.75" customHeight="1" x14ac:dyDescent="0.25">
      <c r="A33" s="48"/>
      <c r="B33" s="63"/>
      <c r="C33" s="41"/>
      <c r="D33" s="41"/>
      <c r="E33" s="44"/>
      <c r="F33" s="49"/>
      <c r="G33" s="44"/>
      <c r="H33" s="49"/>
      <c r="I33" s="94"/>
      <c r="J33" s="94"/>
      <c r="K33" s="94"/>
    </row>
    <row r="34" spans="1:14" x14ac:dyDescent="0.25">
      <c r="A34" s="55"/>
      <c r="B34" s="56"/>
      <c r="C34" s="56"/>
      <c r="D34" s="56"/>
      <c r="E34" s="56"/>
      <c r="F34" s="56"/>
      <c r="G34" s="306" t="s">
        <v>132</v>
      </c>
      <c r="H34" s="307"/>
      <c r="I34" s="83">
        <f>SUM(I13:I33)</f>
        <v>52450640163</v>
      </c>
      <c r="J34" s="83">
        <f>SUM(J13:J33)</f>
        <v>52450640163</v>
      </c>
      <c r="K34" s="83">
        <f>SUM(K13:K33)</f>
        <v>0</v>
      </c>
      <c r="L34" s="234"/>
      <c r="N34" s="234"/>
    </row>
    <row r="35" spans="1:14" ht="12.75" customHeight="1" x14ac:dyDescent="0.25">
      <c r="A35" s="3"/>
      <c r="B35" s="3"/>
      <c r="C35" s="3"/>
      <c r="D35" s="3"/>
      <c r="E35" s="3"/>
      <c r="F35" s="3"/>
      <c r="G35" s="3"/>
      <c r="H35" s="3"/>
      <c r="I35" s="98"/>
      <c r="J35" s="98"/>
      <c r="K35" s="56"/>
    </row>
    <row r="36" spans="1:14" ht="24.95" customHeight="1" x14ac:dyDescent="0.25">
      <c r="A36" s="31" t="s">
        <v>58</v>
      </c>
      <c r="B36" s="31" t="s">
        <v>133</v>
      </c>
      <c r="C36" s="31" t="s">
        <v>30</v>
      </c>
      <c r="D36" s="32" t="s">
        <v>59</v>
      </c>
      <c r="E36" s="31" t="s">
        <v>40</v>
      </c>
      <c r="F36" s="31" t="s">
        <v>62</v>
      </c>
      <c r="G36" s="31" t="s">
        <v>37</v>
      </c>
      <c r="H36" s="31" t="s">
        <v>60</v>
      </c>
      <c r="I36" s="31" t="s">
        <v>61</v>
      </c>
      <c r="J36" s="31" t="s">
        <v>99</v>
      </c>
      <c r="K36" s="31" t="s">
        <v>68</v>
      </c>
    </row>
    <row r="37" spans="1:14" ht="24.95" customHeight="1" x14ac:dyDescent="0.25">
      <c r="A37" s="95">
        <v>56284117000</v>
      </c>
      <c r="B37" s="95"/>
      <c r="C37" s="95">
        <v>0</v>
      </c>
      <c r="D37" s="82">
        <f>+A37+B37-C37</f>
        <v>56284117000</v>
      </c>
      <c r="E37" s="82">
        <f>+I34</f>
        <v>52450640163</v>
      </c>
      <c r="F37" s="72">
        <f>+E37/D37</f>
        <v>0.93189061068507129</v>
      </c>
      <c r="G37" s="82">
        <f>+I9</f>
        <v>0</v>
      </c>
      <c r="H37" s="82">
        <f>+D37-E37-G37</f>
        <v>3833476837</v>
      </c>
      <c r="I37" s="82">
        <f>+J34</f>
        <v>52450640163</v>
      </c>
      <c r="J37" s="73">
        <f>+I37/D37</f>
        <v>0.93189061068507129</v>
      </c>
      <c r="K37" s="82">
        <f>+K34</f>
        <v>0</v>
      </c>
    </row>
    <row r="38" spans="1:14" x14ac:dyDescent="0.25">
      <c r="A38" s="74">
        <v>1</v>
      </c>
      <c r="B38" s="74">
        <v>2</v>
      </c>
      <c r="C38" s="74">
        <v>3</v>
      </c>
      <c r="D38" s="74" t="s">
        <v>42</v>
      </c>
      <c r="E38" s="74">
        <v>5</v>
      </c>
      <c r="F38" s="74" t="s">
        <v>69</v>
      </c>
      <c r="G38" s="74">
        <v>7</v>
      </c>
      <c r="H38" s="74" t="s">
        <v>70</v>
      </c>
      <c r="I38" s="74">
        <v>9</v>
      </c>
      <c r="J38" s="74" t="s">
        <v>100</v>
      </c>
      <c r="K38" s="74" t="s">
        <v>101</v>
      </c>
    </row>
    <row r="40" spans="1:14" x14ac:dyDescent="0.25">
      <c r="E40" s="234"/>
    </row>
    <row r="41" spans="1:14" x14ac:dyDescent="0.25">
      <c r="B41" s="234"/>
      <c r="I41" s="234"/>
    </row>
    <row r="42" spans="1:14" x14ac:dyDescent="0.25">
      <c r="E42" s="234"/>
      <c r="I42" s="234"/>
      <c r="J42" s="234"/>
    </row>
  </sheetData>
  <mergeCells count="15">
    <mergeCell ref="G34:H34"/>
    <mergeCell ref="E11:H11"/>
    <mergeCell ref="E12:F12"/>
    <mergeCell ref="G12:H12"/>
    <mergeCell ref="E5:H5"/>
    <mergeCell ref="E6:H6"/>
    <mergeCell ref="G9:H9"/>
    <mergeCell ref="A5:A6"/>
    <mergeCell ref="J11:J12"/>
    <mergeCell ref="I11:I12"/>
    <mergeCell ref="A11:A12"/>
    <mergeCell ref="B5:B6"/>
    <mergeCell ref="D5:D6"/>
    <mergeCell ref="I5:I6"/>
    <mergeCell ref="J5:K6"/>
  </mergeCells>
  <phoneticPr fontId="0"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topLeftCell="A10" workbookViewId="0">
      <selection activeCell="M16" sqref="M16"/>
    </sheetView>
  </sheetViews>
  <sheetFormatPr baseColWidth="10" defaultRowHeight="15" x14ac:dyDescent="0.25"/>
  <cols>
    <col min="1" max="2" width="15.7109375" style="33" customWidth="1"/>
    <col min="3" max="3" width="14.7109375" style="33" customWidth="1"/>
    <col min="4" max="11" width="15.7109375" style="33" customWidth="1"/>
    <col min="12" max="16384" width="11.42578125" style="33"/>
  </cols>
  <sheetData>
    <row r="1" spans="1:11" ht="12.75" customHeight="1" x14ac:dyDescent="0.25">
      <c r="A1" s="2" t="s">
        <v>98</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34" t="s">
        <v>124</v>
      </c>
      <c r="B3" s="84" t="s">
        <v>92</v>
      </c>
      <c r="C3" s="34"/>
      <c r="D3" s="34"/>
      <c r="E3" s="35"/>
      <c r="F3" s="35"/>
      <c r="G3" s="35"/>
      <c r="H3" s="35"/>
      <c r="I3" s="35"/>
      <c r="J3" s="35"/>
      <c r="K3" s="301" t="s">
        <v>1133</v>
      </c>
    </row>
    <row r="4" spans="1:11" ht="12.75" customHeight="1" x14ac:dyDescent="0.25">
      <c r="A4" s="38"/>
      <c r="B4" s="38"/>
      <c r="C4" s="38"/>
      <c r="D4" s="38"/>
      <c r="E4" s="38"/>
      <c r="F4" s="38"/>
      <c r="G4" s="38"/>
      <c r="H4" s="38"/>
      <c r="I4" s="158"/>
      <c r="J4" s="38"/>
      <c r="K4" s="38"/>
    </row>
    <row r="5" spans="1:11" x14ac:dyDescent="0.25">
      <c r="A5" s="308" t="s">
        <v>28</v>
      </c>
      <c r="B5" s="310" t="s">
        <v>131</v>
      </c>
      <c r="C5" s="39"/>
      <c r="D5" s="308" t="s">
        <v>71</v>
      </c>
      <c r="E5" s="312" t="s">
        <v>37</v>
      </c>
      <c r="F5" s="313"/>
      <c r="G5" s="313"/>
      <c r="H5" s="314"/>
      <c r="I5" s="308" t="s">
        <v>31</v>
      </c>
      <c r="J5" s="315" t="s">
        <v>41</v>
      </c>
      <c r="K5" s="316"/>
    </row>
    <row r="6" spans="1:11" x14ac:dyDescent="0.25">
      <c r="A6" s="309"/>
      <c r="B6" s="311"/>
      <c r="C6" s="40"/>
      <c r="D6" s="309"/>
      <c r="E6" s="312" t="s">
        <v>33</v>
      </c>
      <c r="F6" s="313"/>
      <c r="G6" s="313"/>
      <c r="H6" s="314"/>
      <c r="I6" s="309"/>
      <c r="J6" s="317"/>
      <c r="K6" s="318"/>
    </row>
    <row r="7" spans="1:11" x14ac:dyDescent="0.25">
      <c r="A7" s="48"/>
      <c r="B7" s="160"/>
      <c r="C7" s="96"/>
      <c r="D7" s="50"/>
      <c r="E7" s="163"/>
      <c r="F7" s="92"/>
      <c r="G7" s="92"/>
      <c r="H7" s="97"/>
      <c r="I7" s="79"/>
      <c r="J7" s="44"/>
      <c r="K7" s="49"/>
    </row>
    <row r="8" spans="1:11" ht="12.75" customHeight="1" x14ac:dyDescent="0.25">
      <c r="A8" s="48"/>
      <c r="B8" s="53"/>
      <c r="C8" s="54"/>
      <c r="D8" s="44"/>
      <c r="E8" s="44"/>
      <c r="F8" s="37"/>
      <c r="G8" s="51"/>
      <c r="H8" s="52"/>
      <c r="I8" s="75"/>
      <c r="J8" s="44"/>
      <c r="K8" s="49"/>
    </row>
    <row r="9" spans="1:11" x14ac:dyDescent="0.25">
      <c r="A9" s="55"/>
      <c r="B9" s="56"/>
      <c r="C9" s="56"/>
      <c r="D9" s="56"/>
      <c r="E9" s="56"/>
      <c r="F9" s="56"/>
      <c r="G9" s="306" t="s">
        <v>132</v>
      </c>
      <c r="H9" s="307"/>
      <c r="I9" s="77">
        <f>SUM(I7:I8)</f>
        <v>0</v>
      </c>
      <c r="J9" s="57"/>
      <c r="K9" s="58"/>
    </row>
    <row r="10" spans="1:11" ht="12.75" customHeight="1" x14ac:dyDescent="0.25">
      <c r="A10" s="3"/>
      <c r="B10" s="3"/>
      <c r="C10" s="3"/>
      <c r="D10" s="3"/>
      <c r="E10" s="3"/>
      <c r="F10" s="3"/>
      <c r="G10" s="3"/>
      <c r="H10" s="3"/>
      <c r="I10" s="22"/>
      <c r="J10" s="37"/>
      <c r="K10" s="49"/>
    </row>
    <row r="11" spans="1:11" x14ac:dyDescent="0.25">
      <c r="A11" s="308" t="s">
        <v>28</v>
      </c>
      <c r="B11" s="30" t="s">
        <v>38</v>
      </c>
      <c r="C11" s="60" t="s">
        <v>34</v>
      </c>
      <c r="D11" s="59" t="s">
        <v>34</v>
      </c>
      <c r="E11" s="312" t="s">
        <v>40</v>
      </c>
      <c r="F11" s="313"/>
      <c r="G11" s="313"/>
      <c r="H11" s="314"/>
      <c r="I11" s="308" t="s">
        <v>31</v>
      </c>
      <c r="J11" s="308" t="s">
        <v>29</v>
      </c>
      <c r="K11" s="60" t="s">
        <v>56</v>
      </c>
    </row>
    <row r="12" spans="1:11" x14ac:dyDescent="0.25">
      <c r="A12" s="309"/>
      <c r="B12" s="61" t="s">
        <v>39</v>
      </c>
      <c r="C12" s="61" t="s">
        <v>36</v>
      </c>
      <c r="D12" s="61" t="s">
        <v>35</v>
      </c>
      <c r="E12" s="312" t="s">
        <v>33</v>
      </c>
      <c r="F12" s="314"/>
      <c r="G12" s="312" t="s">
        <v>32</v>
      </c>
      <c r="H12" s="314"/>
      <c r="I12" s="309"/>
      <c r="J12" s="309"/>
      <c r="K12" s="61" t="s">
        <v>57</v>
      </c>
    </row>
    <row r="13" spans="1:11" ht="12.75" customHeight="1" x14ac:dyDescent="0.25">
      <c r="A13" s="41"/>
      <c r="B13" s="41"/>
      <c r="C13" s="41"/>
      <c r="D13" s="41"/>
      <c r="E13" s="44"/>
      <c r="F13" s="49"/>
      <c r="G13" s="44"/>
      <c r="H13" s="49"/>
      <c r="I13" s="62"/>
      <c r="J13" s="62"/>
      <c r="K13" s="62"/>
    </row>
    <row r="14" spans="1:11" x14ac:dyDescent="0.25">
      <c r="A14" s="48">
        <v>42779</v>
      </c>
      <c r="B14" s="63" t="s">
        <v>200</v>
      </c>
      <c r="C14" s="64">
        <v>209</v>
      </c>
      <c r="D14" s="64">
        <v>203</v>
      </c>
      <c r="E14" s="259" t="s">
        <v>201</v>
      </c>
      <c r="F14" s="66"/>
      <c r="G14" s="65" t="s">
        <v>96</v>
      </c>
      <c r="H14" s="66"/>
      <c r="I14" s="79">
        <v>35089000</v>
      </c>
      <c r="J14" s="79">
        <v>35089000</v>
      </c>
      <c r="K14" s="78">
        <f>+I14-J14</f>
        <v>0</v>
      </c>
    </row>
    <row r="15" spans="1:11" x14ac:dyDescent="0.25">
      <c r="A15" s="48">
        <v>42795</v>
      </c>
      <c r="B15" s="63" t="s">
        <v>259</v>
      </c>
      <c r="C15" s="64">
        <v>283</v>
      </c>
      <c r="D15" s="64">
        <v>308</v>
      </c>
      <c r="E15" s="163" t="s">
        <v>199</v>
      </c>
      <c r="F15" s="66"/>
      <c r="G15" s="65" t="s">
        <v>96</v>
      </c>
      <c r="H15" s="66"/>
      <c r="I15" s="79">
        <v>26009000</v>
      </c>
      <c r="J15" s="79">
        <v>26009000</v>
      </c>
      <c r="K15" s="78">
        <f t="shared" ref="K15:K38" si="0">+I15-J15</f>
        <v>0</v>
      </c>
    </row>
    <row r="16" spans="1:11" x14ac:dyDescent="0.25">
      <c r="A16" s="48">
        <v>42816</v>
      </c>
      <c r="B16" s="63" t="s">
        <v>285</v>
      </c>
      <c r="C16" s="64">
        <v>417</v>
      </c>
      <c r="D16" s="64">
        <v>432</v>
      </c>
      <c r="E16" s="44" t="s">
        <v>286</v>
      </c>
      <c r="F16" s="66"/>
      <c r="G16" s="65" t="s">
        <v>96</v>
      </c>
      <c r="H16" s="66"/>
      <c r="I16" s="79">
        <v>23736000</v>
      </c>
      <c r="J16" s="79">
        <v>23736000</v>
      </c>
      <c r="K16" s="78">
        <f t="shared" si="0"/>
        <v>0</v>
      </c>
    </row>
    <row r="17" spans="1:11" x14ac:dyDescent="0.25">
      <c r="A17" s="48">
        <v>42846</v>
      </c>
      <c r="B17" s="63" t="s">
        <v>342</v>
      </c>
      <c r="C17" s="64">
        <v>538</v>
      </c>
      <c r="D17" s="64">
        <v>554</v>
      </c>
      <c r="E17" s="44" t="s">
        <v>333</v>
      </c>
      <c r="F17" s="66"/>
      <c r="G17" s="65" t="s">
        <v>348</v>
      </c>
      <c r="H17" s="66"/>
      <c r="I17" s="79">
        <v>8500000</v>
      </c>
      <c r="J17" s="79">
        <v>8500000</v>
      </c>
      <c r="K17" s="78">
        <f t="shared" si="0"/>
        <v>0</v>
      </c>
    </row>
    <row r="18" spans="1:11" x14ac:dyDescent="0.25">
      <c r="A18" s="48">
        <v>42846</v>
      </c>
      <c r="B18" s="63" t="s">
        <v>343</v>
      </c>
      <c r="C18" s="64">
        <v>542</v>
      </c>
      <c r="D18" s="64">
        <v>556</v>
      </c>
      <c r="E18" s="44" t="s">
        <v>336</v>
      </c>
      <c r="F18" s="66"/>
      <c r="G18" s="65" t="s">
        <v>349</v>
      </c>
      <c r="H18" s="66"/>
      <c r="I18" s="79">
        <v>8500000</v>
      </c>
      <c r="J18" s="79">
        <v>8500000</v>
      </c>
      <c r="K18" s="78">
        <f t="shared" si="0"/>
        <v>0</v>
      </c>
    </row>
    <row r="19" spans="1:11" x14ac:dyDescent="0.25">
      <c r="A19" s="48">
        <v>42846</v>
      </c>
      <c r="B19" s="63" t="s">
        <v>344</v>
      </c>
      <c r="C19" s="64">
        <v>541</v>
      </c>
      <c r="D19" s="64">
        <v>557</v>
      </c>
      <c r="E19" s="44" t="s">
        <v>335</v>
      </c>
      <c r="F19" s="66"/>
      <c r="G19" s="65" t="s">
        <v>350</v>
      </c>
      <c r="H19" s="66"/>
      <c r="I19" s="79">
        <v>8500000</v>
      </c>
      <c r="J19" s="79">
        <v>8500000</v>
      </c>
      <c r="K19" s="78">
        <f t="shared" si="0"/>
        <v>0</v>
      </c>
    </row>
    <row r="20" spans="1:11" x14ac:dyDescent="0.25">
      <c r="A20" s="48">
        <v>42846</v>
      </c>
      <c r="B20" s="63" t="s">
        <v>345</v>
      </c>
      <c r="C20" s="64">
        <v>543</v>
      </c>
      <c r="D20" s="64">
        <v>558</v>
      </c>
      <c r="E20" s="163" t="s">
        <v>337</v>
      </c>
      <c r="F20" s="66"/>
      <c r="G20" s="88" t="s">
        <v>351</v>
      </c>
      <c r="H20" s="66"/>
      <c r="I20" s="79">
        <v>9500000</v>
      </c>
      <c r="J20" s="79">
        <v>9500000</v>
      </c>
      <c r="K20" s="78">
        <f t="shared" si="0"/>
        <v>0</v>
      </c>
    </row>
    <row r="21" spans="1:11" x14ac:dyDescent="0.25">
      <c r="A21" s="48">
        <v>42846</v>
      </c>
      <c r="B21" s="63" t="s">
        <v>346</v>
      </c>
      <c r="C21" s="64">
        <v>544</v>
      </c>
      <c r="D21" s="64">
        <v>560</v>
      </c>
      <c r="E21" s="163" t="s">
        <v>338</v>
      </c>
      <c r="F21" s="66"/>
      <c r="G21" s="88" t="s">
        <v>352</v>
      </c>
      <c r="H21" s="66"/>
      <c r="I21" s="79">
        <v>9500000</v>
      </c>
      <c r="J21" s="79">
        <v>9500000</v>
      </c>
      <c r="K21" s="78">
        <f t="shared" si="0"/>
        <v>0</v>
      </c>
    </row>
    <row r="22" spans="1:11" x14ac:dyDescent="0.25">
      <c r="A22" s="48">
        <v>42846</v>
      </c>
      <c r="B22" s="63" t="s">
        <v>347</v>
      </c>
      <c r="C22" s="64">
        <v>539</v>
      </c>
      <c r="D22" s="64">
        <v>561</v>
      </c>
      <c r="E22" s="163" t="s">
        <v>334</v>
      </c>
      <c r="F22" s="66"/>
      <c r="G22" s="88" t="s">
        <v>353</v>
      </c>
      <c r="H22" s="66"/>
      <c r="I22" s="79">
        <v>9500000</v>
      </c>
      <c r="J22" s="79">
        <v>9500000</v>
      </c>
      <c r="K22" s="78">
        <f t="shared" si="0"/>
        <v>0</v>
      </c>
    </row>
    <row r="23" spans="1:11" x14ac:dyDescent="0.25">
      <c r="A23" s="48">
        <v>42865</v>
      </c>
      <c r="B23" s="63" t="s">
        <v>393</v>
      </c>
      <c r="C23" s="64">
        <v>556</v>
      </c>
      <c r="D23" s="64">
        <v>646</v>
      </c>
      <c r="E23" s="163" t="s">
        <v>394</v>
      </c>
      <c r="F23" s="66"/>
      <c r="G23" s="88" t="s">
        <v>96</v>
      </c>
      <c r="H23" s="66"/>
      <c r="I23" s="79">
        <v>25000000</v>
      </c>
      <c r="J23" s="79">
        <v>25000000</v>
      </c>
      <c r="K23" s="78">
        <f t="shared" si="0"/>
        <v>0</v>
      </c>
    </row>
    <row r="24" spans="1:11" x14ac:dyDescent="0.25">
      <c r="A24" s="48">
        <v>42878</v>
      </c>
      <c r="B24" s="63" t="s">
        <v>418</v>
      </c>
      <c r="C24" s="64">
        <v>615</v>
      </c>
      <c r="D24" s="64">
        <v>706</v>
      </c>
      <c r="E24" s="163" t="s">
        <v>392</v>
      </c>
      <c r="F24" s="66"/>
      <c r="G24" s="88" t="s">
        <v>96</v>
      </c>
      <c r="H24" s="66"/>
      <c r="I24" s="79">
        <v>27051000</v>
      </c>
      <c r="J24" s="79">
        <v>27051000</v>
      </c>
      <c r="K24" s="78">
        <f t="shared" si="0"/>
        <v>0</v>
      </c>
    </row>
    <row r="25" spans="1:11" x14ac:dyDescent="0.25">
      <c r="A25" s="48">
        <v>42907</v>
      </c>
      <c r="B25" s="63" t="s">
        <v>579</v>
      </c>
      <c r="C25" s="64">
        <v>697</v>
      </c>
      <c r="D25" s="64">
        <v>783</v>
      </c>
      <c r="E25" s="163" t="s">
        <v>584</v>
      </c>
      <c r="F25" s="66"/>
      <c r="G25" s="88" t="s">
        <v>96</v>
      </c>
      <c r="H25" s="66"/>
      <c r="I25" s="79">
        <v>30350000</v>
      </c>
      <c r="J25" s="79">
        <v>30350000</v>
      </c>
      <c r="K25" s="78">
        <f t="shared" si="0"/>
        <v>0</v>
      </c>
    </row>
    <row r="26" spans="1:11" x14ac:dyDescent="0.25">
      <c r="A26" s="48">
        <v>42915</v>
      </c>
      <c r="B26" s="63" t="s">
        <v>580</v>
      </c>
      <c r="C26" s="64">
        <v>716</v>
      </c>
      <c r="D26" s="64">
        <v>809</v>
      </c>
      <c r="E26" s="163" t="s">
        <v>585</v>
      </c>
      <c r="F26" s="66"/>
      <c r="G26" s="88" t="s">
        <v>352</v>
      </c>
      <c r="H26" s="66"/>
      <c r="I26" s="79">
        <v>19184000</v>
      </c>
      <c r="J26" s="79">
        <v>19184000</v>
      </c>
      <c r="K26" s="78">
        <f t="shared" si="0"/>
        <v>0</v>
      </c>
    </row>
    <row r="27" spans="1:11" x14ac:dyDescent="0.25">
      <c r="A27" s="48">
        <v>42915</v>
      </c>
      <c r="B27" s="63" t="s">
        <v>581</v>
      </c>
      <c r="C27" s="64">
        <v>718</v>
      </c>
      <c r="D27" s="64">
        <v>810</v>
      </c>
      <c r="E27" s="163" t="s">
        <v>585</v>
      </c>
      <c r="F27" s="66"/>
      <c r="G27" s="88" t="s">
        <v>350</v>
      </c>
      <c r="H27" s="66"/>
      <c r="I27" s="79">
        <v>17000000</v>
      </c>
      <c r="J27" s="79">
        <v>17000000</v>
      </c>
      <c r="K27" s="78">
        <f t="shared" si="0"/>
        <v>0</v>
      </c>
    </row>
    <row r="28" spans="1:11" x14ac:dyDescent="0.25">
      <c r="A28" s="48">
        <v>42915</v>
      </c>
      <c r="B28" s="63" t="s">
        <v>582</v>
      </c>
      <c r="C28" s="64">
        <v>717</v>
      </c>
      <c r="D28" s="64">
        <v>811</v>
      </c>
      <c r="E28" s="163" t="s">
        <v>585</v>
      </c>
      <c r="F28" s="66"/>
      <c r="G28" s="88" t="s">
        <v>349</v>
      </c>
      <c r="H28" s="66"/>
      <c r="I28" s="79">
        <v>17000000</v>
      </c>
      <c r="J28" s="79">
        <v>17000000</v>
      </c>
      <c r="K28" s="78">
        <f t="shared" si="0"/>
        <v>0</v>
      </c>
    </row>
    <row r="29" spans="1:11" x14ac:dyDescent="0.25">
      <c r="A29" s="48">
        <v>42915</v>
      </c>
      <c r="B29" s="63" t="s">
        <v>583</v>
      </c>
      <c r="C29" s="64">
        <v>715</v>
      </c>
      <c r="D29" s="64">
        <v>812</v>
      </c>
      <c r="E29" s="163" t="s">
        <v>585</v>
      </c>
      <c r="F29" s="66"/>
      <c r="G29" s="88" t="s">
        <v>353</v>
      </c>
      <c r="H29" s="66"/>
      <c r="I29" s="79">
        <v>19184000</v>
      </c>
      <c r="J29" s="79">
        <v>19184000</v>
      </c>
      <c r="K29" s="78">
        <f t="shared" si="0"/>
        <v>0</v>
      </c>
    </row>
    <row r="30" spans="1:11" x14ac:dyDescent="0.25">
      <c r="A30" s="48">
        <v>42935</v>
      </c>
      <c r="B30" s="63" t="s">
        <v>657</v>
      </c>
      <c r="C30" s="64">
        <v>748</v>
      </c>
      <c r="D30" s="64">
        <v>847</v>
      </c>
      <c r="E30" s="163" t="s">
        <v>659</v>
      </c>
      <c r="F30" s="66"/>
      <c r="G30" s="88" t="s">
        <v>660</v>
      </c>
      <c r="H30" s="66"/>
      <c r="I30" s="79">
        <v>20300000</v>
      </c>
      <c r="J30" s="79">
        <v>20300000</v>
      </c>
      <c r="K30" s="78">
        <f t="shared" si="0"/>
        <v>0</v>
      </c>
    </row>
    <row r="31" spans="1:11" x14ac:dyDescent="0.25">
      <c r="A31" s="48">
        <v>42940</v>
      </c>
      <c r="B31" s="63" t="s">
        <v>658</v>
      </c>
      <c r="C31" s="64">
        <v>649</v>
      </c>
      <c r="D31" s="64">
        <v>856</v>
      </c>
      <c r="E31" s="259" t="s">
        <v>419</v>
      </c>
      <c r="F31" s="66"/>
      <c r="G31" s="88" t="s">
        <v>661</v>
      </c>
      <c r="H31" s="66"/>
      <c r="I31" s="79">
        <v>51986935</v>
      </c>
      <c r="J31" s="79">
        <v>18348329</v>
      </c>
      <c r="K31" s="78">
        <f t="shared" si="0"/>
        <v>33638606</v>
      </c>
    </row>
    <row r="32" spans="1:11" x14ac:dyDescent="0.25">
      <c r="A32" s="48">
        <v>42956</v>
      </c>
      <c r="B32" s="63" t="s">
        <v>717</v>
      </c>
      <c r="C32" s="64">
        <v>765</v>
      </c>
      <c r="D32" s="64">
        <v>882</v>
      </c>
      <c r="E32" s="297" t="s">
        <v>719</v>
      </c>
      <c r="F32" s="66"/>
      <c r="G32" s="88" t="s">
        <v>96</v>
      </c>
      <c r="H32" s="66"/>
      <c r="I32" s="79">
        <v>29032000</v>
      </c>
      <c r="J32" s="79">
        <v>29032000</v>
      </c>
      <c r="K32" s="78">
        <f t="shared" si="0"/>
        <v>0</v>
      </c>
    </row>
    <row r="33" spans="1:11" x14ac:dyDescent="0.25">
      <c r="A33" s="48">
        <v>42961</v>
      </c>
      <c r="B33" s="63" t="s">
        <v>718</v>
      </c>
      <c r="C33" s="64">
        <v>772</v>
      </c>
      <c r="D33" s="64">
        <v>891</v>
      </c>
      <c r="E33" s="259" t="s">
        <v>720</v>
      </c>
      <c r="F33" s="66"/>
      <c r="G33" s="88" t="s">
        <v>721</v>
      </c>
      <c r="H33" s="66"/>
      <c r="I33" s="79">
        <v>16650000</v>
      </c>
      <c r="J33" s="79">
        <v>16650000</v>
      </c>
      <c r="K33" s="78">
        <f t="shared" si="0"/>
        <v>0</v>
      </c>
    </row>
    <row r="34" spans="1:11" x14ac:dyDescent="0.25">
      <c r="A34" s="48">
        <v>42979</v>
      </c>
      <c r="B34" s="63" t="s">
        <v>797</v>
      </c>
      <c r="C34" s="64">
        <v>795</v>
      </c>
      <c r="D34" s="64">
        <v>946</v>
      </c>
      <c r="E34" s="163" t="s">
        <v>798</v>
      </c>
      <c r="F34" s="66"/>
      <c r="G34" s="88" t="s">
        <v>799</v>
      </c>
      <c r="H34" s="66"/>
      <c r="I34" s="79">
        <v>18800000</v>
      </c>
      <c r="J34" s="79">
        <v>18800000</v>
      </c>
      <c r="K34" s="78">
        <f t="shared" si="0"/>
        <v>0</v>
      </c>
    </row>
    <row r="35" spans="1:11" x14ac:dyDescent="0.25">
      <c r="A35" s="48">
        <v>43017</v>
      </c>
      <c r="B35" s="63" t="s">
        <v>1000</v>
      </c>
      <c r="C35" s="64">
        <v>855</v>
      </c>
      <c r="D35" s="64">
        <v>1143</v>
      </c>
      <c r="E35" s="163" t="s">
        <v>1001</v>
      </c>
      <c r="F35" s="66"/>
      <c r="G35" s="88" t="s">
        <v>96</v>
      </c>
      <c r="H35" s="66"/>
      <c r="I35" s="79">
        <v>34531000</v>
      </c>
      <c r="J35" s="79">
        <v>34531000</v>
      </c>
      <c r="K35" s="78">
        <f t="shared" si="0"/>
        <v>0</v>
      </c>
    </row>
    <row r="36" spans="1:11" x14ac:dyDescent="0.25">
      <c r="A36" s="48">
        <v>43054</v>
      </c>
      <c r="B36" s="63" t="s">
        <v>1103</v>
      </c>
      <c r="C36" s="64">
        <v>982</v>
      </c>
      <c r="D36" s="64">
        <v>1296</v>
      </c>
      <c r="E36" s="163" t="s">
        <v>1104</v>
      </c>
      <c r="F36" s="66"/>
      <c r="G36" s="88" t="s">
        <v>96</v>
      </c>
      <c r="H36" s="66"/>
      <c r="I36" s="240">
        <v>35383000</v>
      </c>
      <c r="J36" s="100">
        <v>35383000</v>
      </c>
      <c r="K36" s="78">
        <f t="shared" si="0"/>
        <v>0</v>
      </c>
    </row>
    <row r="37" spans="1:11" x14ac:dyDescent="0.25">
      <c r="A37" s="48">
        <v>43076</v>
      </c>
      <c r="B37" s="63" t="s">
        <v>1146</v>
      </c>
      <c r="C37" s="64">
        <v>1040</v>
      </c>
      <c r="D37" s="64">
        <v>1355</v>
      </c>
      <c r="E37" s="163" t="s">
        <v>1147</v>
      </c>
      <c r="F37" s="66"/>
      <c r="G37" s="88" t="s">
        <v>96</v>
      </c>
      <c r="H37" s="66"/>
      <c r="I37" s="240">
        <v>39274000</v>
      </c>
      <c r="J37" s="100">
        <v>39274000</v>
      </c>
      <c r="K37" s="78">
        <f t="shared" si="0"/>
        <v>0</v>
      </c>
    </row>
    <row r="38" spans="1:11" x14ac:dyDescent="0.25">
      <c r="A38" s="48">
        <v>43091</v>
      </c>
      <c r="B38" s="63" t="s">
        <v>1198</v>
      </c>
      <c r="C38" s="64">
        <v>1083</v>
      </c>
      <c r="D38" s="64">
        <v>1410</v>
      </c>
      <c r="E38" s="163" t="s">
        <v>1199</v>
      </c>
      <c r="F38" s="66"/>
      <c r="G38" s="88" t="s">
        <v>96</v>
      </c>
      <c r="H38" s="66"/>
      <c r="I38" s="240">
        <v>47365000</v>
      </c>
      <c r="J38" s="100">
        <v>47365000</v>
      </c>
      <c r="K38" s="78">
        <f t="shared" si="0"/>
        <v>0</v>
      </c>
    </row>
    <row r="39" spans="1:11" ht="12.75" customHeight="1" x14ac:dyDescent="0.25">
      <c r="A39" s="48"/>
      <c r="B39" s="63"/>
      <c r="C39" s="41"/>
      <c r="D39" s="41"/>
      <c r="E39" s="44"/>
      <c r="F39" s="49"/>
      <c r="G39" s="44"/>
      <c r="H39" s="49"/>
      <c r="J39" s="94"/>
      <c r="K39" s="94"/>
    </row>
    <row r="40" spans="1:11" x14ac:dyDescent="0.25">
      <c r="A40" s="55"/>
      <c r="B40" s="56"/>
      <c r="C40" s="56"/>
      <c r="D40" s="56"/>
      <c r="E40" s="56"/>
      <c r="F40" s="56"/>
      <c r="G40" s="306" t="s">
        <v>132</v>
      </c>
      <c r="H40" s="307"/>
      <c r="I40" s="83">
        <f>SUM(I14:I38)</f>
        <v>586924935</v>
      </c>
      <c r="J40" s="83">
        <f>SUM(J14:J38)</f>
        <v>553286329</v>
      </c>
      <c r="K40" s="83">
        <f>SUM(K14:K38)</f>
        <v>33638606</v>
      </c>
    </row>
    <row r="41" spans="1:11" ht="12.75" customHeight="1" x14ac:dyDescent="0.25">
      <c r="A41" s="3"/>
      <c r="B41" s="3"/>
      <c r="C41" s="3"/>
      <c r="D41" s="3"/>
      <c r="E41" s="3"/>
      <c r="F41" s="3"/>
      <c r="G41" s="3"/>
      <c r="H41" s="3"/>
      <c r="I41" s="98"/>
      <c r="J41" s="71"/>
      <c r="K41" s="177"/>
    </row>
    <row r="42" spans="1:11" ht="24.95" customHeight="1" x14ac:dyDescent="0.25">
      <c r="A42" s="31" t="s">
        <v>58</v>
      </c>
      <c r="B42" s="31" t="s">
        <v>133</v>
      </c>
      <c r="C42" s="31" t="s">
        <v>30</v>
      </c>
      <c r="D42" s="32" t="s">
        <v>59</v>
      </c>
      <c r="E42" s="31" t="s">
        <v>40</v>
      </c>
      <c r="F42" s="31" t="s">
        <v>62</v>
      </c>
      <c r="G42" s="31" t="s">
        <v>37</v>
      </c>
      <c r="H42" s="31" t="s">
        <v>60</v>
      </c>
      <c r="I42" s="31" t="s">
        <v>61</v>
      </c>
      <c r="J42" s="31" t="s">
        <v>99</v>
      </c>
      <c r="K42" s="31" t="s">
        <v>68</v>
      </c>
    </row>
    <row r="43" spans="1:11" ht="24.95" customHeight="1" x14ac:dyDescent="0.25">
      <c r="A43" s="95">
        <v>546106000</v>
      </c>
      <c r="B43" s="95">
        <v>41000000</v>
      </c>
      <c r="C43" s="95">
        <v>0</v>
      </c>
      <c r="D43" s="82">
        <f>+A43+B43-C43</f>
        <v>587106000</v>
      </c>
      <c r="E43" s="82">
        <f>+I40</f>
        <v>586924935</v>
      </c>
      <c r="F43" s="72">
        <f>+E43/D43</f>
        <v>0.99969159742874369</v>
      </c>
      <c r="G43" s="82">
        <f>+I9</f>
        <v>0</v>
      </c>
      <c r="H43" s="82">
        <f>+D43-E43-G43</f>
        <v>181065</v>
      </c>
      <c r="I43" s="82">
        <f>+J40</f>
        <v>553286329</v>
      </c>
      <c r="J43" s="73">
        <f>+I43/D43</f>
        <v>0.9423959710852895</v>
      </c>
      <c r="K43" s="82">
        <f>+K40</f>
        <v>33638606</v>
      </c>
    </row>
    <row r="44" spans="1:11" x14ac:dyDescent="0.25">
      <c r="A44" s="74">
        <v>1</v>
      </c>
      <c r="B44" s="74">
        <v>2</v>
      </c>
      <c r="C44" s="74">
        <v>3</v>
      </c>
      <c r="D44" s="74" t="s">
        <v>42</v>
      </c>
      <c r="E44" s="74">
        <v>5</v>
      </c>
      <c r="F44" s="74" t="s">
        <v>69</v>
      </c>
      <c r="G44" s="74">
        <v>7</v>
      </c>
      <c r="H44" s="74" t="s">
        <v>70</v>
      </c>
      <c r="I44" s="74">
        <v>9</v>
      </c>
      <c r="J44" s="74" t="s">
        <v>100</v>
      </c>
      <c r="K44" s="74" t="s">
        <v>101</v>
      </c>
    </row>
  </sheetData>
  <mergeCells count="15">
    <mergeCell ref="G40:H40"/>
    <mergeCell ref="J5:K6"/>
    <mergeCell ref="E6:H6"/>
    <mergeCell ref="G9:H9"/>
    <mergeCell ref="A11:A12"/>
    <mergeCell ref="E11:H11"/>
    <mergeCell ref="I11:I12"/>
    <mergeCell ref="J11:J12"/>
    <mergeCell ref="E12:F12"/>
    <mergeCell ref="G12:H12"/>
    <mergeCell ref="I5:I6"/>
    <mergeCell ref="A5:A6"/>
    <mergeCell ref="B5:B6"/>
    <mergeCell ref="D5:D6"/>
    <mergeCell ref="E5:H5"/>
  </mergeCells>
  <phoneticPr fontId="2"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workbookViewId="0">
      <selection activeCell="P19" sqref="P19"/>
    </sheetView>
  </sheetViews>
  <sheetFormatPr baseColWidth="10" defaultRowHeight="15" x14ac:dyDescent="0.25"/>
  <cols>
    <col min="1" max="2" width="15.7109375" style="33" customWidth="1"/>
    <col min="3" max="3" width="14.7109375" style="33" customWidth="1"/>
    <col min="4" max="11" width="15.7109375" style="33" customWidth="1"/>
    <col min="12" max="16384" width="11.42578125" style="33"/>
  </cols>
  <sheetData>
    <row r="1" spans="1:11" ht="12.75" customHeight="1" x14ac:dyDescent="0.25">
      <c r="A1" s="2" t="s">
        <v>98</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34" t="s">
        <v>153</v>
      </c>
      <c r="B3" s="84" t="s">
        <v>152</v>
      </c>
      <c r="C3" s="34"/>
      <c r="D3" s="34"/>
      <c r="E3" s="35"/>
      <c r="F3" s="35"/>
      <c r="G3" s="35"/>
      <c r="H3" s="35"/>
      <c r="I3" s="35"/>
      <c r="J3" s="35"/>
      <c r="K3" s="301" t="s">
        <v>1133</v>
      </c>
    </row>
    <row r="4" spans="1:11" ht="12.75" customHeight="1" x14ac:dyDescent="0.25">
      <c r="A4" s="38"/>
      <c r="B4" s="38"/>
      <c r="C4" s="38"/>
      <c r="D4" s="38"/>
      <c r="E4" s="38"/>
      <c r="F4" s="38"/>
      <c r="G4" s="38"/>
      <c r="H4" s="38"/>
      <c r="I4" s="158"/>
      <c r="J4" s="38"/>
      <c r="K4" s="38"/>
    </row>
    <row r="5" spans="1:11" x14ac:dyDescent="0.25">
      <c r="A5" s="308" t="s">
        <v>28</v>
      </c>
      <c r="B5" s="310" t="s">
        <v>131</v>
      </c>
      <c r="C5" s="39"/>
      <c r="D5" s="308" t="s">
        <v>71</v>
      </c>
      <c r="E5" s="312" t="s">
        <v>37</v>
      </c>
      <c r="F5" s="313"/>
      <c r="G5" s="313"/>
      <c r="H5" s="314"/>
      <c r="I5" s="308" t="s">
        <v>31</v>
      </c>
      <c r="J5" s="315" t="s">
        <v>41</v>
      </c>
      <c r="K5" s="316"/>
    </row>
    <row r="6" spans="1:11" x14ac:dyDescent="0.25">
      <c r="A6" s="309"/>
      <c r="B6" s="311"/>
      <c r="C6" s="40"/>
      <c r="D6" s="309"/>
      <c r="E6" s="312" t="s">
        <v>33</v>
      </c>
      <c r="F6" s="313"/>
      <c r="G6" s="313"/>
      <c r="H6" s="314"/>
      <c r="I6" s="309"/>
      <c r="J6" s="317"/>
      <c r="K6" s="318"/>
    </row>
    <row r="7" spans="1:11" ht="12.75" customHeight="1" x14ac:dyDescent="0.25">
      <c r="A7" s="149"/>
      <c r="B7" s="42"/>
      <c r="C7" s="43"/>
      <c r="D7" s="44"/>
      <c r="E7" s="42"/>
      <c r="F7" s="45"/>
      <c r="G7" s="46"/>
      <c r="H7" s="47"/>
      <c r="I7" s="168"/>
      <c r="J7" s="42"/>
      <c r="K7" s="43"/>
    </row>
    <row r="8" spans="1:11" ht="12.75" customHeight="1" x14ac:dyDescent="0.25">
      <c r="A8" s="48"/>
      <c r="B8" s="53"/>
      <c r="C8" s="54"/>
      <c r="D8" s="44"/>
      <c r="E8" s="44"/>
      <c r="F8" s="37"/>
      <c r="G8" s="51"/>
      <c r="H8" s="52"/>
      <c r="I8" s="75"/>
      <c r="J8" s="44"/>
      <c r="K8" s="49"/>
    </row>
    <row r="9" spans="1:11" x14ac:dyDescent="0.25">
      <c r="A9" s="55"/>
      <c r="B9" s="56"/>
      <c r="C9" s="56"/>
      <c r="D9" s="56"/>
      <c r="E9" s="56"/>
      <c r="F9" s="56"/>
      <c r="G9" s="306" t="s">
        <v>132</v>
      </c>
      <c r="H9" s="307"/>
      <c r="I9" s="77">
        <f>SUM(I7:I8)</f>
        <v>0</v>
      </c>
      <c r="J9" s="57"/>
      <c r="K9" s="58"/>
    </row>
    <row r="10" spans="1:11" ht="12.75" customHeight="1" x14ac:dyDescent="0.25">
      <c r="A10" s="3"/>
      <c r="B10" s="3"/>
      <c r="C10" s="3"/>
      <c r="D10" s="3"/>
      <c r="E10" s="3"/>
      <c r="F10" s="3"/>
      <c r="G10" s="3"/>
      <c r="H10" s="3"/>
      <c r="I10" s="22"/>
      <c r="J10" s="37"/>
      <c r="K10" s="49"/>
    </row>
    <row r="11" spans="1:11" x14ac:dyDescent="0.25">
      <c r="A11" s="308" t="s">
        <v>28</v>
      </c>
      <c r="B11" s="30" t="s">
        <v>38</v>
      </c>
      <c r="C11" s="60" t="s">
        <v>34</v>
      </c>
      <c r="D11" s="59" t="s">
        <v>34</v>
      </c>
      <c r="E11" s="312" t="s">
        <v>40</v>
      </c>
      <c r="F11" s="313"/>
      <c r="G11" s="313"/>
      <c r="H11" s="314"/>
      <c r="I11" s="308" t="s">
        <v>31</v>
      </c>
      <c r="J11" s="308" t="s">
        <v>29</v>
      </c>
      <c r="K11" s="60" t="s">
        <v>56</v>
      </c>
    </row>
    <row r="12" spans="1:11" x14ac:dyDescent="0.25">
      <c r="A12" s="309"/>
      <c r="B12" s="61" t="s">
        <v>39</v>
      </c>
      <c r="C12" s="61" t="s">
        <v>36</v>
      </c>
      <c r="D12" s="61" t="s">
        <v>35</v>
      </c>
      <c r="E12" s="312" t="s">
        <v>33</v>
      </c>
      <c r="F12" s="314"/>
      <c r="G12" s="312" t="s">
        <v>32</v>
      </c>
      <c r="H12" s="314"/>
      <c r="I12" s="309"/>
      <c r="J12" s="309"/>
      <c r="K12" s="61" t="s">
        <v>57</v>
      </c>
    </row>
    <row r="13" spans="1:11" ht="12.75" customHeight="1" x14ac:dyDescent="0.25">
      <c r="A13" s="41"/>
      <c r="B13" s="41"/>
      <c r="C13" s="41"/>
      <c r="D13" s="41"/>
      <c r="E13" s="44"/>
      <c r="F13" s="49"/>
      <c r="G13" s="44"/>
      <c r="H13" s="49"/>
      <c r="I13" s="62"/>
      <c r="J13" s="62"/>
      <c r="K13" s="62"/>
    </row>
    <row r="14" spans="1:11" x14ac:dyDescent="0.25">
      <c r="A14" s="48"/>
      <c r="B14" s="63"/>
      <c r="C14" s="64"/>
      <c r="D14" s="64"/>
      <c r="E14" s="65"/>
      <c r="F14" s="66"/>
      <c r="G14" s="65"/>
      <c r="H14" s="66"/>
      <c r="I14" s="78"/>
      <c r="J14" s="78"/>
      <c r="K14" s="78">
        <f>+I14-J14</f>
        <v>0</v>
      </c>
    </row>
    <row r="15" spans="1:11" ht="12.75" customHeight="1" x14ac:dyDescent="0.25">
      <c r="A15" s="48"/>
      <c r="B15" s="63"/>
      <c r="C15" s="41"/>
      <c r="D15" s="41"/>
      <c r="E15" s="44"/>
      <c r="F15" s="49"/>
      <c r="G15" s="44"/>
      <c r="H15" s="49"/>
      <c r="I15" s="94"/>
      <c r="J15" s="94"/>
      <c r="K15" s="94"/>
    </row>
    <row r="16" spans="1:11" x14ac:dyDescent="0.25">
      <c r="A16" s="55"/>
      <c r="B16" s="56"/>
      <c r="C16" s="56"/>
      <c r="D16" s="56"/>
      <c r="E16" s="56"/>
      <c r="F16" s="56"/>
      <c r="G16" s="306" t="s">
        <v>132</v>
      </c>
      <c r="H16" s="307"/>
      <c r="I16" s="83">
        <f>SUM(I14:I15)</f>
        <v>0</v>
      </c>
      <c r="J16" s="83">
        <f>SUM(J14:J15)</f>
        <v>0</v>
      </c>
      <c r="K16" s="83">
        <f>SUM(K14:K15)</f>
        <v>0</v>
      </c>
    </row>
    <row r="17" spans="1:11" ht="12.75" customHeight="1" x14ac:dyDescent="0.25">
      <c r="A17" s="3"/>
      <c r="B17" s="3"/>
      <c r="C17" s="3"/>
      <c r="D17" s="3"/>
      <c r="E17" s="3"/>
      <c r="F17" s="3"/>
      <c r="G17" s="3"/>
      <c r="H17" s="3"/>
      <c r="I17" s="98"/>
      <c r="J17" s="71"/>
      <c r="K17" s="177"/>
    </row>
    <row r="18" spans="1:11" ht="24.95" customHeight="1" x14ac:dyDescent="0.25">
      <c r="A18" s="31" t="s">
        <v>58</v>
      </c>
      <c r="B18" s="31" t="s">
        <v>133</v>
      </c>
      <c r="C18" s="31" t="s">
        <v>30</v>
      </c>
      <c r="D18" s="32" t="s">
        <v>59</v>
      </c>
      <c r="E18" s="31" t="s">
        <v>40</v>
      </c>
      <c r="F18" s="31" t="s">
        <v>62</v>
      </c>
      <c r="G18" s="31" t="s">
        <v>37</v>
      </c>
      <c r="H18" s="31" t="s">
        <v>60</v>
      </c>
      <c r="I18" s="31" t="s">
        <v>61</v>
      </c>
      <c r="J18" s="31" t="s">
        <v>99</v>
      </c>
      <c r="K18" s="31" t="s">
        <v>68</v>
      </c>
    </row>
    <row r="19" spans="1:11" ht="24.95" customHeight="1" x14ac:dyDescent="0.25">
      <c r="A19" s="95">
        <v>26400000</v>
      </c>
      <c r="B19" s="95">
        <v>0</v>
      </c>
      <c r="C19" s="95">
        <v>0</v>
      </c>
      <c r="D19" s="82">
        <f>+A19+B19-C19</f>
        <v>26400000</v>
      </c>
      <c r="E19" s="82">
        <f>+I16</f>
        <v>0</v>
      </c>
      <c r="F19" s="72">
        <f>+E19/D19</f>
        <v>0</v>
      </c>
      <c r="G19" s="82">
        <f>+I9</f>
        <v>0</v>
      </c>
      <c r="H19" s="82">
        <f>+D19-E19-G19</f>
        <v>26400000</v>
      </c>
      <c r="I19" s="82">
        <f>+J16</f>
        <v>0</v>
      </c>
      <c r="J19" s="73">
        <f>+I19/D19</f>
        <v>0</v>
      </c>
      <c r="K19" s="82">
        <f>+K16</f>
        <v>0</v>
      </c>
    </row>
    <row r="20" spans="1:11" x14ac:dyDescent="0.25">
      <c r="A20" s="74">
        <v>1</v>
      </c>
      <c r="B20" s="74">
        <v>2</v>
      </c>
      <c r="C20" s="74">
        <v>3</v>
      </c>
      <c r="D20" s="74" t="s">
        <v>42</v>
      </c>
      <c r="E20" s="74">
        <v>5</v>
      </c>
      <c r="F20" s="74" t="s">
        <v>69</v>
      </c>
      <c r="G20" s="74">
        <v>7</v>
      </c>
      <c r="H20" s="74" t="s">
        <v>70</v>
      </c>
      <c r="I20" s="74">
        <v>9</v>
      </c>
      <c r="J20" s="74" t="s">
        <v>100</v>
      </c>
      <c r="K20" s="74" t="s">
        <v>101</v>
      </c>
    </row>
  </sheetData>
  <mergeCells count="15">
    <mergeCell ref="G16:H16"/>
    <mergeCell ref="G9:H9"/>
    <mergeCell ref="A11:A12"/>
    <mergeCell ref="E11:H11"/>
    <mergeCell ref="I11:I12"/>
    <mergeCell ref="J11:J12"/>
    <mergeCell ref="E12:F12"/>
    <mergeCell ref="G12:H12"/>
    <mergeCell ref="A5:A6"/>
    <mergeCell ref="B5:B6"/>
    <mergeCell ref="D5:D6"/>
    <mergeCell ref="E5:H5"/>
    <mergeCell ref="I5:I6"/>
    <mergeCell ref="J5:K6"/>
    <mergeCell ref="E6:H6"/>
  </mergeCells>
  <printOptions horizontalCentered="1" verticalCentered="1"/>
  <pageMargins left="0.19685039370078741" right="0.19685039370078741" top="0.39370078740157483" bottom="0.39370078740157483" header="0" footer="0"/>
  <pageSetup scale="80" orientation="landscape" horizontalDpi="4294967293" verticalDpi="0" r:id="rId1"/>
  <headerFooter>
    <oddHeader>&amp;R&amp;D</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0"/>
  <sheetViews>
    <sheetView topLeftCell="A34" zoomScaleNormal="100" workbookViewId="0">
      <selection activeCell="B57" sqref="B57"/>
    </sheetView>
  </sheetViews>
  <sheetFormatPr baseColWidth="10" defaultRowHeight="15" x14ac:dyDescent="0.25"/>
  <cols>
    <col min="1" max="2" width="15.7109375" style="33" customWidth="1"/>
    <col min="3" max="3" width="14.7109375" style="33" customWidth="1"/>
    <col min="4" max="11" width="15.7109375" style="33" customWidth="1"/>
    <col min="12" max="16384" width="11.42578125" style="33"/>
  </cols>
  <sheetData>
    <row r="1" spans="1:11" ht="12.75" customHeight="1" x14ac:dyDescent="0.25">
      <c r="A1" s="2" t="s">
        <v>98</v>
      </c>
      <c r="B1" s="2"/>
      <c r="C1" s="2"/>
      <c r="D1" s="2"/>
      <c r="E1" s="3"/>
      <c r="F1" s="2"/>
      <c r="G1" s="3"/>
      <c r="H1" s="3"/>
      <c r="I1" s="3"/>
      <c r="J1" s="3"/>
      <c r="K1" s="3"/>
    </row>
    <row r="2" spans="1:11" ht="12.75" customHeight="1" x14ac:dyDescent="0.25">
      <c r="A2" s="2"/>
      <c r="B2" s="2"/>
      <c r="C2" s="2"/>
      <c r="D2" s="2"/>
      <c r="E2" s="3"/>
      <c r="F2" s="2"/>
      <c r="G2" s="3"/>
      <c r="H2" s="3"/>
      <c r="I2" s="3"/>
      <c r="J2" s="3"/>
      <c r="K2" s="4"/>
    </row>
    <row r="3" spans="1:11" ht="15" customHeight="1" x14ac:dyDescent="0.25">
      <c r="A3" s="34" t="s">
        <v>123</v>
      </c>
      <c r="B3" s="84" t="s">
        <v>64</v>
      </c>
      <c r="C3" s="34"/>
      <c r="D3" s="34"/>
      <c r="E3" s="35"/>
      <c r="F3" s="35"/>
      <c r="G3" s="35"/>
      <c r="H3" s="35"/>
      <c r="I3" s="35"/>
      <c r="J3" s="35"/>
      <c r="K3" s="301" t="s">
        <v>1133</v>
      </c>
    </row>
    <row r="4" spans="1:11" ht="12.75" customHeight="1" x14ac:dyDescent="0.25">
      <c r="A4" s="38"/>
      <c r="B4" s="38"/>
      <c r="C4" s="38"/>
      <c r="D4" s="38"/>
      <c r="E4" s="38"/>
      <c r="F4" s="38"/>
      <c r="G4" s="167"/>
      <c r="H4" s="38"/>
      <c r="I4" s="158"/>
      <c r="J4" s="38"/>
      <c r="K4" s="38"/>
    </row>
    <row r="5" spans="1:11" x14ac:dyDescent="0.25">
      <c r="A5" s="308" t="s">
        <v>28</v>
      </c>
      <c r="B5" s="310" t="s">
        <v>131</v>
      </c>
      <c r="C5" s="39"/>
      <c r="D5" s="308" t="s">
        <v>71</v>
      </c>
      <c r="E5" s="312" t="s">
        <v>37</v>
      </c>
      <c r="F5" s="313"/>
      <c r="G5" s="313"/>
      <c r="H5" s="314"/>
      <c r="I5" s="308" t="s">
        <v>31</v>
      </c>
      <c r="J5" s="315" t="s">
        <v>41</v>
      </c>
      <c r="K5" s="316"/>
    </row>
    <row r="6" spans="1:11" x14ac:dyDescent="0.25">
      <c r="A6" s="309"/>
      <c r="B6" s="311"/>
      <c r="C6" s="40"/>
      <c r="D6" s="309"/>
      <c r="E6" s="312" t="s">
        <v>33</v>
      </c>
      <c r="F6" s="313"/>
      <c r="G6" s="313"/>
      <c r="H6" s="314"/>
      <c r="I6" s="309"/>
      <c r="J6" s="317"/>
      <c r="K6" s="318"/>
    </row>
    <row r="7" spans="1:11" ht="12.75" customHeight="1" x14ac:dyDescent="0.25">
      <c r="A7" s="149"/>
      <c r="B7" s="42"/>
      <c r="C7" s="43"/>
      <c r="D7" s="62"/>
      <c r="E7" s="42"/>
      <c r="F7" s="45"/>
      <c r="G7" s="46"/>
      <c r="H7" s="47"/>
      <c r="I7" s="168"/>
      <c r="J7" s="42"/>
      <c r="K7" s="43"/>
    </row>
    <row r="8" spans="1:11" ht="12.75" customHeight="1" x14ac:dyDescent="0.25">
      <c r="A8" s="48"/>
      <c r="B8" s="53"/>
      <c r="C8" s="54"/>
      <c r="D8" s="69"/>
      <c r="E8" s="53"/>
      <c r="F8" s="37"/>
      <c r="G8" s="51"/>
      <c r="H8" s="52"/>
      <c r="I8" s="52"/>
      <c r="J8" s="44"/>
      <c r="K8" s="49"/>
    </row>
    <row r="9" spans="1:11" x14ac:dyDescent="0.25">
      <c r="A9" s="55"/>
      <c r="B9" s="56"/>
      <c r="C9" s="56"/>
      <c r="D9" s="56"/>
      <c r="E9" s="56"/>
      <c r="F9" s="56"/>
      <c r="G9" s="306" t="s">
        <v>132</v>
      </c>
      <c r="H9" s="307"/>
      <c r="I9" s="77">
        <f>SUM(I7:I8)</f>
        <v>0</v>
      </c>
      <c r="J9" s="57"/>
      <c r="K9" s="58"/>
    </row>
    <row r="10" spans="1:11" x14ac:dyDescent="0.25">
      <c r="A10" s="55"/>
      <c r="B10" s="56"/>
      <c r="C10" s="56"/>
      <c r="D10" s="56"/>
      <c r="E10" s="56"/>
      <c r="F10" s="56"/>
      <c r="G10" s="148"/>
      <c r="H10" s="148"/>
      <c r="I10" s="166"/>
      <c r="J10" s="98"/>
      <c r="K10" s="169"/>
    </row>
    <row r="11" spans="1:11" x14ac:dyDescent="0.25">
      <c r="A11" s="308" t="s">
        <v>28</v>
      </c>
      <c r="B11" s="30" t="s">
        <v>38</v>
      </c>
      <c r="C11" s="60" t="s">
        <v>34</v>
      </c>
      <c r="D11" s="59" t="s">
        <v>34</v>
      </c>
      <c r="E11" s="312" t="s">
        <v>40</v>
      </c>
      <c r="F11" s="313"/>
      <c r="G11" s="313"/>
      <c r="H11" s="314"/>
      <c r="I11" s="308" t="s">
        <v>31</v>
      </c>
      <c r="J11" s="308" t="s">
        <v>29</v>
      </c>
      <c r="K11" s="60" t="s">
        <v>56</v>
      </c>
    </row>
    <row r="12" spans="1:11" x14ac:dyDescent="0.25">
      <c r="A12" s="309"/>
      <c r="B12" s="61" t="s">
        <v>39</v>
      </c>
      <c r="C12" s="61" t="s">
        <v>36</v>
      </c>
      <c r="D12" s="61" t="s">
        <v>35</v>
      </c>
      <c r="E12" s="312" t="s">
        <v>33</v>
      </c>
      <c r="F12" s="314"/>
      <c r="G12" s="312" t="s">
        <v>32</v>
      </c>
      <c r="H12" s="314"/>
      <c r="I12" s="309"/>
      <c r="J12" s="309"/>
      <c r="K12" s="61" t="s">
        <v>57</v>
      </c>
    </row>
    <row r="13" spans="1:11" ht="15" customHeight="1" x14ac:dyDescent="0.25">
      <c r="A13" s="48"/>
      <c r="B13" s="63"/>
      <c r="C13" s="64"/>
      <c r="D13" s="64"/>
      <c r="E13" s="65"/>
      <c r="F13" s="66"/>
      <c r="G13" s="65"/>
      <c r="H13" s="66"/>
      <c r="I13" s="161"/>
      <c r="J13" s="161"/>
      <c r="K13" s="78">
        <f t="shared" ref="K13:K51" si="0">+I13-J13</f>
        <v>0</v>
      </c>
    </row>
    <row r="14" spans="1:11" x14ac:dyDescent="0.25">
      <c r="A14" s="48">
        <v>42755</v>
      </c>
      <c r="B14" s="63" t="s">
        <v>178</v>
      </c>
      <c r="C14" s="64">
        <v>105</v>
      </c>
      <c r="D14" s="64">
        <v>77</v>
      </c>
      <c r="E14" s="65" t="s">
        <v>181</v>
      </c>
      <c r="F14" s="66"/>
      <c r="G14" s="65" t="s">
        <v>96</v>
      </c>
      <c r="H14" s="66"/>
      <c r="I14" s="78">
        <v>399802611</v>
      </c>
      <c r="J14" s="78">
        <v>399802611</v>
      </c>
      <c r="K14" s="78">
        <f t="shared" si="0"/>
        <v>0</v>
      </c>
    </row>
    <row r="15" spans="1:11" x14ac:dyDescent="0.25">
      <c r="A15" s="48">
        <v>42769</v>
      </c>
      <c r="B15" s="63" t="s">
        <v>204</v>
      </c>
      <c r="C15" s="64">
        <v>200</v>
      </c>
      <c r="D15" s="64">
        <v>160</v>
      </c>
      <c r="E15" s="44" t="s">
        <v>205</v>
      </c>
      <c r="F15" s="66"/>
      <c r="G15" s="65" t="s">
        <v>96</v>
      </c>
      <c r="H15" s="66"/>
      <c r="I15" s="170">
        <v>834840</v>
      </c>
      <c r="J15" s="170">
        <v>834840</v>
      </c>
      <c r="K15" s="78"/>
    </row>
    <row r="16" spans="1:11" x14ac:dyDescent="0.25">
      <c r="A16" s="48">
        <v>42769</v>
      </c>
      <c r="B16" s="63" t="s">
        <v>206</v>
      </c>
      <c r="C16" s="64">
        <v>202</v>
      </c>
      <c r="D16" s="64">
        <v>161</v>
      </c>
      <c r="E16" s="65" t="s">
        <v>207</v>
      </c>
      <c r="F16" s="66"/>
      <c r="G16" s="65" t="s">
        <v>96</v>
      </c>
      <c r="H16" s="66"/>
      <c r="I16" s="170">
        <v>1202580</v>
      </c>
      <c r="J16" s="170">
        <v>1202580</v>
      </c>
      <c r="K16" s="78">
        <f t="shared" si="0"/>
        <v>0</v>
      </c>
    </row>
    <row r="17" spans="1:11" x14ac:dyDescent="0.25">
      <c r="A17" s="48">
        <v>42772</v>
      </c>
      <c r="B17" s="63" t="s">
        <v>208</v>
      </c>
      <c r="C17" s="64">
        <v>208</v>
      </c>
      <c r="D17" s="64">
        <v>167</v>
      </c>
      <c r="E17" s="65" t="s">
        <v>209</v>
      </c>
      <c r="F17" s="66"/>
      <c r="G17" s="65" t="s">
        <v>96</v>
      </c>
      <c r="H17" s="66"/>
      <c r="I17" s="170">
        <v>1044223854</v>
      </c>
      <c r="J17" s="170">
        <v>1044223854</v>
      </c>
      <c r="K17" s="78">
        <f t="shared" si="0"/>
        <v>0</v>
      </c>
    </row>
    <row r="18" spans="1:11" x14ac:dyDescent="0.25">
      <c r="A18" s="48">
        <v>42783</v>
      </c>
      <c r="B18" s="63" t="s">
        <v>219</v>
      </c>
      <c r="C18" s="64">
        <v>275</v>
      </c>
      <c r="D18" s="64">
        <v>224</v>
      </c>
      <c r="E18" s="65" t="s">
        <v>220</v>
      </c>
      <c r="F18" s="66"/>
      <c r="G18" s="65" t="s">
        <v>96</v>
      </c>
      <c r="H18" s="66"/>
      <c r="I18" s="170">
        <v>2423252</v>
      </c>
      <c r="J18" s="170">
        <v>2423252</v>
      </c>
      <c r="K18" s="78">
        <f t="shared" si="0"/>
        <v>0</v>
      </c>
    </row>
    <row r="19" spans="1:11" x14ac:dyDescent="0.25">
      <c r="A19" s="48">
        <v>42788</v>
      </c>
      <c r="B19" s="63" t="s">
        <v>210</v>
      </c>
      <c r="C19" s="64">
        <v>311</v>
      </c>
      <c r="D19" s="64">
        <v>256</v>
      </c>
      <c r="E19" s="65" t="s">
        <v>211</v>
      </c>
      <c r="F19" s="66"/>
      <c r="G19" s="65" t="s">
        <v>96</v>
      </c>
      <c r="H19" s="66"/>
      <c r="I19" s="170">
        <v>1062802814</v>
      </c>
      <c r="J19" s="170">
        <v>1062802814</v>
      </c>
      <c r="K19" s="78">
        <f t="shared" si="0"/>
        <v>0</v>
      </c>
    </row>
    <row r="20" spans="1:11" x14ac:dyDescent="0.25">
      <c r="A20" s="48">
        <v>42789</v>
      </c>
      <c r="B20" s="63" t="s">
        <v>212</v>
      </c>
      <c r="C20" s="64">
        <v>322</v>
      </c>
      <c r="D20" s="64">
        <v>266</v>
      </c>
      <c r="E20" s="65" t="s">
        <v>213</v>
      </c>
      <c r="F20" s="66"/>
      <c r="G20" s="65" t="s">
        <v>96</v>
      </c>
      <c r="H20" s="66"/>
      <c r="I20" s="170">
        <v>1679490</v>
      </c>
      <c r="J20" s="170">
        <v>1679490</v>
      </c>
      <c r="K20" s="78">
        <f t="shared" si="0"/>
        <v>0</v>
      </c>
    </row>
    <row r="21" spans="1:11" x14ac:dyDescent="0.25">
      <c r="A21" s="48">
        <v>42789</v>
      </c>
      <c r="B21" s="63" t="s">
        <v>214</v>
      </c>
      <c r="C21" s="64">
        <v>323</v>
      </c>
      <c r="D21" s="64">
        <v>267</v>
      </c>
      <c r="E21" s="65" t="s">
        <v>215</v>
      </c>
      <c r="F21" s="66"/>
      <c r="G21" s="65" t="s">
        <v>96</v>
      </c>
      <c r="H21" s="66"/>
      <c r="I21" s="170">
        <v>308500</v>
      </c>
      <c r="J21" s="170">
        <v>308500</v>
      </c>
      <c r="K21" s="78">
        <f t="shared" si="0"/>
        <v>0</v>
      </c>
    </row>
    <row r="22" spans="1:11" x14ac:dyDescent="0.25">
      <c r="A22" s="48">
        <v>42789</v>
      </c>
      <c r="B22" s="63" t="s">
        <v>216</v>
      </c>
      <c r="C22" s="64">
        <v>331</v>
      </c>
      <c r="D22" s="64">
        <v>279</v>
      </c>
      <c r="E22" s="65" t="s">
        <v>217</v>
      </c>
      <c r="F22" s="66"/>
      <c r="G22" s="65" t="s">
        <v>96</v>
      </c>
      <c r="H22" s="66"/>
      <c r="I22" s="170">
        <v>71615310</v>
      </c>
      <c r="J22" s="170">
        <v>71615310</v>
      </c>
      <c r="K22" s="78">
        <f t="shared" si="0"/>
        <v>0</v>
      </c>
    </row>
    <row r="23" spans="1:11" x14ac:dyDescent="0.25">
      <c r="A23" s="48">
        <v>42790</v>
      </c>
      <c r="B23" s="63" t="s">
        <v>262</v>
      </c>
      <c r="C23" s="64">
        <v>335</v>
      </c>
      <c r="D23" s="64">
        <v>314</v>
      </c>
      <c r="E23" s="65" t="s">
        <v>218</v>
      </c>
      <c r="F23" s="66"/>
      <c r="G23" s="65" t="s">
        <v>96</v>
      </c>
      <c r="H23" s="66"/>
      <c r="I23" s="170">
        <v>689370</v>
      </c>
      <c r="J23" s="170">
        <v>689370</v>
      </c>
      <c r="K23" s="78">
        <f t="shared" si="0"/>
        <v>0</v>
      </c>
    </row>
    <row r="24" spans="1:11" x14ac:dyDescent="0.25">
      <c r="A24" s="48">
        <v>42807</v>
      </c>
      <c r="B24" s="63" t="s">
        <v>260</v>
      </c>
      <c r="C24" s="64">
        <v>416</v>
      </c>
      <c r="D24" s="64">
        <v>396</v>
      </c>
      <c r="E24" s="65" t="s">
        <v>261</v>
      </c>
      <c r="F24" s="66"/>
      <c r="G24" s="65" t="s">
        <v>96</v>
      </c>
      <c r="H24" s="66"/>
      <c r="I24" s="170">
        <v>330</v>
      </c>
      <c r="J24" s="170">
        <v>330</v>
      </c>
      <c r="K24" s="78">
        <f t="shared" si="0"/>
        <v>0</v>
      </c>
    </row>
    <row r="25" spans="1:11" x14ac:dyDescent="0.25">
      <c r="A25" s="48">
        <v>42817</v>
      </c>
      <c r="B25" s="63" t="s">
        <v>287</v>
      </c>
      <c r="C25" s="64">
        <v>451</v>
      </c>
      <c r="D25" s="64">
        <v>434</v>
      </c>
      <c r="E25" s="65" t="s">
        <v>288</v>
      </c>
      <c r="F25" s="66"/>
      <c r="G25" s="65" t="s">
        <v>96</v>
      </c>
      <c r="H25" s="66"/>
      <c r="I25" s="170">
        <v>1491974</v>
      </c>
      <c r="J25" s="170">
        <v>1491974</v>
      </c>
      <c r="K25" s="78">
        <f t="shared" si="0"/>
        <v>0</v>
      </c>
    </row>
    <row r="26" spans="1:11" x14ac:dyDescent="0.25">
      <c r="A26" s="48">
        <v>42842</v>
      </c>
      <c r="B26" s="63" t="s">
        <v>329</v>
      </c>
      <c r="C26" s="64">
        <v>510</v>
      </c>
      <c r="D26" s="64">
        <v>534</v>
      </c>
      <c r="E26" s="33" t="s">
        <v>330</v>
      </c>
      <c r="F26" s="66"/>
      <c r="G26" s="65" t="s">
        <v>96</v>
      </c>
      <c r="H26" s="66"/>
      <c r="I26" s="170">
        <v>1087098670</v>
      </c>
      <c r="J26" s="170">
        <v>1087098670</v>
      </c>
      <c r="K26" s="78">
        <f t="shared" si="0"/>
        <v>0</v>
      </c>
    </row>
    <row r="27" spans="1:11" x14ac:dyDescent="0.25">
      <c r="A27" s="48">
        <v>42845</v>
      </c>
      <c r="B27" s="63" t="s">
        <v>331</v>
      </c>
      <c r="C27" s="64">
        <v>546</v>
      </c>
      <c r="D27" s="64">
        <v>553</v>
      </c>
      <c r="E27" s="65" t="s">
        <v>332</v>
      </c>
      <c r="F27" s="66"/>
      <c r="G27" s="65" t="s">
        <v>96</v>
      </c>
      <c r="H27" s="66"/>
      <c r="I27" s="170">
        <v>2207671</v>
      </c>
      <c r="J27" s="170">
        <v>2207671</v>
      </c>
      <c r="K27" s="78">
        <f t="shared" si="0"/>
        <v>0</v>
      </c>
    </row>
    <row r="28" spans="1:11" x14ac:dyDescent="0.25">
      <c r="A28" s="48">
        <v>42867</v>
      </c>
      <c r="B28" s="63" t="s">
        <v>395</v>
      </c>
      <c r="C28" s="64">
        <v>609</v>
      </c>
      <c r="D28" s="64">
        <v>651</v>
      </c>
      <c r="E28" s="65" t="s">
        <v>396</v>
      </c>
      <c r="F28" s="66"/>
      <c r="G28" s="65" t="s">
        <v>96</v>
      </c>
      <c r="H28" s="66"/>
      <c r="I28" s="170">
        <v>1105569102</v>
      </c>
      <c r="J28" s="170">
        <v>1105569102</v>
      </c>
      <c r="K28" s="78">
        <f t="shared" si="0"/>
        <v>0</v>
      </c>
    </row>
    <row r="29" spans="1:11" x14ac:dyDescent="0.25">
      <c r="A29" s="48">
        <v>42873</v>
      </c>
      <c r="B29" s="63" t="s">
        <v>417</v>
      </c>
      <c r="C29" s="64">
        <v>626</v>
      </c>
      <c r="D29" s="64">
        <v>676</v>
      </c>
      <c r="E29" s="65" t="s">
        <v>420</v>
      </c>
      <c r="F29" s="66"/>
      <c r="G29" s="65" t="s">
        <v>96</v>
      </c>
      <c r="H29" s="66"/>
      <c r="I29" s="170">
        <v>6516941</v>
      </c>
      <c r="J29" s="170">
        <v>6516941</v>
      </c>
      <c r="K29" s="78">
        <f t="shared" si="0"/>
        <v>0</v>
      </c>
    </row>
    <row r="30" spans="1:11" x14ac:dyDescent="0.25">
      <c r="A30" s="48">
        <v>42874</v>
      </c>
      <c r="B30" s="63" t="s">
        <v>421</v>
      </c>
      <c r="C30" s="64">
        <v>630</v>
      </c>
      <c r="D30" s="64">
        <v>684</v>
      </c>
      <c r="E30" s="65" t="s">
        <v>423</v>
      </c>
      <c r="F30" s="66"/>
      <c r="G30" s="116" t="s">
        <v>96</v>
      </c>
      <c r="H30" s="66"/>
      <c r="I30" s="170">
        <v>309800</v>
      </c>
      <c r="J30" s="170">
        <v>309800</v>
      </c>
      <c r="K30" s="78">
        <f t="shared" si="0"/>
        <v>0</v>
      </c>
    </row>
    <row r="31" spans="1:11" x14ac:dyDescent="0.25">
      <c r="A31" s="48">
        <v>42878</v>
      </c>
      <c r="B31" s="63" t="s">
        <v>422</v>
      </c>
      <c r="C31" s="64">
        <v>645</v>
      </c>
      <c r="D31" s="64">
        <v>701</v>
      </c>
      <c r="E31" s="65" t="s">
        <v>424</v>
      </c>
      <c r="F31" s="66"/>
      <c r="G31" s="116" t="s">
        <v>96</v>
      </c>
      <c r="H31" s="66"/>
      <c r="I31" s="170">
        <v>1200</v>
      </c>
      <c r="J31" s="170">
        <v>1200</v>
      </c>
      <c r="K31" s="78">
        <f t="shared" si="0"/>
        <v>0</v>
      </c>
    </row>
    <row r="32" spans="1:11" x14ac:dyDescent="0.25">
      <c r="A32" s="48">
        <v>42878</v>
      </c>
      <c r="B32" s="63" t="s">
        <v>425</v>
      </c>
      <c r="C32" s="64">
        <v>574</v>
      </c>
      <c r="D32" s="64">
        <v>702</v>
      </c>
      <c r="E32" s="65" t="s">
        <v>426</v>
      </c>
      <c r="F32" s="66"/>
      <c r="G32" s="116" t="s">
        <v>427</v>
      </c>
      <c r="H32" s="66"/>
      <c r="I32" s="170">
        <v>120400</v>
      </c>
      <c r="J32" s="170">
        <v>120400</v>
      </c>
      <c r="K32" s="78">
        <f t="shared" si="0"/>
        <v>0</v>
      </c>
    </row>
    <row r="33" spans="1:11" x14ac:dyDescent="0.25">
      <c r="A33" s="48">
        <v>42898</v>
      </c>
      <c r="B33" s="63" t="s">
        <v>517</v>
      </c>
      <c r="C33" s="64">
        <v>683</v>
      </c>
      <c r="D33" s="64">
        <v>744</v>
      </c>
      <c r="E33" s="65" t="s">
        <v>420</v>
      </c>
      <c r="F33" s="66"/>
      <c r="G33" s="116" t="s">
        <v>96</v>
      </c>
      <c r="H33" s="66"/>
      <c r="I33" s="170">
        <v>24901723</v>
      </c>
      <c r="J33" s="170">
        <v>24901723</v>
      </c>
      <c r="K33" s="78">
        <f t="shared" si="0"/>
        <v>0</v>
      </c>
    </row>
    <row r="34" spans="1:11" x14ac:dyDescent="0.25">
      <c r="A34" s="48">
        <v>42899</v>
      </c>
      <c r="B34" s="63" t="s">
        <v>586</v>
      </c>
      <c r="C34" s="64">
        <v>696</v>
      </c>
      <c r="D34" s="64">
        <v>751</v>
      </c>
      <c r="E34" s="65" t="s">
        <v>587</v>
      </c>
      <c r="F34" s="66"/>
      <c r="G34" s="116" t="s">
        <v>96</v>
      </c>
      <c r="H34" s="66"/>
      <c r="I34" s="170">
        <v>1050959193</v>
      </c>
      <c r="J34" s="170">
        <v>1050959193</v>
      </c>
      <c r="K34" s="78">
        <f t="shared" si="0"/>
        <v>0</v>
      </c>
    </row>
    <row r="35" spans="1:11" x14ac:dyDescent="0.25">
      <c r="A35" s="48">
        <v>42930</v>
      </c>
      <c r="B35" s="63" t="s">
        <v>645</v>
      </c>
      <c r="C35" s="64">
        <v>751</v>
      </c>
      <c r="D35" s="64">
        <v>841</v>
      </c>
      <c r="E35" s="65" t="s">
        <v>646</v>
      </c>
      <c r="F35" s="66"/>
      <c r="G35" s="116" t="s">
        <v>96</v>
      </c>
      <c r="H35" s="66"/>
      <c r="I35" s="170">
        <v>1440475739</v>
      </c>
      <c r="J35" s="170">
        <v>1440475739</v>
      </c>
      <c r="K35" s="78">
        <f t="shared" si="0"/>
        <v>0</v>
      </c>
    </row>
    <row r="36" spans="1:11" x14ac:dyDescent="0.25">
      <c r="A36" s="48">
        <v>42961</v>
      </c>
      <c r="B36" s="63" t="s">
        <v>724</v>
      </c>
      <c r="C36" s="64">
        <v>777</v>
      </c>
      <c r="D36" s="64">
        <v>889</v>
      </c>
      <c r="E36" s="65" t="s">
        <v>725</v>
      </c>
      <c r="F36" s="66"/>
      <c r="G36" s="116" t="s">
        <v>96</v>
      </c>
      <c r="H36" s="66"/>
      <c r="I36" s="170">
        <v>1065836353</v>
      </c>
      <c r="J36" s="170">
        <v>1065836353</v>
      </c>
      <c r="K36" s="78">
        <f t="shared" si="0"/>
        <v>0</v>
      </c>
    </row>
    <row r="37" spans="1:11" x14ac:dyDescent="0.25">
      <c r="A37" s="48">
        <v>42965</v>
      </c>
      <c r="B37" s="63" t="s">
        <v>722</v>
      </c>
      <c r="C37" s="64">
        <v>784</v>
      </c>
      <c r="D37" s="64">
        <v>906</v>
      </c>
      <c r="E37" s="65" t="s">
        <v>723</v>
      </c>
      <c r="F37" s="66"/>
      <c r="G37" s="116" t="s">
        <v>96</v>
      </c>
      <c r="H37" s="66"/>
      <c r="I37" s="170">
        <v>4704638</v>
      </c>
      <c r="J37" s="170">
        <v>4704638</v>
      </c>
      <c r="K37" s="78">
        <f t="shared" si="0"/>
        <v>0</v>
      </c>
    </row>
    <row r="38" spans="1:11" x14ac:dyDescent="0.25">
      <c r="A38" s="48">
        <v>42990</v>
      </c>
      <c r="B38" s="63" t="s">
        <v>900</v>
      </c>
      <c r="C38" s="64">
        <v>807</v>
      </c>
      <c r="D38" s="64">
        <v>1023</v>
      </c>
      <c r="E38" s="65" t="s">
        <v>899</v>
      </c>
      <c r="F38" s="66"/>
      <c r="G38" s="116" t="s">
        <v>96</v>
      </c>
      <c r="H38" s="66"/>
      <c r="I38" s="170">
        <v>1065914559</v>
      </c>
      <c r="J38" s="170">
        <v>1065914559</v>
      </c>
      <c r="K38" s="78">
        <f t="shared" si="0"/>
        <v>0</v>
      </c>
    </row>
    <row r="39" spans="1:11" x14ac:dyDescent="0.25">
      <c r="A39" s="48">
        <v>42997</v>
      </c>
      <c r="B39" s="63" t="s">
        <v>913</v>
      </c>
      <c r="C39" s="64">
        <v>822</v>
      </c>
      <c r="D39" s="64">
        <v>1048</v>
      </c>
      <c r="E39" s="65" t="s">
        <v>912</v>
      </c>
      <c r="F39" s="66"/>
      <c r="G39" s="116" t="s">
        <v>96</v>
      </c>
      <c r="H39" s="66"/>
      <c r="I39" s="170">
        <v>14085579</v>
      </c>
      <c r="J39" s="170">
        <v>14085579</v>
      </c>
      <c r="K39" s="78">
        <f t="shared" si="0"/>
        <v>0</v>
      </c>
    </row>
    <row r="40" spans="1:11" x14ac:dyDescent="0.25">
      <c r="A40" s="48">
        <v>43019</v>
      </c>
      <c r="B40" s="63" t="s">
        <v>1002</v>
      </c>
      <c r="C40" s="64">
        <v>867</v>
      </c>
      <c r="D40" s="64">
        <v>1148</v>
      </c>
      <c r="E40" s="65" t="s">
        <v>1003</v>
      </c>
      <c r="F40" s="66"/>
      <c r="G40" s="116" t="s">
        <v>96</v>
      </c>
      <c r="H40" s="66"/>
      <c r="I40" s="170">
        <v>1079526061</v>
      </c>
      <c r="J40" s="170">
        <v>1079526061</v>
      </c>
      <c r="K40" s="78">
        <f t="shared" si="0"/>
        <v>0</v>
      </c>
    </row>
    <row r="41" spans="1:11" x14ac:dyDescent="0.25">
      <c r="A41" s="48">
        <v>43053</v>
      </c>
      <c r="B41" s="63" t="s">
        <v>1096</v>
      </c>
      <c r="C41" s="64">
        <v>986</v>
      </c>
      <c r="D41" s="247">
        <v>1295</v>
      </c>
      <c r="E41" s="65" t="s">
        <v>1097</v>
      </c>
      <c r="F41" s="66"/>
      <c r="G41" s="116" t="s">
        <v>96</v>
      </c>
      <c r="H41" s="66"/>
      <c r="I41" s="78">
        <v>1053145896</v>
      </c>
      <c r="J41" s="78">
        <v>1053145896</v>
      </c>
      <c r="K41" s="78">
        <f t="shared" si="0"/>
        <v>0</v>
      </c>
    </row>
    <row r="42" spans="1:11" x14ac:dyDescent="0.25">
      <c r="A42" s="48">
        <v>43054</v>
      </c>
      <c r="B42" s="63" t="s">
        <v>1105</v>
      </c>
      <c r="C42" s="64">
        <v>989</v>
      </c>
      <c r="D42" s="247">
        <v>1297</v>
      </c>
      <c r="E42" s="65" t="s">
        <v>1106</v>
      </c>
      <c r="F42" s="66"/>
      <c r="G42" s="116" t="s">
        <v>96</v>
      </c>
      <c r="H42" s="66"/>
      <c r="I42" s="78">
        <v>1360900</v>
      </c>
      <c r="J42" s="78">
        <v>1360900</v>
      </c>
      <c r="K42" s="78">
        <f t="shared" si="0"/>
        <v>0</v>
      </c>
    </row>
    <row r="43" spans="1:11" x14ac:dyDescent="0.25">
      <c r="A43" s="48">
        <v>43060</v>
      </c>
      <c r="B43" s="63" t="s">
        <v>1124</v>
      </c>
      <c r="C43" s="64">
        <v>1000</v>
      </c>
      <c r="D43" s="247">
        <v>1312</v>
      </c>
      <c r="E43" s="65" t="s">
        <v>420</v>
      </c>
      <c r="F43" s="66"/>
      <c r="G43" s="116" t="s">
        <v>96</v>
      </c>
      <c r="H43" s="66"/>
      <c r="I43" s="78">
        <v>14364884</v>
      </c>
      <c r="J43" s="78">
        <v>14364884</v>
      </c>
      <c r="K43" s="78">
        <f t="shared" si="0"/>
        <v>0</v>
      </c>
    </row>
    <row r="44" spans="1:11" x14ac:dyDescent="0.25">
      <c r="A44" s="48">
        <v>43080</v>
      </c>
      <c r="B44" s="63" t="s">
        <v>1148</v>
      </c>
      <c r="C44" s="64">
        <v>1046</v>
      </c>
      <c r="D44" s="247">
        <v>1363</v>
      </c>
      <c r="E44" s="65" t="s">
        <v>420</v>
      </c>
      <c r="F44" s="66"/>
      <c r="G44" s="116" t="s">
        <v>96</v>
      </c>
      <c r="H44" s="66"/>
      <c r="I44" s="78">
        <v>15994602</v>
      </c>
      <c r="J44" s="78">
        <v>15994602</v>
      </c>
      <c r="K44" s="78">
        <f t="shared" si="0"/>
        <v>0</v>
      </c>
    </row>
    <row r="45" spans="1:11" x14ac:dyDescent="0.25">
      <c r="A45" s="48">
        <v>43082</v>
      </c>
      <c r="B45" s="63">
        <v>58</v>
      </c>
      <c r="C45" s="64">
        <v>1056</v>
      </c>
      <c r="D45" s="247">
        <v>1372</v>
      </c>
      <c r="E45" s="65" t="s">
        <v>1149</v>
      </c>
      <c r="F45" s="66"/>
      <c r="G45" s="116" t="s">
        <v>96</v>
      </c>
      <c r="H45" s="66"/>
      <c r="I45" s="78">
        <v>1107493313</v>
      </c>
      <c r="J45" s="78">
        <v>1107493313</v>
      </c>
      <c r="K45" s="78">
        <f t="shared" si="0"/>
        <v>0</v>
      </c>
    </row>
    <row r="46" spans="1:11" x14ac:dyDescent="0.25">
      <c r="A46" s="48">
        <v>43083</v>
      </c>
      <c r="B46" s="63" t="s">
        <v>1170</v>
      </c>
      <c r="C46" s="64">
        <v>1060</v>
      </c>
      <c r="D46" s="247">
        <v>1374</v>
      </c>
      <c r="E46" s="65" t="s">
        <v>1171</v>
      </c>
      <c r="F46" s="66"/>
      <c r="G46" s="116" t="s">
        <v>1172</v>
      </c>
      <c r="H46" s="66"/>
      <c r="I46" s="78">
        <f>104400+330100+13000+78300+13000+26200</f>
        <v>565000</v>
      </c>
      <c r="J46" s="78">
        <f>565000-234900</f>
        <v>330100</v>
      </c>
      <c r="K46" s="78">
        <f t="shared" si="0"/>
        <v>234900</v>
      </c>
    </row>
    <row r="47" spans="1:11" x14ac:dyDescent="0.25">
      <c r="A47" s="48">
        <v>43087</v>
      </c>
      <c r="B47" s="63" t="s">
        <v>1194</v>
      </c>
      <c r="C47" s="64">
        <v>1070</v>
      </c>
      <c r="D47" s="247">
        <v>1389</v>
      </c>
      <c r="E47" s="65" t="s">
        <v>1195</v>
      </c>
      <c r="F47" s="66"/>
      <c r="G47" s="116" t="s">
        <v>96</v>
      </c>
      <c r="H47" s="66"/>
      <c r="I47" s="78">
        <v>1202561637</v>
      </c>
      <c r="J47" s="78">
        <v>1202561637</v>
      </c>
      <c r="K47" s="78">
        <f t="shared" si="0"/>
        <v>0</v>
      </c>
    </row>
    <row r="48" spans="1:11" x14ac:dyDescent="0.25">
      <c r="A48" s="48">
        <v>43089</v>
      </c>
      <c r="B48" s="63" t="s">
        <v>1189</v>
      </c>
      <c r="C48" s="64">
        <v>1074</v>
      </c>
      <c r="D48" s="247">
        <v>1399</v>
      </c>
      <c r="E48" s="65" t="s">
        <v>1190</v>
      </c>
      <c r="F48" s="66"/>
      <c r="G48" s="116" t="s">
        <v>1191</v>
      </c>
      <c r="H48" s="66"/>
      <c r="I48" s="78">
        <v>555959</v>
      </c>
      <c r="J48" s="78">
        <v>555959</v>
      </c>
      <c r="K48" s="78">
        <f t="shared" si="0"/>
        <v>0</v>
      </c>
    </row>
    <row r="49" spans="1:11" x14ac:dyDescent="0.25">
      <c r="A49" s="48">
        <v>43089</v>
      </c>
      <c r="B49" s="63" t="s">
        <v>1192</v>
      </c>
      <c r="C49" s="64">
        <v>1075</v>
      </c>
      <c r="D49" s="247">
        <v>1401</v>
      </c>
      <c r="E49" s="65" t="s">
        <v>1193</v>
      </c>
      <c r="F49" s="66"/>
      <c r="G49" s="116" t="s">
        <v>96</v>
      </c>
      <c r="H49" s="66"/>
      <c r="I49" s="78">
        <v>3726702321</v>
      </c>
      <c r="J49" s="78">
        <v>3726702321</v>
      </c>
      <c r="K49" s="78">
        <f t="shared" si="0"/>
        <v>0</v>
      </c>
    </row>
    <row r="50" spans="1:11" x14ac:dyDescent="0.25">
      <c r="A50" s="48">
        <v>43098</v>
      </c>
      <c r="B50" s="63" t="s">
        <v>1207</v>
      </c>
      <c r="C50" s="64">
        <v>1092</v>
      </c>
      <c r="D50" s="247">
        <v>1422</v>
      </c>
      <c r="E50" s="65" t="s">
        <v>1209</v>
      </c>
      <c r="F50" s="66"/>
      <c r="G50" s="116" t="s">
        <v>1191</v>
      </c>
      <c r="H50" s="66"/>
      <c r="I50" s="78">
        <v>350</v>
      </c>
      <c r="J50" s="78">
        <v>350</v>
      </c>
      <c r="K50" s="78">
        <f t="shared" si="0"/>
        <v>0</v>
      </c>
    </row>
    <row r="51" spans="1:11" x14ac:dyDescent="0.25">
      <c r="A51" s="48">
        <v>43098</v>
      </c>
      <c r="B51" s="63" t="s">
        <v>1208</v>
      </c>
      <c r="C51" s="64">
        <v>1093</v>
      </c>
      <c r="D51" s="247">
        <v>1423</v>
      </c>
      <c r="E51" s="65" t="s">
        <v>1209</v>
      </c>
      <c r="F51" s="66"/>
      <c r="G51" s="116" t="s">
        <v>1172</v>
      </c>
      <c r="H51" s="66"/>
      <c r="I51" s="78">
        <v>200</v>
      </c>
      <c r="J51" s="78"/>
      <c r="K51" s="78">
        <f t="shared" si="0"/>
        <v>200</v>
      </c>
    </row>
    <row r="52" spans="1:11" ht="12.75" customHeight="1" x14ac:dyDescent="0.25">
      <c r="A52" s="48"/>
      <c r="B52" s="171"/>
      <c r="C52" s="171"/>
      <c r="D52" s="171"/>
      <c r="E52" s="123"/>
      <c r="F52" s="124"/>
      <c r="G52" s="116"/>
      <c r="H52" s="124"/>
      <c r="I52" s="171"/>
      <c r="J52" s="171"/>
      <c r="K52" s="283"/>
    </row>
    <row r="53" spans="1:11" x14ac:dyDescent="0.25">
      <c r="A53" s="55"/>
      <c r="B53" s="56"/>
      <c r="C53" s="56"/>
      <c r="D53" s="56"/>
      <c r="E53" s="56"/>
      <c r="F53" s="56"/>
      <c r="G53" s="306" t="s">
        <v>132</v>
      </c>
      <c r="H53" s="307"/>
      <c r="I53" s="83">
        <f>SUM(I13:I52)</f>
        <v>17658047616</v>
      </c>
      <c r="J53" s="83">
        <f>SUM(J13:J52)</f>
        <v>17657812516</v>
      </c>
      <c r="K53" s="83">
        <f>SUM(K14:K52)</f>
        <v>235100</v>
      </c>
    </row>
    <row r="54" spans="1:11" ht="12.75" customHeight="1" x14ac:dyDescent="0.25">
      <c r="A54" s="56"/>
      <c r="B54" s="56"/>
      <c r="C54" s="56"/>
      <c r="D54" s="56"/>
      <c r="E54" s="56"/>
      <c r="F54" s="56"/>
      <c r="G54" s="120"/>
      <c r="H54" s="120"/>
      <c r="I54" s="172"/>
      <c r="J54" s="172"/>
      <c r="K54" s="172"/>
    </row>
    <row r="55" spans="1:11" ht="24.95" customHeight="1" x14ac:dyDescent="0.25">
      <c r="A55" s="31" t="s">
        <v>58</v>
      </c>
      <c r="B55" s="31" t="s">
        <v>133</v>
      </c>
      <c r="C55" s="31" t="s">
        <v>30</v>
      </c>
      <c r="D55" s="32" t="s">
        <v>59</v>
      </c>
      <c r="E55" s="31" t="s">
        <v>40</v>
      </c>
      <c r="F55" s="31" t="s">
        <v>62</v>
      </c>
      <c r="G55" s="31" t="s">
        <v>37</v>
      </c>
      <c r="H55" s="31" t="s">
        <v>60</v>
      </c>
      <c r="I55" s="31" t="s">
        <v>61</v>
      </c>
      <c r="J55" s="31" t="s">
        <v>99</v>
      </c>
      <c r="K55" s="31" t="s">
        <v>68</v>
      </c>
    </row>
    <row r="56" spans="1:11" ht="24.95" customHeight="1" x14ac:dyDescent="0.25">
      <c r="A56" s="95">
        <v>19666386000</v>
      </c>
      <c r="B56" s="95"/>
      <c r="C56" s="95">
        <v>0</v>
      </c>
      <c r="D56" s="82">
        <f>+A56+B56-C56</f>
        <v>19666386000</v>
      </c>
      <c r="E56" s="82">
        <f>+I53</f>
        <v>17658047616</v>
      </c>
      <c r="F56" s="72">
        <f>+E56/D56</f>
        <v>0.89787964173997192</v>
      </c>
      <c r="G56" s="82">
        <f>+I9</f>
        <v>0</v>
      </c>
      <c r="H56" s="82">
        <f>+D56-E56-G56</f>
        <v>2008338384</v>
      </c>
      <c r="I56" s="82">
        <f>+J53</f>
        <v>17657812516</v>
      </c>
      <c r="J56" s="173">
        <f>+I56/D56</f>
        <v>0.89786768733208022</v>
      </c>
      <c r="K56" s="82">
        <f>+K53</f>
        <v>235100</v>
      </c>
    </row>
    <row r="57" spans="1:11" x14ac:dyDescent="0.25">
      <c r="A57" s="74">
        <v>1</v>
      </c>
      <c r="B57" s="74">
        <v>2</v>
      </c>
      <c r="C57" s="74">
        <v>3</v>
      </c>
      <c r="D57" s="74" t="s">
        <v>42</v>
      </c>
      <c r="E57" s="74">
        <v>5</v>
      </c>
      <c r="F57" s="74" t="s">
        <v>69</v>
      </c>
      <c r="G57" s="74">
        <v>7</v>
      </c>
      <c r="H57" s="74" t="s">
        <v>70</v>
      </c>
      <c r="I57" s="74">
        <v>9</v>
      </c>
      <c r="J57" s="74" t="s">
        <v>100</v>
      </c>
      <c r="K57" s="74" t="s">
        <v>101</v>
      </c>
    </row>
    <row r="59" spans="1:11" x14ac:dyDescent="0.25">
      <c r="B59" s="234"/>
      <c r="E59" s="234"/>
      <c r="I59" s="234"/>
    </row>
    <row r="60" spans="1:11" x14ac:dyDescent="0.25">
      <c r="B60" s="234"/>
      <c r="E60" s="234"/>
      <c r="I60" s="234"/>
      <c r="K60" s="234"/>
    </row>
  </sheetData>
  <mergeCells count="15">
    <mergeCell ref="J11:J12"/>
    <mergeCell ref="I11:I12"/>
    <mergeCell ref="A11:A12"/>
    <mergeCell ref="B5:B6"/>
    <mergeCell ref="D5:D6"/>
    <mergeCell ref="I5:I6"/>
    <mergeCell ref="J5:K6"/>
    <mergeCell ref="A5:A6"/>
    <mergeCell ref="G53:H53"/>
    <mergeCell ref="E11:H11"/>
    <mergeCell ref="E12:F12"/>
    <mergeCell ref="G12:H12"/>
    <mergeCell ref="E5:H5"/>
    <mergeCell ref="E6:H6"/>
    <mergeCell ref="G9:H9"/>
  </mergeCells>
  <phoneticPr fontId="0"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workbookViewId="0">
      <selection activeCell="E27" sqref="E27"/>
    </sheetView>
  </sheetViews>
  <sheetFormatPr baseColWidth="10" defaultRowHeight="15" x14ac:dyDescent="0.25"/>
  <cols>
    <col min="1" max="2" width="15.7109375" style="33" customWidth="1"/>
    <col min="3" max="3" width="14.7109375" style="33" customWidth="1"/>
    <col min="4" max="11" width="15.7109375" style="33" customWidth="1"/>
    <col min="12" max="16384" width="11.42578125" style="33"/>
  </cols>
  <sheetData>
    <row r="1" spans="1:11" ht="12.75" customHeight="1" x14ac:dyDescent="0.25">
      <c r="A1" s="2" t="s">
        <v>98</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34" t="s">
        <v>155</v>
      </c>
      <c r="B3" s="84" t="s">
        <v>156</v>
      </c>
      <c r="C3" s="34"/>
      <c r="D3" s="34"/>
      <c r="E3" s="35"/>
      <c r="F3" s="35"/>
      <c r="G3" s="35"/>
      <c r="H3" s="35"/>
      <c r="I3" s="35"/>
      <c r="J3" s="35"/>
      <c r="K3" s="301" t="s">
        <v>1133</v>
      </c>
    </row>
    <row r="4" spans="1:11" ht="12.75" customHeight="1" x14ac:dyDescent="0.25">
      <c r="A4" s="38"/>
      <c r="B4" s="38"/>
      <c r="C4" s="38"/>
      <c r="D4" s="38"/>
      <c r="E4" s="38"/>
      <c r="F4" s="38"/>
      <c r="G4" s="38"/>
      <c r="H4" s="38"/>
      <c r="I4" s="158"/>
      <c r="J4" s="38"/>
      <c r="K4" s="38"/>
    </row>
    <row r="5" spans="1:11" x14ac:dyDescent="0.25">
      <c r="A5" s="308" t="s">
        <v>28</v>
      </c>
      <c r="B5" s="310" t="s">
        <v>131</v>
      </c>
      <c r="C5" s="39"/>
      <c r="D5" s="308" t="s">
        <v>71</v>
      </c>
      <c r="E5" s="312" t="s">
        <v>37</v>
      </c>
      <c r="F5" s="313"/>
      <c r="G5" s="313"/>
      <c r="H5" s="314"/>
      <c r="I5" s="308" t="s">
        <v>31</v>
      </c>
      <c r="J5" s="315" t="s">
        <v>41</v>
      </c>
      <c r="K5" s="316"/>
    </row>
    <row r="6" spans="1:11" x14ac:dyDescent="0.25">
      <c r="A6" s="309"/>
      <c r="B6" s="311"/>
      <c r="C6" s="40"/>
      <c r="D6" s="309"/>
      <c r="E6" s="312" t="s">
        <v>33</v>
      </c>
      <c r="F6" s="313"/>
      <c r="G6" s="313"/>
      <c r="H6" s="314"/>
      <c r="I6" s="309"/>
      <c r="J6" s="317"/>
      <c r="K6" s="318"/>
    </row>
    <row r="7" spans="1:11" ht="12.75" customHeight="1" x14ac:dyDescent="0.25">
      <c r="A7" s="149"/>
      <c r="B7" s="42"/>
      <c r="C7" s="43"/>
      <c r="D7" s="44"/>
      <c r="E7" s="42"/>
      <c r="F7" s="45"/>
      <c r="G7" s="46"/>
      <c r="H7" s="47"/>
      <c r="I7" s="168"/>
      <c r="J7" s="42"/>
      <c r="K7" s="43"/>
    </row>
    <row r="8" spans="1:11" ht="12.75" customHeight="1" x14ac:dyDescent="0.25">
      <c r="A8" s="48"/>
      <c r="B8" s="53"/>
      <c r="C8" s="54"/>
      <c r="D8" s="44"/>
      <c r="E8" s="44"/>
      <c r="F8" s="37"/>
      <c r="G8" s="51"/>
      <c r="H8" s="52"/>
      <c r="I8" s="75"/>
      <c r="J8" s="44"/>
      <c r="K8" s="49"/>
    </row>
    <row r="9" spans="1:11" x14ac:dyDescent="0.25">
      <c r="A9" s="55"/>
      <c r="B9" s="56"/>
      <c r="C9" s="56"/>
      <c r="D9" s="56"/>
      <c r="E9" s="56"/>
      <c r="F9" s="56"/>
      <c r="G9" s="306" t="s">
        <v>132</v>
      </c>
      <c r="H9" s="307"/>
      <c r="I9" s="77">
        <f>SUM(I7:I8)</f>
        <v>0</v>
      </c>
      <c r="J9" s="57"/>
      <c r="K9" s="58"/>
    </row>
    <row r="10" spans="1:11" ht="12.75" customHeight="1" x14ac:dyDescent="0.25">
      <c r="A10" s="3"/>
      <c r="B10" s="3"/>
      <c r="C10" s="3"/>
      <c r="D10" s="3"/>
      <c r="E10" s="3"/>
      <c r="F10" s="3"/>
      <c r="G10" s="3"/>
      <c r="H10" s="3"/>
      <c r="I10" s="22"/>
      <c r="J10" s="37"/>
      <c r="K10" s="49"/>
    </row>
    <row r="11" spans="1:11" x14ac:dyDescent="0.25">
      <c r="A11" s="308" t="s">
        <v>28</v>
      </c>
      <c r="B11" s="30" t="s">
        <v>38</v>
      </c>
      <c r="C11" s="60" t="s">
        <v>34</v>
      </c>
      <c r="D11" s="59" t="s">
        <v>34</v>
      </c>
      <c r="E11" s="312" t="s">
        <v>40</v>
      </c>
      <c r="F11" s="313"/>
      <c r="G11" s="313"/>
      <c r="H11" s="314"/>
      <c r="I11" s="308" t="s">
        <v>31</v>
      </c>
      <c r="J11" s="308" t="s">
        <v>29</v>
      </c>
      <c r="K11" s="60" t="s">
        <v>56</v>
      </c>
    </row>
    <row r="12" spans="1:11" x14ac:dyDescent="0.25">
      <c r="A12" s="309"/>
      <c r="B12" s="61" t="s">
        <v>39</v>
      </c>
      <c r="C12" s="61" t="s">
        <v>36</v>
      </c>
      <c r="D12" s="61" t="s">
        <v>35</v>
      </c>
      <c r="E12" s="312" t="s">
        <v>33</v>
      </c>
      <c r="F12" s="314"/>
      <c r="G12" s="312" t="s">
        <v>32</v>
      </c>
      <c r="H12" s="314"/>
      <c r="I12" s="309"/>
      <c r="J12" s="309"/>
      <c r="K12" s="61" t="s">
        <v>57</v>
      </c>
    </row>
    <row r="13" spans="1:11" ht="12.75" customHeight="1" x14ac:dyDescent="0.25">
      <c r="A13" s="41"/>
      <c r="B13" s="41"/>
      <c r="C13" s="41"/>
      <c r="D13" s="41"/>
      <c r="E13" s="44"/>
      <c r="F13" s="49"/>
      <c r="G13" s="44"/>
      <c r="H13" s="49"/>
      <c r="I13" s="62"/>
      <c r="J13" s="62"/>
      <c r="K13" s="62"/>
    </row>
    <row r="14" spans="1:11" x14ac:dyDescent="0.25">
      <c r="A14" s="48">
        <v>43032</v>
      </c>
      <c r="B14" s="63" t="s">
        <v>1065</v>
      </c>
      <c r="C14" s="64">
        <v>905</v>
      </c>
      <c r="D14" s="64">
        <v>1206</v>
      </c>
      <c r="E14" s="163" t="s">
        <v>1066</v>
      </c>
      <c r="F14" s="66"/>
      <c r="G14" s="65" t="s">
        <v>1067</v>
      </c>
      <c r="H14" s="66"/>
      <c r="I14" s="79">
        <v>2222224</v>
      </c>
      <c r="J14" s="79">
        <v>2222224</v>
      </c>
      <c r="K14" s="78">
        <f>+I14-J14</f>
        <v>0</v>
      </c>
    </row>
    <row r="15" spans="1:11" ht="12.75" customHeight="1" x14ac:dyDescent="0.25">
      <c r="A15" s="48"/>
      <c r="B15" s="63"/>
      <c r="C15" s="41"/>
      <c r="D15" s="41"/>
      <c r="E15" s="44"/>
      <c r="F15" s="49"/>
      <c r="G15" s="44"/>
      <c r="H15" s="49"/>
      <c r="I15" s="94"/>
      <c r="J15" s="94"/>
      <c r="K15" s="94"/>
    </row>
    <row r="16" spans="1:11" x14ac:dyDescent="0.25">
      <c r="A16" s="55"/>
      <c r="B16" s="56"/>
      <c r="C16" s="56"/>
      <c r="D16" s="56"/>
      <c r="E16" s="56"/>
      <c r="F16" s="56"/>
      <c r="G16" s="306" t="s">
        <v>132</v>
      </c>
      <c r="H16" s="307"/>
      <c r="I16" s="83">
        <f>SUM(I14:I15)</f>
        <v>2222224</v>
      </c>
      <c r="J16" s="83">
        <f>SUM(J14:J15)</f>
        <v>2222224</v>
      </c>
      <c r="K16" s="83">
        <f>SUM(K14:K15)</f>
        <v>0</v>
      </c>
    </row>
    <row r="17" spans="1:11" ht="12.75" customHeight="1" x14ac:dyDescent="0.25">
      <c r="A17" s="3"/>
      <c r="B17" s="3"/>
      <c r="C17" s="3"/>
      <c r="D17" s="3"/>
      <c r="E17" s="3"/>
      <c r="F17" s="3"/>
      <c r="G17" s="3"/>
      <c r="H17" s="3"/>
      <c r="I17" s="98"/>
      <c r="J17" s="71"/>
      <c r="K17" s="177"/>
    </row>
    <row r="18" spans="1:11" ht="24.95" customHeight="1" x14ac:dyDescent="0.25">
      <c r="A18" s="31" t="s">
        <v>58</v>
      </c>
      <c r="B18" s="31" t="s">
        <v>133</v>
      </c>
      <c r="C18" s="31" t="s">
        <v>30</v>
      </c>
      <c r="D18" s="32" t="s">
        <v>59</v>
      </c>
      <c r="E18" s="31" t="s">
        <v>40</v>
      </c>
      <c r="F18" s="31" t="s">
        <v>62</v>
      </c>
      <c r="G18" s="31" t="s">
        <v>37</v>
      </c>
      <c r="H18" s="31" t="s">
        <v>60</v>
      </c>
      <c r="I18" s="31" t="s">
        <v>61</v>
      </c>
      <c r="J18" s="31" t="s">
        <v>99</v>
      </c>
      <c r="K18" s="31" t="s">
        <v>68</v>
      </c>
    </row>
    <row r="19" spans="1:11" ht="24.95" customHeight="1" x14ac:dyDescent="0.25">
      <c r="A19" s="95">
        <v>0</v>
      </c>
      <c r="B19" s="95">
        <v>2222224</v>
      </c>
      <c r="C19" s="95">
        <v>0</v>
      </c>
      <c r="D19" s="82">
        <f>+A19+B19-C19</f>
        <v>2222224</v>
      </c>
      <c r="E19" s="82">
        <f>+I16</f>
        <v>2222224</v>
      </c>
      <c r="F19" s="72">
        <v>0</v>
      </c>
      <c r="G19" s="82">
        <f>+I9</f>
        <v>0</v>
      </c>
      <c r="H19" s="82">
        <f>+D19-E19-G19</f>
        <v>0</v>
      </c>
      <c r="I19" s="82">
        <f>+J16</f>
        <v>2222224</v>
      </c>
      <c r="J19" s="73">
        <v>0</v>
      </c>
      <c r="K19" s="82">
        <f>+K16</f>
        <v>0</v>
      </c>
    </row>
    <row r="20" spans="1:11" x14ac:dyDescent="0.25">
      <c r="A20" s="74">
        <v>1</v>
      </c>
      <c r="B20" s="74">
        <v>2</v>
      </c>
      <c r="C20" s="74">
        <v>3</v>
      </c>
      <c r="D20" s="74" t="s">
        <v>42</v>
      </c>
      <c r="E20" s="74">
        <v>5</v>
      </c>
      <c r="F20" s="74" t="s">
        <v>69</v>
      </c>
      <c r="G20" s="74">
        <v>7</v>
      </c>
      <c r="H20" s="74" t="s">
        <v>70</v>
      </c>
      <c r="I20" s="74">
        <v>9</v>
      </c>
      <c r="J20" s="74" t="s">
        <v>100</v>
      </c>
      <c r="K20" s="74" t="s">
        <v>101</v>
      </c>
    </row>
    <row r="22" spans="1:11" x14ac:dyDescent="0.25">
      <c r="B22" s="234"/>
    </row>
  </sheetData>
  <mergeCells count="15">
    <mergeCell ref="J5:K6"/>
    <mergeCell ref="E6:H6"/>
    <mergeCell ref="G16:H16"/>
    <mergeCell ref="G9:H9"/>
    <mergeCell ref="A11:A12"/>
    <mergeCell ref="E11:H11"/>
    <mergeCell ref="I11:I12"/>
    <mergeCell ref="J11:J12"/>
    <mergeCell ref="E12:F12"/>
    <mergeCell ref="G12:H12"/>
    <mergeCell ref="A5:A6"/>
    <mergeCell ref="B5:B6"/>
    <mergeCell ref="D5:D6"/>
    <mergeCell ref="E5:H5"/>
    <mergeCell ref="I5:I6"/>
  </mergeCells>
  <pageMargins left="0.70866141732283472" right="0.70866141732283472" top="0.74803149606299213" bottom="0.74803149606299213" header="0.31496062992125984" footer="0.31496062992125984"/>
  <pageSetup orientation="portrait" horizontalDpi="4294967293" verticalDpi="0" r:id="rId1"/>
  <headerFooter>
    <oddHeader>&amp;R&amp;D</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3"/>
  <sheetViews>
    <sheetView tabSelected="1" zoomScaleSheetLayoutView="100" workbookViewId="0">
      <pane xSplit="2" ySplit="2" topLeftCell="C3" activePane="bottomRight" state="frozen"/>
      <selection pane="topRight" activeCell="C1" sqref="C1"/>
      <selection pane="bottomLeft" activeCell="A3" sqref="A3"/>
      <selection pane="bottomRight" activeCell="C36" sqref="C35:N40"/>
    </sheetView>
  </sheetViews>
  <sheetFormatPr baseColWidth="10" defaultRowHeight="12.75" x14ac:dyDescent="0.2"/>
  <cols>
    <col min="1" max="1" width="12.7109375" style="190" customWidth="1"/>
    <col min="2" max="2" width="27.7109375" style="190" customWidth="1"/>
    <col min="3" max="4" width="17.28515625" style="190" customWidth="1"/>
    <col min="5" max="13" width="16.7109375" style="190" customWidth="1"/>
    <col min="14" max="16384" width="11.42578125" style="190"/>
  </cols>
  <sheetData>
    <row r="1" spans="1:16" ht="30" customHeight="1" x14ac:dyDescent="0.2">
      <c r="A1" s="189"/>
      <c r="B1" s="189"/>
      <c r="D1" s="189"/>
      <c r="E1" s="189" t="s">
        <v>97</v>
      </c>
      <c r="F1" s="189"/>
      <c r="G1" s="189"/>
      <c r="H1" s="189"/>
      <c r="I1" s="189"/>
      <c r="J1" s="189"/>
      <c r="K1" s="191"/>
      <c r="L1" s="191"/>
      <c r="M1" s="301" t="s">
        <v>1133</v>
      </c>
    </row>
    <row r="2" spans="1:16" ht="25.5" customHeight="1" x14ac:dyDescent="0.2">
      <c r="A2" s="180" t="s">
        <v>55</v>
      </c>
      <c r="B2" s="180" t="s">
        <v>67</v>
      </c>
      <c r="C2" s="192" t="s">
        <v>140</v>
      </c>
      <c r="D2" s="180" t="s">
        <v>27</v>
      </c>
      <c r="E2" s="180" t="s">
        <v>30</v>
      </c>
      <c r="F2" s="192" t="s">
        <v>59</v>
      </c>
      <c r="G2" s="193" t="s">
        <v>40</v>
      </c>
      <c r="H2" s="192" t="s">
        <v>62</v>
      </c>
      <c r="I2" s="232" t="s">
        <v>37</v>
      </c>
      <c r="J2" s="192" t="s">
        <v>60</v>
      </c>
      <c r="K2" s="194" t="s">
        <v>29</v>
      </c>
      <c r="L2" s="192" t="s">
        <v>99</v>
      </c>
      <c r="M2" s="192" t="s">
        <v>68</v>
      </c>
    </row>
    <row r="3" spans="1:16" ht="25.5" customHeight="1" x14ac:dyDescent="0.2">
      <c r="A3" s="195" t="s">
        <v>8</v>
      </c>
      <c r="B3" s="196" t="s">
        <v>5</v>
      </c>
      <c r="C3" s="197">
        <f>SUM(C4:C7)</f>
        <v>3547994000</v>
      </c>
      <c r="D3" s="197">
        <f>SUM(D4:D7)</f>
        <v>-168385012</v>
      </c>
      <c r="E3" s="197">
        <f>SUM(E4:E7)</f>
        <v>0</v>
      </c>
      <c r="F3" s="197">
        <f>SUM(F4:F7)</f>
        <v>3379608988</v>
      </c>
      <c r="G3" s="197">
        <f>SUM(G4:G7)</f>
        <v>3346845681</v>
      </c>
      <c r="H3" s="198">
        <f>+G3/F3</f>
        <v>0.99030559241724914</v>
      </c>
      <c r="I3" s="197">
        <f>SUM(I4:I7)</f>
        <v>0</v>
      </c>
      <c r="J3" s="197">
        <f>SUM(J4:J7)</f>
        <v>32763307</v>
      </c>
      <c r="K3" s="197">
        <f>SUM(K4:K7)</f>
        <v>2470520532</v>
      </c>
      <c r="L3" s="198">
        <f>+K3/F3</f>
        <v>0.7310078002431919</v>
      </c>
      <c r="M3" s="197">
        <f>SUM(M4:M7)</f>
        <v>876325149</v>
      </c>
    </row>
    <row r="4" spans="1:16" ht="25.5" customHeight="1" x14ac:dyDescent="0.2">
      <c r="A4" s="199" t="s">
        <v>7</v>
      </c>
      <c r="B4" s="200" t="s">
        <v>73</v>
      </c>
      <c r="C4" s="201">
        <f>+'0101'!A22</f>
        <v>109000000</v>
      </c>
      <c r="D4" s="201">
        <f>+'0101'!B22</f>
        <v>-84156771</v>
      </c>
      <c r="E4" s="201">
        <f>+'0101'!C22</f>
        <v>0</v>
      </c>
      <c r="F4" s="201">
        <f>+'0101'!D22</f>
        <v>24843229</v>
      </c>
      <c r="G4" s="201">
        <f>+'0101'!E22</f>
        <v>24843229</v>
      </c>
      <c r="H4" s="202">
        <f>+'0101'!F22</f>
        <v>1</v>
      </c>
      <c r="I4" s="201">
        <f>+'0101'!G22</f>
        <v>0</v>
      </c>
      <c r="J4" s="201">
        <f>+'0101'!H22</f>
        <v>0</v>
      </c>
      <c r="K4" s="203">
        <f>+'0101'!I22</f>
        <v>17689201</v>
      </c>
      <c r="L4" s="202">
        <f>+'0101'!J22</f>
        <v>0.71203308555421685</v>
      </c>
      <c r="M4" s="201">
        <f>+'0101'!K22</f>
        <v>7154028</v>
      </c>
    </row>
    <row r="5" spans="1:16" ht="25.5" customHeight="1" x14ac:dyDescent="0.2">
      <c r="A5" s="199" t="s">
        <v>9</v>
      </c>
      <c r="B5" s="200" t="s">
        <v>74</v>
      </c>
      <c r="C5" s="201">
        <f>+'0102'!A36</f>
        <v>2780000000</v>
      </c>
      <c r="D5" s="201">
        <f>+'0102'!B36</f>
        <v>149371759</v>
      </c>
      <c r="E5" s="201">
        <f>+'0102'!C36</f>
        <v>0</v>
      </c>
      <c r="F5" s="201">
        <f>+'0102'!D36</f>
        <v>2929371759</v>
      </c>
      <c r="G5" s="201">
        <f>+'0102'!E36</f>
        <v>2929268843</v>
      </c>
      <c r="H5" s="202">
        <f>+'0102'!F36</f>
        <v>0.99996486755233993</v>
      </c>
      <c r="I5" s="201">
        <f>+'0102'!G36</f>
        <v>0</v>
      </c>
      <c r="J5" s="201">
        <f>+'0102'!H36</f>
        <v>102916</v>
      </c>
      <c r="K5" s="204">
        <f>+'0102'!I36</f>
        <v>2260694080</v>
      </c>
      <c r="L5" s="202">
        <f>+'0102'!J36</f>
        <v>0.77173341794342054</v>
      </c>
      <c r="M5" s="204">
        <f>+'0102'!K36</f>
        <v>668574763</v>
      </c>
      <c r="N5" s="230"/>
    </row>
    <row r="6" spans="1:16" ht="25.5" customHeight="1" x14ac:dyDescent="0.2">
      <c r="A6" s="199" t="s">
        <v>10</v>
      </c>
      <c r="B6" s="200" t="s">
        <v>75</v>
      </c>
      <c r="C6" s="201">
        <f>+'0103'!A24</f>
        <v>133600000</v>
      </c>
      <c r="D6" s="201">
        <f>+'0103'!B24</f>
        <v>-83600000</v>
      </c>
      <c r="E6" s="201">
        <f>+'0103'!C24</f>
        <v>0</v>
      </c>
      <c r="F6" s="201">
        <f>+'0103'!D24</f>
        <v>50000000</v>
      </c>
      <c r="G6" s="201">
        <f>+'0103'!E24</f>
        <v>50000000</v>
      </c>
      <c r="H6" s="202">
        <f>+'0103'!F24</f>
        <v>1</v>
      </c>
      <c r="I6" s="201">
        <f>+'0103'!G24</f>
        <v>0</v>
      </c>
      <c r="J6" s="201">
        <f>+'0103'!H24</f>
        <v>0</v>
      </c>
      <c r="K6" s="201">
        <f>+'0103'!I24</f>
        <v>20165415</v>
      </c>
      <c r="L6" s="202">
        <f>+'0103'!J24</f>
        <v>0.40330830000000001</v>
      </c>
      <c r="M6" s="201">
        <f>+'0103'!K24</f>
        <v>29834585</v>
      </c>
    </row>
    <row r="7" spans="1:16" ht="25.5" customHeight="1" x14ac:dyDescent="0.2">
      <c r="A7" s="199" t="s">
        <v>11</v>
      </c>
      <c r="B7" s="200" t="s">
        <v>76</v>
      </c>
      <c r="C7" s="201">
        <f>+'0104'!A28</f>
        <v>525394000</v>
      </c>
      <c r="D7" s="201">
        <f>+'0104'!B28</f>
        <v>-150000000</v>
      </c>
      <c r="E7" s="201">
        <f>+'0104'!C28</f>
        <v>0</v>
      </c>
      <c r="F7" s="201">
        <f>+'0104'!D28</f>
        <v>375394000</v>
      </c>
      <c r="G7" s="201">
        <f>+'0104'!E28</f>
        <v>342733609</v>
      </c>
      <c r="H7" s="202">
        <f>+'0104'!F28</f>
        <v>0.91299703511510577</v>
      </c>
      <c r="I7" s="201">
        <f>+'0104'!G28</f>
        <v>0</v>
      </c>
      <c r="J7" s="201">
        <f>+'0104'!H28</f>
        <v>32660391</v>
      </c>
      <c r="K7" s="204">
        <f>+'0104'!I28</f>
        <v>171971836</v>
      </c>
      <c r="L7" s="202">
        <f>+'0104'!J28</f>
        <v>0.4581102415062574</v>
      </c>
      <c r="M7" s="204">
        <f>+'0104'!K28</f>
        <v>170761773</v>
      </c>
    </row>
    <row r="8" spans="1:16" ht="25.5" customHeight="1" x14ac:dyDescent="0.2">
      <c r="A8" s="205" t="s">
        <v>12</v>
      </c>
      <c r="B8" s="206" t="s">
        <v>6</v>
      </c>
      <c r="C8" s="207">
        <f>SUM(C9:C14)+C15+C20+C21+C22+C23</f>
        <v>7612828000</v>
      </c>
      <c r="D8" s="207">
        <f>SUM(D9:D14)+D15+D20+D21+D22+D23</f>
        <v>-182214382</v>
      </c>
      <c r="E8" s="207">
        <f>SUM(E9:E14)+E15+E20+E21+E22+E23</f>
        <v>0</v>
      </c>
      <c r="F8" s="207">
        <f>SUM(F9:F14)+F15+F20+F21+F22+F23</f>
        <v>7430613618</v>
      </c>
      <c r="G8" s="207">
        <f>SUM(G9:G14)+G15+G20+G21+G22+G23</f>
        <v>7263800518</v>
      </c>
      <c r="H8" s="208">
        <f>+G8/F8</f>
        <v>0.97755056196221668</v>
      </c>
      <c r="I8" s="207">
        <f>SUM(I9:I14)+I15+I20+I21+I22+I23</f>
        <v>0</v>
      </c>
      <c r="J8" s="207">
        <f>SUM(J9:J14)+J15+J20+J21+J22+J23</f>
        <v>166813100</v>
      </c>
      <c r="K8" s="207">
        <f>SUM(K9:K14)+K15+K20+K21+K22+K23</f>
        <v>5587085305.6300001</v>
      </c>
      <c r="L8" s="208">
        <f>+K8/F8</f>
        <v>0.75190093212433806</v>
      </c>
      <c r="M8" s="207">
        <f>SUM(M9:M14)+M15+M20+M21+M22+M23</f>
        <v>1676715212.3699999</v>
      </c>
    </row>
    <row r="9" spans="1:16" ht="25.5" customHeight="1" x14ac:dyDescent="0.2">
      <c r="A9" s="199" t="s">
        <v>136</v>
      </c>
      <c r="B9" s="200" t="s">
        <v>137</v>
      </c>
      <c r="C9" s="201">
        <f>+'0201'!A22</f>
        <v>120800000</v>
      </c>
      <c r="D9" s="201">
        <f>+'0201'!B22</f>
        <v>-63000000</v>
      </c>
      <c r="E9" s="201">
        <f>+'0201'!C22</f>
        <v>0</v>
      </c>
      <c r="F9" s="201">
        <f>+'0201'!D22</f>
        <v>57800000</v>
      </c>
      <c r="G9" s="201">
        <f>+'0201'!E22</f>
        <v>56017751</v>
      </c>
      <c r="H9" s="202">
        <f>+'0201'!F22</f>
        <v>0.96916524221453282</v>
      </c>
      <c r="I9" s="201">
        <f>+'0201'!G22</f>
        <v>0</v>
      </c>
      <c r="J9" s="201">
        <f>+'0201'!H22</f>
        <v>1782249</v>
      </c>
      <c r="K9" s="201">
        <f>+'0201'!I22</f>
        <v>39177865</v>
      </c>
      <c r="L9" s="202">
        <f>+'0201'!J22</f>
        <v>0.67781773356401387</v>
      </c>
      <c r="M9" s="201">
        <f>+'0201'!K22</f>
        <v>16839886</v>
      </c>
      <c r="P9" s="230"/>
    </row>
    <row r="10" spans="1:16" ht="25.5" customHeight="1" x14ac:dyDescent="0.2">
      <c r="A10" s="199" t="s">
        <v>603</v>
      </c>
      <c r="B10" s="200" t="s">
        <v>604</v>
      </c>
      <c r="C10" s="201">
        <v>0</v>
      </c>
      <c r="D10" s="201">
        <f>+'0202'!B33</f>
        <v>14070612</v>
      </c>
      <c r="E10" s="201">
        <v>0</v>
      </c>
      <c r="F10" s="201">
        <f>+'0202'!D33</f>
        <v>14070612</v>
      </c>
      <c r="G10" s="201">
        <f>+'0202'!E33</f>
        <v>14070612</v>
      </c>
      <c r="H10" s="202">
        <f>+'0202'!F33</f>
        <v>1</v>
      </c>
      <c r="I10" s="201">
        <f>+'0202'!G33</f>
        <v>0</v>
      </c>
      <c r="J10" s="201">
        <f>+'0202'!H33</f>
        <v>0</v>
      </c>
      <c r="K10" s="201">
        <f>+'0202'!I33</f>
        <v>14035012</v>
      </c>
      <c r="L10" s="202">
        <f>+'0202'!J33</f>
        <v>0.99746990393879098</v>
      </c>
      <c r="M10" s="201">
        <f>+'0202'!K33</f>
        <v>35600</v>
      </c>
      <c r="P10" s="230"/>
    </row>
    <row r="11" spans="1:16" ht="25.5" customHeight="1" x14ac:dyDescent="0.2">
      <c r="A11" s="199" t="s">
        <v>13</v>
      </c>
      <c r="B11" s="200" t="s">
        <v>77</v>
      </c>
      <c r="C11" s="201">
        <f>+'0203'!A50</f>
        <v>1203087000</v>
      </c>
      <c r="D11" s="201">
        <f>+'0203'!B50</f>
        <v>577438087</v>
      </c>
      <c r="E11" s="201">
        <f>+'0203'!C50</f>
        <v>0</v>
      </c>
      <c r="F11" s="201">
        <f>+'0203'!D50</f>
        <v>1780525087</v>
      </c>
      <c r="G11" s="201">
        <f>+'0203'!E50</f>
        <v>1752909196</v>
      </c>
      <c r="H11" s="202">
        <f>+'0203'!F50</f>
        <v>0.98449002982230938</v>
      </c>
      <c r="I11" s="201">
        <f>+'0203'!G50</f>
        <v>0</v>
      </c>
      <c r="J11" s="201">
        <f>+'0203'!H50</f>
        <v>27615891</v>
      </c>
      <c r="K11" s="201">
        <f>+'0203'!I50</f>
        <v>856951136</v>
      </c>
      <c r="L11" s="202">
        <f>+'0203'!J50</f>
        <v>0.48129124506966298</v>
      </c>
      <c r="M11" s="201">
        <f>+'0203'!K50</f>
        <v>895958060</v>
      </c>
      <c r="P11" s="230"/>
    </row>
    <row r="12" spans="1:16" ht="25.5" customHeight="1" x14ac:dyDescent="0.2">
      <c r="A12" s="199" t="s">
        <v>14</v>
      </c>
      <c r="B12" s="200" t="s">
        <v>78</v>
      </c>
      <c r="C12" s="201">
        <f>+'0204'!A30</f>
        <v>204970000</v>
      </c>
      <c r="D12" s="201">
        <f>+'0204'!B30</f>
        <v>-18717544</v>
      </c>
      <c r="E12" s="201">
        <f>+'0204'!C30</f>
        <v>0</v>
      </c>
      <c r="F12" s="201">
        <f>+'0204'!D30</f>
        <v>186252456</v>
      </c>
      <c r="G12" s="201">
        <f>+'0204'!E30</f>
        <v>169146753</v>
      </c>
      <c r="H12" s="202">
        <f>+'0204'!F30</f>
        <v>0.90815851040375006</v>
      </c>
      <c r="I12" s="201">
        <f>+'0204'!G30</f>
        <v>0</v>
      </c>
      <c r="J12" s="201">
        <f>+'0204'!H30</f>
        <v>17105703</v>
      </c>
      <c r="K12" s="201">
        <f>+'0204'!I30</f>
        <v>21910121</v>
      </c>
      <c r="L12" s="202">
        <f>+'0204'!J30</f>
        <v>0.11763668233185606</v>
      </c>
      <c r="M12" s="201">
        <f>+'0204'!K30</f>
        <v>147236632</v>
      </c>
      <c r="P12" s="230"/>
    </row>
    <row r="13" spans="1:16" ht="25.5" customHeight="1" x14ac:dyDescent="0.2">
      <c r="A13" s="199" t="s">
        <v>15</v>
      </c>
      <c r="B13" s="200" t="s">
        <v>79</v>
      </c>
      <c r="C13" s="201">
        <f>+'0205'!A28</f>
        <v>2518100000</v>
      </c>
      <c r="D13" s="201">
        <f>+'0205'!B28</f>
        <v>239777776</v>
      </c>
      <c r="E13" s="201">
        <f>+'0205'!C28</f>
        <v>0</v>
      </c>
      <c r="F13" s="201">
        <f>+'0205'!D28</f>
        <v>2757877776</v>
      </c>
      <c r="G13" s="201">
        <f>+'0205'!E28</f>
        <v>2748559231</v>
      </c>
      <c r="H13" s="202">
        <f>+'0205'!F28</f>
        <v>0.99662111748348925</v>
      </c>
      <c r="I13" s="201">
        <f>+'0205'!G28</f>
        <v>0</v>
      </c>
      <c r="J13" s="201">
        <f>+'0205'!H28</f>
        <v>9318545</v>
      </c>
      <c r="K13" s="201">
        <f>+'0205'!I28</f>
        <v>2532635604.6300001</v>
      </c>
      <c r="L13" s="202">
        <f>+'0205'!J28</f>
        <v>0.9183277180264714</v>
      </c>
      <c r="M13" s="201">
        <f>+'0205'!K28</f>
        <v>215923626.37</v>
      </c>
      <c r="P13" s="230"/>
    </row>
    <row r="14" spans="1:16" ht="25.5" customHeight="1" x14ac:dyDescent="0.2">
      <c r="A14" s="199" t="s">
        <v>16</v>
      </c>
      <c r="B14" s="200" t="s">
        <v>80</v>
      </c>
      <c r="C14" s="201">
        <f>+'0206'!A20</f>
        <v>818850000</v>
      </c>
      <c r="D14" s="201">
        <f>+'0206'!B20</f>
        <v>-469428006</v>
      </c>
      <c r="E14" s="201">
        <f>+'0206'!C20</f>
        <v>0</v>
      </c>
      <c r="F14" s="201">
        <f>+'0206'!D20</f>
        <v>349421994</v>
      </c>
      <c r="G14" s="201">
        <f>+'0206'!E20</f>
        <v>349421994</v>
      </c>
      <c r="H14" s="202">
        <f>+'0206'!F20</f>
        <v>1</v>
      </c>
      <c r="I14" s="201">
        <f>+'0206'!G20</f>
        <v>0</v>
      </c>
      <c r="J14" s="201">
        <f>+'0206'!H20</f>
        <v>0</v>
      </c>
      <c r="K14" s="201">
        <f>+'0206'!I20</f>
        <v>302719403</v>
      </c>
      <c r="L14" s="202">
        <f>+'0206'!J20</f>
        <v>0.86634329892811501</v>
      </c>
      <c r="M14" s="201">
        <f>+'0206'!K20</f>
        <v>46702591</v>
      </c>
      <c r="P14" s="230"/>
    </row>
    <row r="15" spans="1:16" ht="25.5" customHeight="1" x14ac:dyDescent="0.2">
      <c r="A15" s="205" t="s">
        <v>18</v>
      </c>
      <c r="B15" s="206" t="s">
        <v>51</v>
      </c>
      <c r="C15" s="207">
        <f>SUM(C16:C19)</f>
        <v>1434800000</v>
      </c>
      <c r="D15" s="207">
        <f>SUM(D16:D19)</f>
        <v>-668492000</v>
      </c>
      <c r="E15" s="207">
        <f>SUM(E16:E19)</f>
        <v>0</v>
      </c>
      <c r="F15" s="207">
        <f>SUM(F16:F19)</f>
        <v>766308000</v>
      </c>
      <c r="G15" s="207">
        <f>SUM(G16:G19)</f>
        <v>678720838</v>
      </c>
      <c r="H15" s="208">
        <f>+G15/F15</f>
        <v>0.88570240425520808</v>
      </c>
      <c r="I15" s="207">
        <f>SUM(I16:I19)</f>
        <v>0</v>
      </c>
      <c r="J15" s="207">
        <f>SUM(J16:J19)</f>
        <v>87587162</v>
      </c>
      <c r="K15" s="207">
        <f>SUM(K16:K19)</f>
        <v>678720838</v>
      </c>
      <c r="L15" s="208">
        <f>+K15/F15</f>
        <v>0.88570240425520808</v>
      </c>
      <c r="M15" s="207">
        <f>SUM(M16:M19)</f>
        <v>0</v>
      </c>
    </row>
    <row r="16" spans="1:16" ht="25.5" customHeight="1" x14ac:dyDescent="0.2">
      <c r="A16" s="199" t="s">
        <v>17</v>
      </c>
      <c r="B16" s="209" t="s">
        <v>81</v>
      </c>
      <c r="C16" s="201">
        <f>+'020801'!A99</f>
        <v>609800000</v>
      </c>
      <c r="D16" s="201">
        <f>+'020801'!B99</f>
        <v>-242648700</v>
      </c>
      <c r="E16" s="201">
        <f>+'020801'!C99</f>
        <v>0</v>
      </c>
      <c r="F16" s="201">
        <f>+'020801'!D99</f>
        <v>367151300</v>
      </c>
      <c r="G16" s="201">
        <f>+'020801'!E99</f>
        <v>353804718</v>
      </c>
      <c r="H16" s="202">
        <f>+'020801'!F99</f>
        <v>0.96364827797150654</v>
      </c>
      <c r="I16" s="201">
        <f>+'020801'!G99</f>
        <v>0</v>
      </c>
      <c r="J16" s="201">
        <f>+'020801'!H99</f>
        <v>13346582</v>
      </c>
      <c r="K16" s="201">
        <f>+'020801'!I99</f>
        <v>353804718</v>
      </c>
      <c r="L16" s="202">
        <f>+'020801'!J99</f>
        <v>0.96364827797150654</v>
      </c>
      <c r="M16" s="201">
        <f>+'020801'!K99</f>
        <v>0</v>
      </c>
    </row>
    <row r="17" spans="1:13" ht="25.5" customHeight="1" x14ac:dyDescent="0.2">
      <c r="A17" s="199" t="s">
        <v>19</v>
      </c>
      <c r="B17" s="209" t="s">
        <v>82</v>
      </c>
      <c r="C17" s="201">
        <f>+'020802'!A76</f>
        <v>460400000</v>
      </c>
      <c r="D17" s="201">
        <f>+'020802'!B76</f>
        <v>-283389756</v>
      </c>
      <c r="E17" s="201">
        <f>+'020802'!C76</f>
        <v>0</v>
      </c>
      <c r="F17" s="201">
        <f>+'020802'!D76</f>
        <v>177010244</v>
      </c>
      <c r="G17" s="201">
        <f>+'020802'!E76</f>
        <v>118021778</v>
      </c>
      <c r="H17" s="202">
        <f>+'020802'!F76</f>
        <v>0.66675111752289318</v>
      </c>
      <c r="I17" s="201">
        <f>+'020802'!G76</f>
        <v>0</v>
      </c>
      <c r="J17" s="201">
        <f>+'020802'!H76</f>
        <v>58988466</v>
      </c>
      <c r="K17" s="201">
        <f>+'020802'!I76</f>
        <v>118021778</v>
      </c>
      <c r="L17" s="202">
        <f>+'020802'!J76</f>
        <v>0.66675111752289318</v>
      </c>
      <c r="M17" s="201">
        <f>+'020802'!K76</f>
        <v>0</v>
      </c>
    </row>
    <row r="18" spans="1:13" ht="25.5" customHeight="1" x14ac:dyDescent="0.2">
      <c r="A18" s="199" t="s">
        <v>20</v>
      </c>
      <c r="B18" s="209" t="s">
        <v>83</v>
      </c>
      <c r="C18" s="201">
        <f>+'020803'!A63</f>
        <v>55600000</v>
      </c>
      <c r="D18" s="201">
        <f>+'020803'!B63</f>
        <v>-40694000</v>
      </c>
      <c r="E18" s="201">
        <f>+'020803'!C63</f>
        <v>0</v>
      </c>
      <c r="F18" s="201">
        <f>+'020803'!D63</f>
        <v>14906000</v>
      </c>
      <c r="G18" s="201">
        <f>+'020803'!E63</f>
        <v>12335422</v>
      </c>
      <c r="H18" s="202">
        <f>+'020803'!F63</f>
        <v>0.82754743056487323</v>
      </c>
      <c r="I18" s="201">
        <f>+'020803'!G63</f>
        <v>0</v>
      </c>
      <c r="J18" s="201">
        <f>+'020803'!H63</f>
        <v>2570578</v>
      </c>
      <c r="K18" s="201">
        <f>+'020803'!I63</f>
        <v>12335422</v>
      </c>
      <c r="L18" s="202">
        <f>+'020803'!J63</f>
        <v>0.82754743056487323</v>
      </c>
      <c r="M18" s="201">
        <f>+'020803'!K63</f>
        <v>0</v>
      </c>
    </row>
    <row r="19" spans="1:13" ht="25.5" customHeight="1" x14ac:dyDescent="0.2">
      <c r="A19" s="199" t="s">
        <v>21</v>
      </c>
      <c r="B19" s="209" t="s">
        <v>84</v>
      </c>
      <c r="C19" s="201">
        <f>+'020804'!A31</f>
        <v>309000000</v>
      </c>
      <c r="D19" s="201">
        <f>+'020804'!B31</f>
        <v>-101759544</v>
      </c>
      <c r="E19" s="201">
        <f>+'020804'!C31</f>
        <v>0</v>
      </c>
      <c r="F19" s="201">
        <f>+'020804'!D31</f>
        <v>207240456</v>
      </c>
      <c r="G19" s="201">
        <f>+'020804'!E31</f>
        <v>194558920</v>
      </c>
      <c r="H19" s="202">
        <f>+'020804'!F31</f>
        <v>0.93880762354624425</v>
      </c>
      <c r="I19" s="201">
        <f>+'020804'!G31</f>
        <v>0</v>
      </c>
      <c r="J19" s="201">
        <f>+'020804'!H31</f>
        <v>12681536</v>
      </c>
      <c r="K19" s="201">
        <f>+'020804'!I31</f>
        <v>194558920</v>
      </c>
      <c r="L19" s="202">
        <f>+'020804'!J31</f>
        <v>0.93880762354624425</v>
      </c>
      <c r="M19" s="201">
        <f>+'020804'!K31</f>
        <v>0</v>
      </c>
    </row>
    <row r="20" spans="1:13" ht="25.5" customHeight="1" x14ac:dyDescent="0.2">
      <c r="A20" s="199" t="s">
        <v>129</v>
      </c>
      <c r="B20" s="209" t="s">
        <v>128</v>
      </c>
      <c r="C20" s="201">
        <f>+'0209'!A21</f>
        <v>318270000</v>
      </c>
      <c r="D20" s="201">
        <f>+'0209'!B21</f>
        <v>25500000</v>
      </c>
      <c r="E20" s="201">
        <f>+'0209'!C21</f>
        <v>0</v>
      </c>
      <c r="F20" s="201">
        <f>+'0209'!D21</f>
        <v>343770000</v>
      </c>
      <c r="G20" s="201">
        <f>+'0209'!E21</f>
        <v>333200000</v>
      </c>
      <c r="H20" s="202">
        <f>+'0209'!F21</f>
        <v>0.96925269802484215</v>
      </c>
      <c r="I20" s="201">
        <f>+'0209'!G21</f>
        <v>0</v>
      </c>
      <c r="J20" s="201">
        <f>+'0209'!H21</f>
        <v>10570000</v>
      </c>
      <c r="K20" s="201">
        <f>+'0209'!I21</f>
        <v>333200000</v>
      </c>
      <c r="L20" s="202">
        <f>+'0209'!J21</f>
        <v>0.96925269802484215</v>
      </c>
      <c r="M20" s="201">
        <f>+'0209'!K21</f>
        <v>0</v>
      </c>
    </row>
    <row r="21" spans="1:13" ht="25.5" customHeight="1" x14ac:dyDescent="0.2">
      <c r="A21" s="199" t="s">
        <v>22</v>
      </c>
      <c r="B21" s="209" t="s">
        <v>86</v>
      </c>
      <c r="C21" s="201">
        <f>+'0210'!A140</f>
        <v>659200000</v>
      </c>
      <c r="D21" s="201">
        <f>+'0210'!B140</f>
        <v>-69363307</v>
      </c>
      <c r="E21" s="201">
        <f>+'0210'!C140</f>
        <v>0</v>
      </c>
      <c r="F21" s="201">
        <f>+'0210'!D140</f>
        <v>589836693</v>
      </c>
      <c r="G21" s="201">
        <f>+'0210'!E140</f>
        <v>589836693</v>
      </c>
      <c r="H21" s="202">
        <f>+'0210'!F140</f>
        <v>1</v>
      </c>
      <c r="I21" s="201">
        <f>+'0210'!G140</f>
        <v>0</v>
      </c>
      <c r="J21" s="201">
        <f>+'0210'!H140</f>
        <v>0</v>
      </c>
      <c r="K21" s="201">
        <f>+'0210'!I140</f>
        <v>570315578</v>
      </c>
      <c r="L21" s="202">
        <f>+'0210'!J140</f>
        <v>0.96690420377085629</v>
      </c>
      <c r="M21" s="201">
        <f>+'0210'!K140</f>
        <v>19521115</v>
      </c>
    </row>
    <row r="22" spans="1:13" ht="25.5" customHeight="1" x14ac:dyDescent="0.2">
      <c r="A22" s="199" t="s">
        <v>23</v>
      </c>
      <c r="B22" s="209" t="s">
        <v>87</v>
      </c>
      <c r="C22" s="201">
        <f>+'0211'!A24</f>
        <v>100940000</v>
      </c>
      <c r="D22" s="201">
        <f>+'0211'!B24</f>
        <v>350000000</v>
      </c>
      <c r="E22" s="201">
        <f>+'0211'!C24</f>
        <v>0</v>
      </c>
      <c r="F22" s="201">
        <f>+'0211'!D24</f>
        <v>450940000</v>
      </c>
      <c r="G22" s="201">
        <f>+'0211'!E24</f>
        <v>450000000</v>
      </c>
      <c r="H22" s="202">
        <f>+'0211'!F24</f>
        <v>0.99791546547212484</v>
      </c>
      <c r="I22" s="201">
        <f>+'0211'!G24</f>
        <v>0</v>
      </c>
      <c r="J22" s="201">
        <f>+'0211'!H24</f>
        <v>940000</v>
      </c>
      <c r="K22" s="201">
        <f>+'0211'!I24</f>
        <v>157744836</v>
      </c>
      <c r="L22" s="202">
        <f>+'0211'!J24</f>
        <v>0.34981335876169778</v>
      </c>
      <c r="M22" s="201">
        <f>+'0211'!K24</f>
        <v>292255164</v>
      </c>
    </row>
    <row r="23" spans="1:13" ht="25.5" customHeight="1" x14ac:dyDescent="0.2">
      <c r="A23" s="199" t="s">
        <v>24</v>
      </c>
      <c r="B23" s="209" t="s">
        <v>88</v>
      </c>
      <c r="C23" s="201">
        <f>+'0212'!A25</f>
        <v>233811000</v>
      </c>
      <c r="D23" s="201">
        <f>+'0212'!B25</f>
        <v>-100000000</v>
      </c>
      <c r="E23" s="201">
        <f>+'0212'!C25</f>
        <v>0</v>
      </c>
      <c r="F23" s="201">
        <f>+'0212'!D25</f>
        <v>133811000</v>
      </c>
      <c r="G23" s="201">
        <f>+'0212'!E25</f>
        <v>121917450</v>
      </c>
      <c r="H23" s="202">
        <f>+'0212'!F25</f>
        <v>0.91111679906734122</v>
      </c>
      <c r="I23" s="201">
        <f>+'0212'!G25</f>
        <v>0</v>
      </c>
      <c r="J23" s="201">
        <f>+'0212'!H25</f>
        <v>11893550</v>
      </c>
      <c r="K23" s="201">
        <f>+'0212'!I25</f>
        <v>79674912</v>
      </c>
      <c r="L23" s="202">
        <f>+'0212'!J25</f>
        <v>0.59542871662269914</v>
      </c>
      <c r="M23" s="201">
        <f>+'0212'!K25</f>
        <v>42242538</v>
      </c>
    </row>
    <row r="24" spans="1:13" ht="25.5" customHeight="1" x14ac:dyDescent="0.2">
      <c r="A24" s="205" t="s">
        <v>139</v>
      </c>
      <c r="B24" s="206" t="s">
        <v>138</v>
      </c>
      <c r="C24" s="207">
        <f>SUM(C25:C26)</f>
        <v>202060000</v>
      </c>
      <c r="D24" s="207">
        <f>SUM(D25:D26)</f>
        <v>307377170</v>
      </c>
      <c r="E24" s="207">
        <f>SUM(E25:E26)</f>
        <v>0</v>
      </c>
      <c r="F24" s="207">
        <f>SUM(F25:F26)</f>
        <v>509437170</v>
      </c>
      <c r="G24" s="207">
        <f>SUM(G25:G26)</f>
        <v>477857298</v>
      </c>
      <c r="H24" s="208">
        <f>+G24/F24</f>
        <v>0.93801027121754776</v>
      </c>
      <c r="I24" s="207">
        <f>SUM(I25:I26)</f>
        <v>0</v>
      </c>
      <c r="J24" s="207">
        <f>SUM(J25:J26)</f>
        <v>31579872</v>
      </c>
      <c r="K24" s="207">
        <f>SUM(K25:K26)</f>
        <v>475981151</v>
      </c>
      <c r="L24" s="208">
        <f>+K24/F24</f>
        <v>0.9343274873327363</v>
      </c>
      <c r="M24" s="207">
        <f>SUM(M25:M26)</f>
        <v>1876147</v>
      </c>
    </row>
    <row r="25" spans="1:13" ht="25.5" customHeight="1" x14ac:dyDescent="0.2">
      <c r="A25" s="199" t="s">
        <v>90</v>
      </c>
      <c r="B25" s="209" t="s">
        <v>91</v>
      </c>
      <c r="C25" s="201">
        <f>+'0301'!A35</f>
        <v>200000000</v>
      </c>
      <c r="D25" s="201">
        <f>+'0301'!B35</f>
        <v>300000000</v>
      </c>
      <c r="E25" s="201">
        <f>+'0301'!C35</f>
        <v>0</v>
      </c>
      <c r="F25" s="201">
        <f>+'0301'!D35</f>
        <v>500000000</v>
      </c>
      <c r="G25" s="201">
        <f>+'0301'!E35</f>
        <v>476311843</v>
      </c>
      <c r="H25" s="202">
        <f>+'0301'!F35</f>
        <v>0.95262368600000003</v>
      </c>
      <c r="I25" s="201">
        <f>+'0301'!G35</f>
        <v>0</v>
      </c>
      <c r="J25" s="204">
        <f>+'0301'!H35</f>
        <v>23688157</v>
      </c>
      <c r="K25" s="201">
        <f>+'0301'!I35</f>
        <v>474435696</v>
      </c>
      <c r="L25" s="202">
        <f>+'0301'!J35</f>
        <v>0.94887139200000004</v>
      </c>
      <c r="M25" s="201">
        <f>+'0301'!K35</f>
        <v>1876147</v>
      </c>
    </row>
    <row r="26" spans="1:13" ht="25.5" customHeight="1" x14ac:dyDescent="0.2">
      <c r="A26" s="199" t="s">
        <v>25</v>
      </c>
      <c r="B26" s="209" t="s">
        <v>89</v>
      </c>
      <c r="C26" s="201">
        <f>+'0302'!A26</f>
        <v>2060000</v>
      </c>
      <c r="D26" s="201">
        <f>+'0302'!B26</f>
        <v>7377170</v>
      </c>
      <c r="E26" s="201">
        <f>+'0302'!C26</f>
        <v>0</v>
      </c>
      <c r="F26" s="201">
        <f>+'0302'!D26</f>
        <v>9437170</v>
      </c>
      <c r="G26" s="201">
        <f>+'0302'!E26</f>
        <v>1545455</v>
      </c>
      <c r="H26" s="202">
        <f>+'0302'!F26</f>
        <v>0.16376254745861313</v>
      </c>
      <c r="I26" s="201">
        <f>+'0302'!G26</f>
        <v>0</v>
      </c>
      <c r="J26" s="204">
        <f>+'0302'!H26</f>
        <v>7891715</v>
      </c>
      <c r="K26" s="201">
        <f>+'0302'!I26</f>
        <v>1545455</v>
      </c>
      <c r="L26" s="202">
        <f>+'0302'!J26</f>
        <v>0.16376254745861313</v>
      </c>
      <c r="M26" s="201">
        <f>+'0302'!K26</f>
        <v>0</v>
      </c>
    </row>
    <row r="27" spans="1:13" ht="25.5" customHeight="1" x14ac:dyDescent="0.2">
      <c r="A27" s="210" t="s">
        <v>120</v>
      </c>
      <c r="B27" s="211" t="s">
        <v>65</v>
      </c>
      <c r="C27" s="212">
        <f>+C3+C8+C24</f>
        <v>11362882000</v>
      </c>
      <c r="D27" s="212">
        <f>+D3+D8+D24</f>
        <v>-43222224</v>
      </c>
      <c r="E27" s="212">
        <f>+E3+E8+E24</f>
        <v>0</v>
      </c>
      <c r="F27" s="212">
        <f>+F3+F8+F24</f>
        <v>11319659776</v>
      </c>
      <c r="G27" s="212">
        <f>+G3+G8+G24</f>
        <v>11088503497</v>
      </c>
      <c r="H27" s="213">
        <f>+G27/F27</f>
        <v>0.9795792202615401</v>
      </c>
      <c r="I27" s="212">
        <f>+I3+I8+I24</f>
        <v>0</v>
      </c>
      <c r="J27" s="212">
        <f>+J3+J8+J24</f>
        <v>231156279</v>
      </c>
      <c r="K27" s="212">
        <f>+K3+K8+K24</f>
        <v>8533586988.6300001</v>
      </c>
      <c r="L27" s="213">
        <f>+K27/F27</f>
        <v>0.753873098440905</v>
      </c>
      <c r="M27" s="214">
        <f>+M3+M8+M24</f>
        <v>2554916508.3699999</v>
      </c>
    </row>
    <row r="28" spans="1:13" ht="25.5" customHeight="1" x14ac:dyDescent="0.2">
      <c r="A28" s="215" t="s">
        <v>121</v>
      </c>
      <c r="B28" s="216" t="s">
        <v>63</v>
      </c>
      <c r="C28" s="217">
        <f>SUM(C29:C32)</f>
        <v>76523009000</v>
      </c>
      <c r="D28" s="217">
        <f>SUM(D29:D32)</f>
        <v>41000000</v>
      </c>
      <c r="E28" s="217">
        <f>SUM(E29:E32)</f>
        <v>0</v>
      </c>
      <c r="F28" s="217">
        <f>SUM(F29:F32)</f>
        <v>76564009000</v>
      </c>
      <c r="G28" s="217">
        <f>SUM(G29:G32)</f>
        <v>70695612714</v>
      </c>
      <c r="H28" s="218">
        <f>+G28/F28</f>
        <v>0.92335306937754524</v>
      </c>
      <c r="I28" s="217">
        <f>SUM(I29:I32)</f>
        <v>0</v>
      </c>
      <c r="J28" s="217">
        <f>SUM(J29:J32)</f>
        <v>5868396286</v>
      </c>
      <c r="K28" s="217">
        <f>SUM(K29:K32)</f>
        <v>70661739008</v>
      </c>
      <c r="L28" s="218">
        <f>+K28/F28</f>
        <v>0.92291064601907147</v>
      </c>
      <c r="M28" s="217">
        <f>SUM(M29:M32)</f>
        <v>33873706</v>
      </c>
    </row>
    <row r="29" spans="1:13" ht="25.5" customHeight="1" x14ac:dyDescent="0.2">
      <c r="A29" s="215" t="s">
        <v>122</v>
      </c>
      <c r="B29" s="200" t="s">
        <v>94</v>
      </c>
      <c r="C29" s="219">
        <f>+NOMINA!A37</f>
        <v>56284117000</v>
      </c>
      <c r="D29" s="219">
        <f>+NOMINA!B37</f>
        <v>0</v>
      </c>
      <c r="E29" s="219">
        <f>+NOMINA!C37</f>
        <v>0</v>
      </c>
      <c r="F29" s="219">
        <f>+NOMINA!D37</f>
        <v>56284117000</v>
      </c>
      <c r="G29" s="219">
        <f>+NOMINA!E37</f>
        <v>52450640163</v>
      </c>
      <c r="H29" s="220">
        <f>+NOMINA!F37</f>
        <v>0.93189061068507129</v>
      </c>
      <c r="I29" s="219">
        <f>+NOMINA!G37</f>
        <v>0</v>
      </c>
      <c r="J29" s="219">
        <f>+NOMINA!H37</f>
        <v>3833476837</v>
      </c>
      <c r="K29" s="219">
        <f>+NOMINA!I37</f>
        <v>52450640163</v>
      </c>
      <c r="L29" s="220">
        <f>+NOMINA!J37</f>
        <v>0.93189061068507129</v>
      </c>
      <c r="M29" s="219">
        <f>+NOMINA!K37</f>
        <v>0</v>
      </c>
    </row>
    <row r="30" spans="1:13" ht="25.5" customHeight="1" x14ac:dyDescent="0.2">
      <c r="A30" s="215" t="s">
        <v>124</v>
      </c>
      <c r="B30" s="200" t="s">
        <v>95</v>
      </c>
      <c r="C30" s="219">
        <f>+HONOR!A43</f>
        <v>546106000</v>
      </c>
      <c r="D30" s="219">
        <f>+HONOR!B43</f>
        <v>41000000</v>
      </c>
      <c r="E30" s="219">
        <f>+HONOR!C43</f>
        <v>0</v>
      </c>
      <c r="F30" s="219">
        <f>+HONOR!D43</f>
        <v>587106000</v>
      </c>
      <c r="G30" s="219">
        <f>+HONOR!E43</f>
        <v>586924935</v>
      </c>
      <c r="H30" s="220">
        <f>+HONOR!F43</f>
        <v>0.99969159742874369</v>
      </c>
      <c r="I30" s="219">
        <f>+HONOR!G43</f>
        <v>0</v>
      </c>
      <c r="J30" s="219">
        <f>+HONOR!H43</f>
        <v>181065</v>
      </c>
      <c r="K30" s="219">
        <f>+HONOR!I43</f>
        <v>553286329</v>
      </c>
      <c r="L30" s="220">
        <f>+HONOR!J43</f>
        <v>0.9423959710852895</v>
      </c>
      <c r="M30" s="219">
        <f>+HONOR!K43</f>
        <v>33638606</v>
      </c>
    </row>
    <row r="31" spans="1:13" ht="25.5" customHeight="1" x14ac:dyDescent="0.2">
      <c r="A31" s="215" t="s">
        <v>153</v>
      </c>
      <c r="B31" s="200" t="s">
        <v>154</v>
      </c>
      <c r="C31" s="219">
        <f>+R.S.T.!A19</f>
        <v>26400000</v>
      </c>
      <c r="D31" s="219">
        <f>+R.S.T.!B19</f>
        <v>0</v>
      </c>
      <c r="E31" s="219">
        <f>+R.S.T.!C19</f>
        <v>0</v>
      </c>
      <c r="F31" s="219">
        <f>+R.S.T.!D19</f>
        <v>26400000</v>
      </c>
      <c r="G31" s="219">
        <f>+R.S.T.!E19</f>
        <v>0</v>
      </c>
      <c r="H31" s="220">
        <f>+R.S.T.!F19</f>
        <v>0</v>
      </c>
      <c r="I31" s="219">
        <f>+R.S.T.!G19</f>
        <v>0</v>
      </c>
      <c r="J31" s="219">
        <f>+R.S.T.!H19</f>
        <v>26400000</v>
      </c>
      <c r="K31" s="219">
        <f>+R.S.T.!I19</f>
        <v>0</v>
      </c>
      <c r="L31" s="220">
        <f>+R.S.T.!J19</f>
        <v>0</v>
      </c>
      <c r="M31" s="219">
        <f>+R.S.T.!K19</f>
        <v>0</v>
      </c>
    </row>
    <row r="32" spans="1:13" ht="25.5" customHeight="1" x14ac:dyDescent="0.2">
      <c r="A32" s="215" t="s">
        <v>123</v>
      </c>
      <c r="B32" s="200" t="s">
        <v>64</v>
      </c>
      <c r="C32" s="219">
        <f>+APORTES!A56</f>
        <v>19666386000</v>
      </c>
      <c r="D32" s="219">
        <f>+APORTES!B56</f>
        <v>0</v>
      </c>
      <c r="E32" s="219">
        <f>+APORTES!C56</f>
        <v>0</v>
      </c>
      <c r="F32" s="219">
        <f>+APORTES!D56</f>
        <v>19666386000</v>
      </c>
      <c r="G32" s="219">
        <f>+APORTES!E56</f>
        <v>17658047616</v>
      </c>
      <c r="H32" s="220">
        <f>+APORTES!F56</f>
        <v>0.89787964173997192</v>
      </c>
      <c r="I32" s="219">
        <f>+APORTES!G56</f>
        <v>0</v>
      </c>
      <c r="J32" s="219">
        <f>+APORTES!H56</f>
        <v>2008338384</v>
      </c>
      <c r="K32" s="219">
        <f>+APORTES!I56</f>
        <v>17657812516</v>
      </c>
      <c r="L32" s="220">
        <f>+APORTES!J56</f>
        <v>0.89786768733208022</v>
      </c>
      <c r="M32" s="219">
        <f>+APORTES!K56</f>
        <v>235100</v>
      </c>
    </row>
    <row r="33" spans="1:14" ht="25.5" customHeight="1" x14ac:dyDescent="0.2">
      <c r="A33" s="215" t="s">
        <v>155</v>
      </c>
      <c r="B33" s="200" t="s">
        <v>156</v>
      </c>
      <c r="C33" s="219">
        <f>+PASIVOS!A19</f>
        <v>0</v>
      </c>
      <c r="D33" s="219">
        <f>+PASIVOS!B19</f>
        <v>2222224</v>
      </c>
      <c r="E33" s="219">
        <f>+PASIVOS!C19</f>
        <v>0</v>
      </c>
      <c r="F33" s="219">
        <f>+PASIVOS!D19</f>
        <v>2222224</v>
      </c>
      <c r="G33" s="219">
        <f>+PASIVOS!E19</f>
        <v>2222224</v>
      </c>
      <c r="H33" s="202">
        <f>+PASIVOS!F19</f>
        <v>0</v>
      </c>
      <c r="I33" s="219">
        <f>+PASIVOS!G19</f>
        <v>0</v>
      </c>
      <c r="J33" s="219">
        <f>+PASIVOS!H19</f>
        <v>0</v>
      </c>
      <c r="K33" s="219">
        <f>+PASIVOS!I19</f>
        <v>2222224</v>
      </c>
      <c r="L33" s="202">
        <f>+PASIVOS!J19</f>
        <v>0</v>
      </c>
      <c r="M33" s="219">
        <f>+PASIVOS!K19</f>
        <v>0</v>
      </c>
    </row>
    <row r="34" spans="1:14" ht="25.5" customHeight="1" x14ac:dyDescent="0.2">
      <c r="A34" s="221" t="s">
        <v>125</v>
      </c>
      <c r="B34" s="222" t="s">
        <v>66</v>
      </c>
      <c r="C34" s="223">
        <f>+C27+C28+C33</f>
        <v>87885891000</v>
      </c>
      <c r="D34" s="223">
        <f>+D27+D28+D33</f>
        <v>0</v>
      </c>
      <c r="E34" s="223">
        <f>+E27+E28+E33</f>
        <v>0</v>
      </c>
      <c r="F34" s="223">
        <f>+F27+F28+F33</f>
        <v>87885891000</v>
      </c>
      <c r="G34" s="224">
        <f>+G27+G28+G33</f>
        <v>81786338435</v>
      </c>
      <c r="H34" s="225">
        <f>+G34/F34</f>
        <v>0.93059690815446139</v>
      </c>
      <c r="I34" s="226">
        <f>+I27+I28+I33</f>
        <v>0</v>
      </c>
      <c r="J34" s="223">
        <f>+J27+J28+J33</f>
        <v>6099552565</v>
      </c>
      <c r="K34" s="227">
        <f>+K27+K28+K33</f>
        <v>79197548220.630005</v>
      </c>
      <c r="L34" s="225">
        <f>+K34/F34</f>
        <v>0.90114064179687281</v>
      </c>
      <c r="M34" s="223">
        <f>+M27+M28+M33</f>
        <v>2588790214.3699999</v>
      </c>
    </row>
    <row r="36" spans="1:14" x14ac:dyDescent="0.2">
      <c r="C36" s="230"/>
      <c r="D36" s="230"/>
      <c r="E36" s="230"/>
      <c r="F36" s="230"/>
      <c r="G36" s="230"/>
      <c r="H36" s="230"/>
      <c r="I36" s="230"/>
      <c r="J36" s="230"/>
      <c r="K36" s="230"/>
      <c r="L36" s="230"/>
      <c r="M36" s="230"/>
      <c r="N36" s="230"/>
    </row>
    <row r="37" spans="1:14" x14ac:dyDescent="0.2">
      <c r="C37" s="230"/>
      <c r="D37" s="230"/>
      <c r="E37" s="230"/>
      <c r="F37" s="230"/>
      <c r="G37" s="230"/>
      <c r="H37" s="230"/>
      <c r="I37" s="230"/>
      <c r="J37" s="230"/>
      <c r="K37" s="230"/>
      <c r="L37" s="230"/>
      <c r="M37" s="230"/>
      <c r="N37" s="230"/>
    </row>
    <row r="38" spans="1:14" x14ac:dyDescent="0.2">
      <c r="C38" s="230"/>
      <c r="D38" s="230"/>
      <c r="E38" s="230"/>
      <c r="F38" s="230"/>
      <c r="G38" s="230"/>
      <c r="H38" s="230"/>
      <c r="I38" s="230"/>
      <c r="J38" s="230"/>
      <c r="K38" s="230"/>
      <c r="L38" s="230"/>
      <c r="M38" s="230"/>
      <c r="N38" s="230"/>
    </row>
    <row r="40" spans="1:14" x14ac:dyDescent="0.2">
      <c r="C40" s="230"/>
      <c r="D40" s="230"/>
      <c r="E40" s="230"/>
      <c r="F40" s="230"/>
      <c r="G40" s="230"/>
      <c r="H40" s="230"/>
      <c r="I40" s="230"/>
      <c r="J40" s="230"/>
      <c r="K40" s="230"/>
      <c r="L40" s="230"/>
      <c r="M40" s="230"/>
    </row>
    <row r="43" spans="1:14" x14ac:dyDescent="0.2">
      <c r="M43" s="230"/>
    </row>
  </sheetData>
  <phoneticPr fontId="0" type="noConversion"/>
  <printOptions horizontalCentered="1" verticalCentered="1"/>
  <pageMargins left="0.19685039370078741" right="0.19685039370078741" top="0.19685039370078741" bottom="0.19685039370078741" header="0" footer="0"/>
  <pageSetup scale="60" orientation="landscape" horizontalDpi="4294967293" r:id="rId1"/>
  <headerFooter alignWithMargins="0">
    <oddHeader>&amp;R&amp;D</oddHead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36"/>
  <sheetViews>
    <sheetView workbookViewId="0"/>
  </sheetViews>
  <sheetFormatPr baseColWidth="10" defaultRowHeight="15" x14ac:dyDescent="0.25"/>
  <cols>
    <col min="1" max="1" width="12.7109375" style="3" customWidth="1"/>
    <col min="2" max="2" width="44.42578125" style="3" customWidth="1"/>
    <col min="3" max="8" width="16.7109375" style="3" customWidth="1"/>
    <col min="9" max="16384" width="11.42578125" style="3"/>
  </cols>
  <sheetData>
    <row r="1" spans="1:8" x14ac:dyDescent="0.25">
      <c r="A1" s="1"/>
      <c r="B1" s="2" t="s">
        <v>96</v>
      </c>
      <c r="C1" s="1"/>
      <c r="D1" s="1"/>
      <c r="E1" s="1"/>
      <c r="F1" s="1"/>
      <c r="G1" s="1"/>
      <c r="H1" s="1"/>
    </row>
    <row r="2" spans="1:8" x14ac:dyDescent="0.25">
      <c r="A2" s="1"/>
      <c r="B2" s="2" t="s">
        <v>43</v>
      </c>
      <c r="C2" s="1"/>
      <c r="D2" s="1"/>
      <c r="E2" s="1"/>
      <c r="F2" s="1"/>
      <c r="G2" s="1"/>
      <c r="H2" s="1"/>
    </row>
    <row r="3" spans="1:8" x14ac:dyDescent="0.25">
      <c r="A3" s="1"/>
      <c r="B3" s="2" t="s">
        <v>44</v>
      </c>
      <c r="C3" s="1"/>
      <c r="D3" s="1"/>
      <c r="E3" s="1"/>
      <c r="F3" s="1"/>
      <c r="G3" s="1"/>
      <c r="H3" s="1"/>
    </row>
    <row r="4" spans="1:8" ht="20.100000000000001" customHeight="1" x14ac:dyDescent="0.25">
      <c r="A4" s="1"/>
      <c r="B4" s="1"/>
      <c r="C4" s="182" t="s">
        <v>145</v>
      </c>
      <c r="H4" s="1"/>
    </row>
    <row r="5" spans="1:8" ht="30" customHeight="1" x14ac:dyDescent="0.25">
      <c r="A5" s="5" t="s">
        <v>55</v>
      </c>
      <c r="B5" s="5" t="s">
        <v>67</v>
      </c>
      <c r="C5" s="6" t="s">
        <v>140</v>
      </c>
      <c r="D5" s="6" t="s">
        <v>141</v>
      </c>
      <c r="E5" s="6" t="s">
        <v>142</v>
      </c>
      <c r="F5" s="6" t="s">
        <v>144</v>
      </c>
      <c r="G5" s="6" t="s">
        <v>143</v>
      </c>
      <c r="H5" s="6" t="s">
        <v>144</v>
      </c>
    </row>
    <row r="6" spans="1:8" ht="24.95" customHeight="1" x14ac:dyDescent="0.25">
      <c r="A6" s="7" t="s">
        <v>8</v>
      </c>
      <c r="B6" s="8" t="s">
        <v>5</v>
      </c>
      <c r="C6" s="23">
        <f t="shared" ref="C6:H6" si="0">SUM(C7:C10)</f>
        <v>3547994000</v>
      </c>
      <c r="D6" s="23">
        <f t="shared" si="0"/>
        <v>1017020184.09</v>
      </c>
      <c r="E6" s="23">
        <f t="shared" si="0"/>
        <v>709598800</v>
      </c>
      <c r="F6" s="23">
        <f t="shared" si="0"/>
        <v>2838395200</v>
      </c>
      <c r="G6" s="23">
        <f t="shared" si="0"/>
        <v>886998500</v>
      </c>
      <c r="H6" s="23">
        <f t="shared" si="0"/>
        <v>2660995500</v>
      </c>
    </row>
    <row r="7" spans="1:8" ht="24.95" customHeight="1" x14ac:dyDescent="0.25">
      <c r="A7" s="9" t="s">
        <v>7</v>
      </c>
      <c r="B7" s="10" t="s">
        <v>73</v>
      </c>
      <c r="C7" s="24">
        <f>+'0101'!A22</f>
        <v>109000000</v>
      </c>
      <c r="D7" s="24">
        <v>266514177</v>
      </c>
      <c r="E7" s="24">
        <f t="shared" ref="E7:E21" si="1">+C7*20%</f>
        <v>21800000</v>
      </c>
      <c r="F7" s="24">
        <f>+C7-E7</f>
        <v>87200000</v>
      </c>
      <c r="G7" s="24">
        <f>+C7*25%</f>
        <v>27250000</v>
      </c>
      <c r="H7" s="24">
        <f>+C7-G7</f>
        <v>81750000</v>
      </c>
    </row>
    <row r="8" spans="1:8" ht="24.95" customHeight="1" x14ac:dyDescent="0.25">
      <c r="A8" s="9" t="s">
        <v>9</v>
      </c>
      <c r="B8" s="10" t="s">
        <v>74</v>
      </c>
      <c r="C8" s="24">
        <f>+'0102'!A36</f>
        <v>2780000000</v>
      </c>
      <c r="D8" s="24">
        <v>541863215.74000001</v>
      </c>
      <c r="E8" s="184">
        <f t="shared" si="1"/>
        <v>556000000</v>
      </c>
      <c r="F8" s="24">
        <f t="shared" ref="F8:F34" si="2">+C8-E8</f>
        <v>2224000000</v>
      </c>
      <c r="G8" s="24">
        <f t="shared" ref="G8:G22" si="3">+C8*25%</f>
        <v>695000000</v>
      </c>
      <c r="H8" s="24">
        <f>+C8-G8</f>
        <v>2085000000</v>
      </c>
    </row>
    <row r="9" spans="1:8" ht="24.95" customHeight="1" x14ac:dyDescent="0.25">
      <c r="A9" s="9" t="s">
        <v>10</v>
      </c>
      <c r="B9" s="10" t="s">
        <v>75</v>
      </c>
      <c r="C9" s="24">
        <f>+'0103'!A24</f>
        <v>133600000</v>
      </c>
      <c r="D9" s="24">
        <v>57133301</v>
      </c>
      <c r="E9" s="24">
        <f t="shared" si="1"/>
        <v>26720000</v>
      </c>
      <c r="F9" s="24">
        <f t="shared" si="2"/>
        <v>106880000</v>
      </c>
      <c r="G9" s="24">
        <f t="shared" si="3"/>
        <v>33400000</v>
      </c>
      <c r="H9" s="24">
        <f>+C9-G9</f>
        <v>100200000</v>
      </c>
    </row>
    <row r="10" spans="1:8" ht="24.95" customHeight="1" x14ac:dyDescent="0.25">
      <c r="A10" s="9" t="s">
        <v>11</v>
      </c>
      <c r="B10" s="10" t="s">
        <v>76</v>
      </c>
      <c r="C10" s="24">
        <f>+'0104'!A28</f>
        <v>525394000</v>
      </c>
      <c r="D10" s="24">
        <v>151509490.34999999</v>
      </c>
      <c r="E10" s="24">
        <f t="shared" si="1"/>
        <v>105078800</v>
      </c>
      <c r="F10" s="24">
        <f t="shared" si="2"/>
        <v>420315200</v>
      </c>
      <c r="G10" s="24">
        <f t="shared" si="3"/>
        <v>131348500</v>
      </c>
      <c r="H10" s="24">
        <f>+C10-G10</f>
        <v>394045500</v>
      </c>
    </row>
    <row r="11" spans="1:8" ht="24.95" customHeight="1" x14ac:dyDescent="0.25">
      <c r="A11" s="12" t="s">
        <v>12</v>
      </c>
      <c r="B11" s="13" t="s">
        <v>6</v>
      </c>
      <c r="C11" s="25" t="e">
        <f t="shared" ref="C11:H11" si="4">SUM(C12:C16)+C17+C23+C24+C25+C26</f>
        <v>#REF!</v>
      </c>
      <c r="D11" s="14">
        <f t="shared" si="4"/>
        <v>2003074199.3400002</v>
      </c>
      <c r="E11" s="25" t="e">
        <f t="shared" si="4"/>
        <v>#REF!</v>
      </c>
      <c r="F11" s="25" t="e">
        <f t="shared" si="4"/>
        <v>#REF!</v>
      </c>
      <c r="G11" s="25" t="e">
        <f t="shared" si="4"/>
        <v>#REF!</v>
      </c>
      <c r="H11" s="25" t="e">
        <f t="shared" si="4"/>
        <v>#REF!</v>
      </c>
    </row>
    <row r="12" spans="1:8" ht="24.95" customHeight="1" x14ac:dyDescent="0.25">
      <c r="A12" s="9" t="s">
        <v>136</v>
      </c>
      <c r="B12" s="10" t="s">
        <v>137</v>
      </c>
      <c r="C12" s="24">
        <f>+'0201'!A22</f>
        <v>120800000</v>
      </c>
      <c r="D12" s="24">
        <v>27363048</v>
      </c>
      <c r="E12" s="24">
        <f t="shared" si="1"/>
        <v>24160000</v>
      </c>
      <c r="F12" s="24">
        <f t="shared" si="2"/>
        <v>96640000</v>
      </c>
      <c r="G12" s="24">
        <f t="shared" si="3"/>
        <v>30200000</v>
      </c>
      <c r="H12" s="24">
        <f>+C12-G12</f>
        <v>90600000</v>
      </c>
    </row>
    <row r="13" spans="1:8" ht="24.95" customHeight="1" x14ac:dyDescent="0.25">
      <c r="A13" s="9" t="s">
        <v>13</v>
      </c>
      <c r="B13" s="10" t="s">
        <v>77</v>
      </c>
      <c r="C13" s="24">
        <f>+'0203'!A50</f>
        <v>1203087000</v>
      </c>
      <c r="D13" s="11">
        <v>593143381.74000001</v>
      </c>
      <c r="E13" s="24">
        <f t="shared" si="1"/>
        <v>240617400</v>
      </c>
      <c r="F13" s="24">
        <f t="shared" si="2"/>
        <v>962469600</v>
      </c>
      <c r="G13" s="24">
        <f t="shared" si="3"/>
        <v>300771750</v>
      </c>
      <c r="H13" s="24">
        <f>+C13-G13</f>
        <v>902315250</v>
      </c>
    </row>
    <row r="14" spans="1:8" ht="24.95" customHeight="1" x14ac:dyDescent="0.25">
      <c r="A14" s="9" t="s">
        <v>14</v>
      </c>
      <c r="B14" s="10" t="s">
        <v>78</v>
      </c>
      <c r="C14" s="24">
        <f>+'0204'!A30</f>
        <v>204970000</v>
      </c>
      <c r="D14" s="24">
        <v>107003600</v>
      </c>
      <c r="E14" s="24">
        <f t="shared" si="1"/>
        <v>40994000</v>
      </c>
      <c r="F14" s="24">
        <f t="shared" si="2"/>
        <v>163976000</v>
      </c>
      <c r="G14" s="24">
        <f t="shared" si="3"/>
        <v>51242500</v>
      </c>
      <c r="H14" s="24">
        <f>+C14-G14</f>
        <v>153727500</v>
      </c>
    </row>
    <row r="15" spans="1:8" ht="24.95" customHeight="1" x14ac:dyDescent="0.25">
      <c r="A15" s="9" t="s">
        <v>15</v>
      </c>
      <c r="B15" s="10" t="s">
        <v>79</v>
      </c>
      <c r="C15" s="24">
        <f>+'0205'!A28</f>
        <v>2518100000</v>
      </c>
      <c r="D15" s="11">
        <v>704880523.60000002</v>
      </c>
      <c r="E15" s="24">
        <f t="shared" si="1"/>
        <v>503620000</v>
      </c>
      <c r="F15" s="24">
        <f t="shared" si="2"/>
        <v>2014480000</v>
      </c>
      <c r="G15" s="24">
        <f t="shared" si="3"/>
        <v>629525000</v>
      </c>
      <c r="H15" s="24">
        <f>+C15-G15</f>
        <v>1888575000</v>
      </c>
    </row>
    <row r="16" spans="1:8" ht="24.95" customHeight="1" x14ac:dyDescent="0.25">
      <c r="A16" s="9" t="s">
        <v>16</v>
      </c>
      <c r="B16" s="10" t="s">
        <v>80</v>
      </c>
      <c r="C16" s="24">
        <f>+'0206'!A20</f>
        <v>818850000</v>
      </c>
      <c r="D16" s="24">
        <v>6160723</v>
      </c>
      <c r="E16" s="24">
        <f t="shared" si="1"/>
        <v>163770000</v>
      </c>
      <c r="F16" s="24">
        <f t="shared" si="2"/>
        <v>655080000</v>
      </c>
      <c r="G16" s="24">
        <f t="shared" si="3"/>
        <v>204712500</v>
      </c>
      <c r="H16" s="24">
        <f>+C16-G16</f>
        <v>614137500</v>
      </c>
    </row>
    <row r="17" spans="1:8" ht="24.95" customHeight="1" x14ac:dyDescent="0.25">
      <c r="A17" s="12" t="s">
        <v>18</v>
      </c>
      <c r="B17" s="13" t="s">
        <v>51</v>
      </c>
      <c r="C17" s="25" t="e">
        <f t="shared" ref="C17:H17" si="5">SUM(C18:C22)</f>
        <v>#REF!</v>
      </c>
      <c r="D17" s="25">
        <f t="shared" si="5"/>
        <v>0</v>
      </c>
      <c r="E17" s="25" t="e">
        <f t="shared" si="5"/>
        <v>#REF!</v>
      </c>
      <c r="F17" s="25" t="e">
        <f t="shared" si="5"/>
        <v>#REF!</v>
      </c>
      <c r="G17" s="25" t="e">
        <f t="shared" si="5"/>
        <v>#REF!</v>
      </c>
      <c r="H17" s="25" t="e">
        <f t="shared" si="5"/>
        <v>#REF!</v>
      </c>
    </row>
    <row r="18" spans="1:8" ht="24.95" customHeight="1" x14ac:dyDescent="0.25">
      <c r="A18" s="9" t="s">
        <v>17</v>
      </c>
      <c r="B18" s="15" t="s">
        <v>81</v>
      </c>
      <c r="C18" s="24">
        <f>+'020801'!A99</f>
        <v>609800000</v>
      </c>
      <c r="D18" s="24">
        <v>0</v>
      </c>
      <c r="E18" s="24">
        <f t="shared" si="1"/>
        <v>121960000</v>
      </c>
      <c r="F18" s="24">
        <f t="shared" si="2"/>
        <v>487840000</v>
      </c>
      <c r="G18" s="24">
        <f t="shared" si="3"/>
        <v>152450000</v>
      </c>
      <c r="H18" s="24">
        <f t="shared" ref="H18:H26" si="6">+C18-G18</f>
        <v>457350000</v>
      </c>
    </row>
    <row r="19" spans="1:8" ht="24.95" customHeight="1" x14ac:dyDescent="0.25">
      <c r="A19" s="9" t="s">
        <v>19</v>
      </c>
      <c r="B19" s="15" t="s">
        <v>82</v>
      </c>
      <c r="C19" s="24">
        <f>+'020802'!A76</f>
        <v>460400000</v>
      </c>
      <c r="D19" s="24">
        <v>0</v>
      </c>
      <c r="E19" s="24">
        <f t="shared" si="1"/>
        <v>92080000</v>
      </c>
      <c r="F19" s="24">
        <f t="shared" si="2"/>
        <v>368320000</v>
      </c>
      <c r="G19" s="24">
        <f t="shared" si="3"/>
        <v>115100000</v>
      </c>
      <c r="H19" s="24">
        <f t="shared" si="6"/>
        <v>345300000</v>
      </c>
    </row>
    <row r="20" spans="1:8" ht="24.95" customHeight="1" x14ac:dyDescent="0.25">
      <c r="A20" s="9" t="s">
        <v>20</v>
      </c>
      <c r="B20" s="15" t="s">
        <v>83</v>
      </c>
      <c r="C20" s="24">
        <f>+'020803'!A63</f>
        <v>55600000</v>
      </c>
      <c r="D20" s="24">
        <v>0</v>
      </c>
      <c r="E20" s="24">
        <f t="shared" si="1"/>
        <v>11120000</v>
      </c>
      <c r="F20" s="24">
        <f t="shared" si="2"/>
        <v>44480000</v>
      </c>
      <c r="G20" s="24">
        <f t="shared" si="3"/>
        <v>13900000</v>
      </c>
      <c r="H20" s="24">
        <f t="shared" si="6"/>
        <v>41700000</v>
      </c>
    </row>
    <row r="21" spans="1:8" ht="24.95" customHeight="1" x14ac:dyDescent="0.25">
      <c r="A21" s="9" t="s">
        <v>21</v>
      </c>
      <c r="B21" s="15" t="s">
        <v>84</v>
      </c>
      <c r="C21" s="24">
        <f>+'020804'!A31</f>
        <v>309000000</v>
      </c>
      <c r="D21" s="24">
        <v>0</v>
      </c>
      <c r="E21" s="24">
        <f t="shared" si="1"/>
        <v>61800000</v>
      </c>
      <c r="F21" s="24">
        <f t="shared" si="2"/>
        <v>247200000</v>
      </c>
      <c r="G21" s="24">
        <f t="shared" si="3"/>
        <v>77250000</v>
      </c>
      <c r="H21" s="24">
        <f t="shared" si="6"/>
        <v>231750000</v>
      </c>
    </row>
    <row r="22" spans="1:8" ht="24.95" customHeight="1" x14ac:dyDescent="0.25">
      <c r="A22" s="9" t="s">
        <v>26</v>
      </c>
      <c r="B22" s="15" t="s">
        <v>85</v>
      </c>
      <c r="C22" s="24" t="e">
        <f>+#REF!</f>
        <v>#REF!</v>
      </c>
      <c r="D22" s="24">
        <v>0</v>
      </c>
      <c r="E22" s="24" t="e">
        <f>+C22*20%</f>
        <v>#REF!</v>
      </c>
      <c r="F22" s="24" t="e">
        <f t="shared" si="2"/>
        <v>#REF!</v>
      </c>
      <c r="G22" s="24" t="e">
        <f t="shared" si="3"/>
        <v>#REF!</v>
      </c>
      <c r="H22" s="24" t="e">
        <f t="shared" si="6"/>
        <v>#REF!</v>
      </c>
    </row>
    <row r="23" spans="1:8" ht="24.95" customHeight="1" x14ac:dyDescent="0.25">
      <c r="A23" s="9" t="s">
        <v>129</v>
      </c>
      <c r="B23" s="15" t="s">
        <v>128</v>
      </c>
      <c r="C23" s="24">
        <f>+'0209'!A21</f>
        <v>318270000</v>
      </c>
      <c r="D23" s="24">
        <v>0</v>
      </c>
      <c r="E23" s="24">
        <f>+C23*20%</f>
        <v>63654000</v>
      </c>
      <c r="F23" s="24">
        <f t="shared" si="2"/>
        <v>254616000</v>
      </c>
      <c r="G23" s="24">
        <f>+C23*25%</f>
        <v>79567500</v>
      </c>
      <c r="H23" s="24">
        <f t="shared" si="6"/>
        <v>238702500</v>
      </c>
    </row>
    <row r="24" spans="1:8" ht="24.95" customHeight="1" x14ac:dyDescent="0.25">
      <c r="A24" s="9" t="s">
        <v>22</v>
      </c>
      <c r="B24" s="15" t="s">
        <v>86</v>
      </c>
      <c r="C24" s="24">
        <f>+'0210'!A140</f>
        <v>659200000</v>
      </c>
      <c r="D24" s="24">
        <v>411570406</v>
      </c>
      <c r="E24" s="24">
        <f>+C24*20%</f>
        <v>131840000</v>
      </c>
      <c r="F24" s="24">
        <f t="shared" si="2"/>
        <v>527360000</v>
      </c>
      <c r="G24" s="24">
        <f>+C24*25%</f>
        <v>164800000</v>
      </c>
      <c r="H24" s="24">
        <f t="shared" si="6"/>
        <v>494400000</v>
      </c>
    </row>
    <row r="25" spans="1:8" ht="24.95" customHeight="1" x14ac:dyDescent="0.25">
      <c r="A25" s="9" t="s">
        <v>23</v>
      </c>
      <c r="B25" s="15" t="s">
        <v>87</v>
      </c>
      <c r="C25" s="24">
        <f>+'0211'!A24</f>
        <v>100940000</v>
      </c>
      <c r="D25" s="24">
        <v>10638608</v>
      </c>
      <c r="E25" s="184">
        <f>+C25*20%</f>
        <v>20188000</v>
      </c>
      <c r="F25" s="24">
        <f t="shared" si="2"/>
        <v>80752000</v>
      </c>
      <c r="G25" s="24">
        <f>+C25*25%</f>
        <v>25235000</v>
      </c>
      <c r="H25" s="24">
        <f t="shared" si="6"/>
        <v>75705000</v>
      </c>
    </row>
    <row r="26" spans="1:8" ht="24.95" customHeight="1" x14ac:dyDescent="0.25">
      <c r="A26" s="9" t="s">
        <v>24</v>
      </c>
      <c r="B26" s="15" t="s">
        <v>88</v>
      </c>
      <c r="C26" s="24">
        <f>+'0212'!A25</f>
        <v>233811000</v>
      </c>
      <c r="D26" s="24">
        <v>142313909</v>
      </c>
      <c r="E26" s="24">
        <f>+C26*20%</f>
        <v>46762200</v>
      </c>
      <c r="F26" s="24">
        <f t="shared" si="2"/>
        <v>187048800</v>
      </c>
      <c r="G26" s="24">
        <f>+C26*25%</f>
        <v>58452750</v>
      </c>
      <c r="H26" s="24">
        <f t="shared" si="6"/>
        <v>175358250</v>
      </c>
    </row>
    <row r="27" spans="1:8" ht="24.95" customHeight="1" x14ac:dyDescent="0.25">
      <c r="A27" s="12" t="s">
        <v>139</v>
      </c>
      <c r="B27" s="13" t="s">
        <v>138</v>
      </c>
      <c r="C27" s="25">
        <f t="shared" ref="C27:H27" si="7">SUM(C28:C29)</f>
        <v>202060000</v>
      </c>
      <c r="D27" s="25">
        <f t="shared" si="7"/>
        <v>0</v>
      </c>
      <c r="E27" s="25">
        <f t="shared" si="7"/>
        <v>412000</v>
      </c>
      <c r="F27" s="25">
        <f t="shared" si="7"/>
        <v>201648000</v>
      </c>
      <c r="G27" s="25">
        <f t="shared" si="7"/>
        <v>515000</v>
      </c>
      <c r="H27" s="25">
        <f t="shared" si="7"/>
        <v>201545000</v>
      </c>
    </row>
    <row r="28" spans="1:8" ht="24.95" customHeight="1" x14ac:dyDescent="0.25">
      <c r="A28" s="9" t="s">
        <v>90</v>
      </c>
      <c r="B28" s="15" t="s">
        <v>91</v>
      </c>
      <c r="C28" s="24">
        <f>+'0301'!A35</f>
        <v>200000000</v>
      </c>
      <c r="D28" s="24">
        <v>0</v>
      </c>
      <c r="E28" s="24">
        <v>0</v>
      </c>
      <c r="F28" s="24">
        <f t="shared" si="2"/>
        <v>200000000</v>
      </c>
      <c r="G28" s="24">
        <v>0</v>
      </c>
      <c r="H28" s="24">
        <f>+C28-G28</f>
        <v>200000000</v>
      </c>
    </row>
    <row r="29" spans="1:8" ht="24.95" customHeight="1" x14ac:dyDescent="0.25">
      <c r="A29" s="9" t="s">
        <v>25</v>
      </c>
      <c r="B29" s="15" t="s">
        <v>89</v>
      </c>
      <c r="C29" s="24">
        <f>+'0302'!A26</f>
        <v>2060000</v>
      </c>
      <c r="D29" s="24">
        <v>0</v>
      </c>
      <c r="E29" s="24">
        <f>+C29*20%</f>
        <v>412000</v>
      </c>
      <c r="F29" s="24">
        <f t="shared" si="2"/>
        <v>1648000</v>
      </c>
      <c r="G29" s="24">
        <f>+C29*25%</f>
        <v>515000</v>
      </c>
      <c r="H29" s="24">
        <f>+C29-G29</f>
        <v>1545000</v>
      </c>
    </row>
    <row r="30" spans="1:8" ht="24.95" customHeight="1" x14ac:dyDescent="0.25">
      <c r="A30" s="16" t="s">
        <v>120</v>
      </c>
      <c r="B30" s="17" t="s">
        <v>65</v>
      </c>
      <c r="C30" s="26" t="e">
        <f t="shared" ref="C30:H30" si="8">+C6+C11+C27</f>
        <v>#REF!</v>
      </c>
      <c r="D30" s="178">
        <f t="shared" si="8"/>
        <v>3020094383.4300003</v>
      </c>
      <c r="E30" s="26" t="e">
        <f t="shared" si="8"/>
        <v>#REF!</v>
      </c>
      <c r="F30" s="26" t="e">
        <f t="shared" si="8"/>
        <v>#REF!</v>
      </c>
      <c r="G30" s="178" t="e">
        <f t="shared" si="8"/>
        <v>#REF!</v>
      </c>
      <c r="H30" s="26" t="e">
        <f t="shared" si="8"/>
        <v>#REF!</v>
      </c>
    </row>
    <row r="31" spans="1:8" ht="24.95" customHeight="1" x14ac:dyDescent="0.25">
      <c r="A31" s="18" t="s">
        <v>121</v>
      </c>
      <c r="B31" s="19" t="s">
        <v>63</v>
      </c>
      <c r="C31" s="27">
        <f t="shared" ref="C31:H31" si="9">SUM(C32:C34)</f>
        <v>76496609000</v>
      </c>
      <c r="D31" s="27">
        <f t="shared" si="9"/>
        <v>71050067</v>
      </c>
      <c r="E31" s="27">
        <f t="shared" si="9"/>
        <v>3147241320</v>
      </c>
      <c r="F31" s="27">
        <f t="shared" si="9"/>
        <v>73349367680</v>
      </c>
      <c r="G31" s="27">
        <f t="shared" si="9"/>
        <v>3174546620</v>
      </c>
      <c r="H31" s="27">
        <f t="shared" si="9"/>
        <v>73322062380</v>
      </c>
    </row>
    <row r="32" spans="1:8" ht="24.95" customHeight="1" x14ac:dyDescent="0.25">
      <c r="A32" s="18" t="s">
        <v>122</v>
      </c>
      <c r="B32" s="10" t="s">
        <v>146</v>
      </c>
      <c r="C32" s="28">
        <f>+NOMINA!A37</f>
        <v>56284117000</v>
      </c>
      <c r="D32" s="28">
        <v>0</v>
      </c>
      <c r="E32" s="28">
        <f>+C32*4%</f>
        <v>2251364680</v>
      </c>
      <c r="F32" s="28">
        <f t="shared" si="2"/>
        <v>54032752320</v>
      </c>
      <c r="G32" s="28">
        <f>+C32*4%</f>
        <v>2251364680</v>
      </c>
      <c r="H32" s="28">
        <f>+C32-G32</f>
        <v>54032752320</v>
      </c>
    </row>
    <row r="33" spans="1:8" ht="24.95" customHeight="1" x14ac:dyDescent="0.25">
      <c r="A33" s="18" t="s">
        <v>124</v>
      </c>
      <c r="B33" s="10" t="s">
        <v>95</v>
      </c>
      <c r="C33" s="28">
        <f>+HONOR!A43</f>
        <v>546106000</v>
      </c>
      <c r="D33" s="28">
        <v>30786667</v>
      </c>
      <c r="E33" s="28">
        <f>+C33*20%</f>
        <v>109221200</v>
      </c>
      <c r="F33" s="28">
        <f t="shared" si="2"/>
        <v>436884800</v>
      </c>
      <c r="G33" s="28">
        <f>+C33*25%</f>
        <v>136526500</v>
      </c>
      <c r="H33" s="28">
        <f>+C33-G33</f>
        <v>409579500</v>
      </c>
    </row>
    <row r="34" spans="1:8" ht="24.95" customHeight="1" x14ac:dyDescent="0.25">
      <c r="A34" s="18" t="s">
        <v>123</v>
      </c>
      <c r="B34" s="10" t="s">
        <v>147</v>
      </c>
      <c r="C34" s="28">
        <f>+APORTES!A56</f>
        <v>19666386000</v>
      </c>
      <c r="D34" s="28">
        <v>40263400</v>
      </c>
      <c r="E34" s="28">
        <f>+C34*4%</f>
        <v>786655440</v>
      </c>
      <c r="F34" s="28">
        <f t="shared" si="2"/>
        <v>18879730560</v>
      </c>
      <c r="G34" s="28">
        <f>+C34*4%</f>
        <v>786655440</v>
      </c>
      <c r="H34" s="28">
        <f>+C34-G34</f>
        <v>18879730560</v>
      </c>
    </row>
    <row r="35" spans="1:8" ht="24.95" customHeight="1" x14ac:dyDescent="0.25">
      <c r="A35" s="20" t="s">
        <v>125</v>
      </c>
      <c r="B35" s="21" t="s">
        <v>66</v>
      </c>
      <c r="C35" s="29" t="e">
        <f t="shared" ref="C35:H35" si="10">+C30+C31</f>
        <v>#REF!</v>
      </c>
      <c r="D35" s="181">
        <f t="shared" si="10"/>
        <v>3091144450.4300003</v>
      </c>
      <c r="E35" s="29" t="e">
        <f t="shared" si="10"/>
        <v>#REF!</v>
      </c>
      <c r="F35" s="29" t="e">
        <f t="shared" si="10"/>
        <v>#REF!</v>
      </c>
      <c r="G35" s="181" t="e">
        <f t="shared" si="10"/>
        <v>#REF!</v>
      </c>
      <c r="H35" s="29" t="e">
        <f t="shared" si="10"/>
        <v>#REF!</v>
      </c>
    </row>
    <row r="36" spans="1:8" x14ac:dyDescent="0.25">
      <c r="B36" s="2" t="s">
        <v>148</v>
      </c>
      <c r="H36" s="165"/>
    </row>
  </sheetData>
  <printOptions horizontalCentered="1" verticalCentered="1"/>
  <pageMargins left="0.39370078740157483" right="0.39370078740157483" top="0.19685039370078741" bottom="0.19685039370078741" header="0" footer="0"/>
  <pageSetup scale="65" orientation="landscape" horizontalDpi="4294967293" verticalDpi="0" r:id="rId1"/>
  <drawing r:id="rId2"/>
  <legacyDrawing r:id="rId3"/>
  <oleObjects>
    <mc:AlternateContent xmlns:mc="http://schemas.openxmlformats.org/markup-compatibility/2006">
      <mc:Choice Requires="x14">
        <oleObject progId="PBrush" shapeId="137217" r:id="rId4">
          <objectPr defaultSize="0" autoPict="0" r:id="rId5">
            <anchor moveWithCells="1" sizeWithCells="1">
              <from>
                <xdr:col>0</xdr:col>
                <xdr:colOff>133350</xdr:colOff>
                <xdr:row>0</xdr:row>
                <xdr:rowOff>38100</xdr:rowOff>
              </from>
              <to>
                <xdr:col>0</xdr:col>
                <xdr:colOff>733425</xdr:colOff>
                <xdr:row>3</xdr:row>
                <xdr:rowOff>95250</xdr:rowOff>
              </to>
            </anchor>
          </objectPr>
        </oleObject>
      </mc:Choice>
      <mc:Fallback>
        <oleObject progId="PBrush" shapeId="137217"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workbookViewId="0">
      <selection activeCell="H31" sqref="H31"/>
    </sheetView>
  </sheetViews>
  <sheetFormatPr baseColWidth="10" defaultRowHeight="15" x14ac:dyDescent="0.25"/>
  <cols>
    <col min="1" max="2" width="15.7109375" style="33" customWidth="1"/>
    <col min="3" max="3" width="14.7109375" style="33" customWidth="1"/>
    <col min="4" max="11" width="15.7109375" style="33" customWidth="1"/>
    <col min="12" max="16384" width="11.42578125" style="33"/>
  </cols>
  <sheetData>
    <row r="1" spans="1:11" ht="12.75" customHeight="1" x14ac:dyDescent="0.25">
      <c r="A1" s="2" t="s">
        <v>98</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34" t="s">
        <v>104</v>
      </c>
      <c r="B3" s="84" t="s">
        <v>72</v>
      </c>
      <c r="C3" s="34"/>
      <c r="D3" s="34"/>
      <c r="E3" s="35"/>
      <c r="F3" s="35"/>
      <c r="G3" s="35"/>
      <c r="H3" s="35"/>
      <c r="I3" s="35"/>
      <c r="J3" s="36"/>
      <c r="K3" s="301" t="s">
        <v>1133</v>
      </c>
    </row>
    <row r="4" spans="1:11" ht="12.75" customHeight="1" x14ac:dyDescent="0.25">
      <c r="A4" s="3"/>
      <c r="B4" s="3"/>
      <c r="C4" s="3"/>
      <c r="D4" s="3"/>
      <c r="E4" s="3"/>
      <c r="F4" s="3"/>
      <c r="G4" s="3"/>
      <c r="H4" s="3"/>
      <c r="I4" s="3"/>
      <c r="J4" s="37"/>
      <c r="K4" s="38"/>
    </row>
    <row r="5" spans="1:11" x14ac:dyDescent="0.25">
      <c r="A5" s="308" t="s">
        <v>28</v>
      </c>
      <c r="B5" s="310" t="s">
        <v>131</v>
      </c>
      <c r="C5" s="39"/>
      <c r="D5" s="308" t="s">
        <v>71</v>
      </c>
      <c r="E5" s="312" t="s">
        <v>37</v>
      </c>
      <c r="F5" s="313"/>
      <c r="G5" s="313"/>
      <c r="H5" s="314"/>
      <c r="I5" s="308" t="s">
        <v>31</v>
      </c>
      <c r="J5" s="315" t="s">
        <v>41</v>
      </c>
      <c r="K5" s="316"/>
    </row>
    <row r="6" spans="1:11" x14ac:dyDescent="0.25">
      <c r="A6" s="309"/>
      <c r="B6" s="311"/>
      <c r="C6" s="40"/>
      <c r="D6" s="309"/>
      <c r="E6" s="312" t="s">
        <v>33</v>
      </c>
      <c r="F6" s="313"/>
      <c r="G6" s="313"/>
      <c r="H6" s="314"/>
      <c r="I6" s="309"/>
      <c r="J6" s="317"/>
      <c r="K6" s="318"/>
    </row>
    <row r="7" spans="1:11" ht="12.75" customHeight="1" x14ac:dyDescent="0.25">
      <c r="A7" s="41"/>
      <c r="B7" s="42"/>
      <c r="C7" s="43"/>
      <c r="D7" s="44"/>
      <c r="E7" s="42"/>
      <c r="F7" s="45"/>
      <c r="G7" s="46"/>
      <c r="H7" s="47"/>
      <c r="I7" s="43"/>
      <c r="J7" s="42"/>
      <c r="K7" s="43"/>
    </row>
    <row r="8" spans="1:11" ht="12.75" customHeight="1" x14ac:dyDescent="0.25">
      <c r="A8" s="48"/>
      <c r="B8" s="53"/>
      <c r="C8" s="54"/>
      <c r="D8" s="44"/>
      <c r="E8" s="44"/>
      <c r="F8" s="37"/>
      <c r="G8" s="51"/>
      <c r="H8" s="52"/>
      <c r="I8" s="76"/>
      <c r="J8" s="44"/>
      <c r="K8" s="49"/>
    </row>
    <row r="9" spans="1:11" x14ac:dyDescent="0.25">
      <c r="A9" s="55"/>
      <c r="B9" s="56"/>
      <c r="C9" s="56"/>
      <c r="D9" s="56"/>
      <c r="E9" s="56"/>
      <c r="F9" s="56"/>
      <c r="G9" s="306" t="s">
        <v>132</v>
      </c>
      <c r="H9" s="307"/>
      <c r="I9" s="77">
        <f>SUM(I8:I8)</f>
        <v>0</v>
      </c>
      <c r="J9" s="57"/>
      <c r="K9" s="58"/>
    </row>
    <row r="10" spans="1:11" ht="12.75" customHeight="1" x14ac:dyDescent="0.25">
      <c r="A10" s="3"/>
      <c r="B10" s="3"/>
      <c r="C10" s="3"/>
      <c r="D10" s="3"/>
      <c r="E10" s="3"/>
      <c r="F10" s="3"/>
      <c r="G10" s="3"/>
      <c r="H10" s="3"/>
      <c r="I10" s="98"/>
      <c r="J10" s="37"/>
      <c r="K10" s="49"/>
    </row>
    <row r="11" spans="1:11" x14ac:dyDescent="0.25">
      <c r="A11" s="308" t="s">
        <v>28</v>
      </c>
      <c r="B11" s="30" t="s">
        <v>38</v>
      </c>
      <c r="C11" s="60" t="s">
        <v>34</v>
      </c>
      <c r="D11" s="59" t="s">
        <v>34</v>
      </c>
      <c r="E11" s="312" t="s">
        <v>40</v>
      </c>
      <c r="F11" s="313"/>
      <c r="G11" s="313"/>
      <c r="H11" s="314"/>
      <c r="I11" s="308" t="s">
        <v>31</v>
      </c>
      <c r="J11" s="308" t="s">
        <v>29</v>
      </c>
      <c r="K11" s="60" t="s">
        <v>56</v>
      </c>
    </row>
    <row r="12" spans="1:11" x14ac:dyDescent="0.25">
      <c r="A12" s="309"/>
      <c r="B12" s="61" t="s">
        <v>39</v>
      </c>
      <c r="C12" s="61" t="s">
        <v>36</v>
      </c>
      <c r="D12" s="61" t="s">
        <v>35</v>
      </c>
      <c r="E12" s="312" t="s">
        <v>33</v>
      </c>
      <c r="F12" s="314"/>
      <c r="G12" s="312" t="s">
        <v>32</v>
      </c>
      <c r="H12" s="314"/>
      <c r="I12" s="309"/>
      <c r="J12" s="309"/>
      <c r="K12" s="61" t="s">
        <v>57</v>
      </c>
    </row>
    <row r="13" spans="1:11" ht="12.75" customHeight="1" x14ac:dyDescent="0.25">
      <c r="A13" s="41"/>
      <c r="B13" s="41"/>
      <c r="C13" s="41"/>
      <c r="D13" s="41"/>
      <c r="E13" s="44"/>
      <c r="F13" s="49"/>
      <c r="G13" s="44"/>
      <c r="H13" s="49"/>
      <c r="I13" s="62"/>
      <c r="J13" s="62"/>
      <c r="K13" s="62"/>
    </row>
    <row r="14" spans="1:11" x14ac:dyDescent="0.25">
      <c r="A14" s="89">
        <v>43007</v>
      </c>
      <c r="B14" s="90" t="s">
        <v>981</v>
      </c>
      <c r="C14" s="91">
        <v>851</v>
      </c>
      <c r="D14" s="91">
        <v>1115</v>
      </c>
      <c r="E14" s="92" t="s">
        <v>982</v>
      </c>
      <c r="F14" s="87"/>
      <c r="G14" s="88" t="s">
        <v>983</v>
      </c>
      <c r="H14" s="87"/>
      <c r="I14" s="100">
        <v>50000000</v>
      </c>
      <c r="J14" s="100">
        <v>20165415</v>
      </c>
      <c r="K14" s="78">
        <f>+I14-J14</f>
        <v>29834585</v>
      </c>
    </row>
    <row r="15" spans="1:11" x14ac:dyDescent="0.25">
      <c r="A15" s="89"/>
      <c r="B15" s="90"/>
      <c r="C15" s="91"/>
      <c r="D15" s="91"/>
      <c r="E15" s="92"/>
      <c r="F15" s="87"/>
      <c r="G15" s="88"/>
      <c r="H15" s="87"/>
      <c r="I15" s="79"/>
      <c r="J15" s="79"/>
      <c r="K15" s="78">
        <f>+I15-J15</f>
        <v>0</v>
      </c>
    </row>
    <row r="16" spans="1:11" x14ac:dyDescent="0.25">
      <c r="A16" s="89"/>
      <c r="B16" s="90"/>
      <c r="C16" s="91"/>
      <c r="D16" s="91"/>
      <c r="E16" s="92"/>
      <c r="F16" s="87"/>
      <c r="G16" s="88"/>
      <c r="H16" s="87"/>
      <c r="I16" s="79"/>
      <c r="J16" s="79"/>
      <c r="K16" s="78">
        <f>+I16-J16</f>
        <v>0</v>
      </c>
    </row>
    <row r="17" spans="1:11" x14ac:dyDescent="0.25">
      <c r="A17" s="89"/>
      <c r="B17" s="90"/>
      <c r="C17" s="91"/>
      <c r="D17" s="91"/>
      <c r="E17" s="99"/>
      <c r="F17" s="87"/>
      <c r="G17" s="88"/>
      <c r="H17" s="87"/>
      <c r="I17" s="100"/>
      <c r="J17" s="78"/>
      <c r="K17" s="78">
        <f>+I17-J17</f>
        <v>0</v>
      </c>
    </row>
    <row r="18" spans="1:11" x14ac:dyDescent="0.25">
      <c r="A18" s="89"/>
      <c r="B18" s="90"/>
      <c r="C18" s="91"/>
      <c r="D18" s="91"/>
      <c r="E18"/>
      <c r="F18" s="87"/>
      <c r="G18"/>
      <c r="H18" s="87"/>
      <c r="I18" s="79"/>
      <c r="J18" s="75"/>
      <c r="K18" s="78">
        <f>+I18-J18</f>
        <v>0</v>
      </c>
    </row>
    <row r="19" spans="1:11" x14ac:dyDescent="0.25">
      <c r="A19" s="89"/>
      <c r="B19" s="90"/>
      <c r="C19" s="91"/>
      <c r="D19" s="91"/>
      <c r="E19" s="44"/>
      <c r="F19" s="87"/>
      <c r="G19" s="88"/>
      <c r="H19" s="87"/>
      <c r="I19" s="79"/>
      <c r="J19" s="75"/>
      <c r="K19" s="78"/>
    </row>
    <row r="20" spans="1:11" ht="12.75" customHeight="1" x14ac:dyDescent="0.25">
      <c r="A20" s="48"/>
      <c r="B20" s="63"/>
      <c r="C20" s="41"/>
      <c r="D20" s="41"/>
      <c r="E20" s="44"/>
      <c r="F20" s="49"/>
      <c r="G20" s="44"/>
      <c r="H20" s="49"/>
      <c r="I20" s="94"/>
      <c r="J20" s="94"/>
      <c r="K20" s="94"/>
    </row>
    <row r="21" spans="1:11" x14ac:dyDescent="0.25">
      <c r="A21" s="55"/>
      <c r="B21" s="56"/>
      <c r="C21" s="56"/>
      <c r="D21" s="56"/>
      <c r="E21" s="56"/>
      <c r="F21" s="56"/>
      <c r="G21" s="306" t="s">
        <v>132</v>
      </c>
      <c r="H21" s="307"/>
      <c r="I21" s="83">
        <f>SUM(I14:I20)</f>
        <v>50000000</v>
      </c>
      <c r="J21" s="83">
        <f>SUM(J14:J20)</f>
        <v>20165415</v>
      </c>
      <c r="K21" s="83">
        <f>SUM(K14:K20)</f>
        <v>29834585</v>
      </c>
    </row>
    <row r="22" spans="1:11" ht="12.75" customHeight="1" x14ac:dyDescent="0.25">
      <c r="A22" s="3"/>
      <c r="B22" s="3"/>
      <c r="C22" s="3"/>
      <c r="D22" s="3"/>
      <c r="E22" s="3"/>
      <c r="F22" s="3"/>
      <c r="G22" s="3"/>
      <c r="H22" s="3"/>
      <c r="I22" s="22"/>
      <c r="J22" s="93"/>
      <c r="K22" s="56"/>
    </row>
    <row r="23" spans="1:11" ht="24.95" customHeight="1" x14ac:dyDescent="0.25">
      <c r="A23" s="31" t="s">
        <v>58</v>
      </c>
      <c r="B23" s="31" t="s">
        <v>133</v>
      </c>
      <c r="C23" s="31" t="s">
        <v>30</v>
      </c>
      <c r="D23" s="32" t="s">
        <v>59</v>
      </c>
      <c r="E23" s="31" t="s">
        <v>40</v>
      </c>
      <c r="F23" s="31" t="s">
        <v>62</v>
      </c>
      <c r="G23" s="31" t="s">
        <v>37</v>
      </c>
      <c r="H23" s="31" t="s">
        <v>60</v>
      </c>
      <c r="I23" s="31" t="s">
        <v>61</v>
      </c>
      <c r="J23" s="31" t="s">
        <v>99</v>
      </c>
      <c r="K23" s="31" t="s">
        <v>68</v>
      </c>
    </row>
    <row r="24" spans="1:11" ht="24.95" customHeight="1" x14ac:dyDescent="0.25">
      <c r="A24" s="95">
        <v>133600000</v>
      </c>
      <c r="B24" s="95">
        <v>-83600000</v>
      </c>
      <c r="C24" s="95">
        <v>0</v>
      </c>
      <c r="D24" s="82">
        <f>+A24+B24-C24</f>
        <v>50000000</v>
      </c>
      <c r="E24" s="82">
        <f>+I21</f>
        <v>50000000</v>
      </c>
      <c r="F24" s="72">
        <f>+E24/D24</f>
        <v>1</v>
      </c>
      <c r="G24" s="82">
        <f>+I9</f>
        <v>0</v>
      </c>
      <c r="H24" s="82">
        <f>+D24-E24-G24</f>
        <v>0</v>
      </c>
      <c r="I24" s="82">
        <f>+J21</f>
        <v>20165415</v>
      </c>
      <c r="J24" s="73">
        <f>+I24/D24</f>
        <v>0.40330830000000001</v>
      </c>
      <c r="K24" s="82">
        <f>+K21</f>
        <v>29834585</v>
      </c>
    </row>
    <row r="25" spans="1:11" x14ac:dyDescent="0.25">
      <c r="A25" s="74">
        <v>1</v>
      </c>
      <c r="B25" s="74">
        <v>2</v>
      </c>
      <c r="C25" s="74">
        <v>3</v>
      </c>
      <c r="D25" s="74" t="s">
        <v>42</v>
      </c>
      <c r="E25" s="74">
        <v>5</v>
      </c>
      <c r="F25" s="74" t="s">
        <v>69</v>
      </c>
      <c r="G25" s="74">
        <v>7</v>
      </c>
      <c r="H25" s="74" t="s">
        <v>70</v>
      </c>
      <c r="I25" s="74">
        <v>9</v>
      </c>
      <c r="J25" s="74" t="s">
        <v>100</v>
      </c>
      <c r="K25" s="74" t="s">
        <v>101</v>
      </c>
    </row>
  </sheetData>
  <mergeCells count="15">
    <mergeCell ref="G21:H21"/>
    <mergeCell ref="E11:H11"/>
    <mergeCell ref="E12:F12"/>
    <mergeCell ref="G12:H12"/>
    <mergeCell ref="E5:H5"/>
    <mergeCell ref="E6:H6"/>
    <mergeCell ref="G9:H9"/>
    <mergeCell ref="J11:J12"/>
    <mergeCell ref="I11:I12"/>
    <mergeCell ref="A11:A12"/>
    <mergeCell ref="B5:B6"/>
    <mergeCell ref="D5:D6"/>
    <mergeCell ref="I5:I6"/>
    <mergeCell ref="J5:K6"/>
    <mergeCell ref="A5:A6"/>
  </mergeCells>
  <phoneticPr fontId="0"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zoomScaleNormal="100" workbookViewId="0">
      <selection activeCell="A25" sqref="A25:XFD25"/>
    </sheetView>
  </sheetViews>
  <sheetFormatPr baseColWidth="10" defaultRowHeight="15" x14ac:dyDescent="0.25"/>
  <cols>
    <col min="1" max="2" width="15.7109375" style="33" customWidth="1"/>
    <col min="3" max="3" width="14.7109375" style="33" customWidth="1"/>
    <col min="4" max="11" width="15.7109375" style="33" customWidth="1"/>
    <col min="12" max="16384" width="11.42578125" style="33"/>
  </cols>
  <sheetData>
    <row r="1" spans="1:11" ht="12.75" customHeight="1" x14ac:dyDescent="0.25">
      <c r="A1" s="2" t="s">
        <v>98</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34" t="s">
        <v>106</v>
      </c>
      <c r="B3" s="84" t="s">
        <v>126</v>
      </c>
      <c r="C3" s="34"/>
      <c r="D3" s="34"/>
      <c r="E3" s="35"/>
      <c r="F3" s="35"/>
      <c r="G3" s="35"/>
      <c r="H3" s="35"/>
      <c r="I3" s="35"/>
      <c r="J3" s="36"/>
      <c r="K3" s="301" t="s">
        <v>1133</v>
      </c>
    </row>
    <row r="4" spans="1:11" ht="12.75" customHeight="1" x14ac:dyDescent="0.25">
      <c r="A4" s="3"/>
      <c r="B4" s="3"/>
      <c r="C4" s="3"/>
      <c r="D4" s="3"/>
      <c r="E4" s="3"/>
      <c r="F4" s="3"/>
      <c r="G4" s="3"/>
      <c r="H4" s="3"/>
      <c r="I4" s="3"/>
      <c r="J4" s="37"/>
      <c r="K4" s="38"/>
    </row>
    <row r="5" spans="1:11" x14ac:dyDescent="0.25">
      <c r="A5" s="308" t="s">
        <v>28</v>
      </c>
      <c r="B5" s="310" t="s">
        <v>131</v>
      </c>
      <c r="C5" s="39"/>
      <c r="D5" s="308" t="s">
        <v>71</v>
      </c>
      <c r="E5" s="312" t="s">
        <v>37</v>
      </c>
      <c r="F5" s="313"/>
      <c r="G5" s="313"/>
      <c r="H5" s="314"/>
      <c r="I5" s="308" t="s">
        <v>31</v>
      </c>
      <c r="J5" s="315" t="s">
        <v>41</v>
      </c>
      <c r="K5" s="316"/>
    </row>
    <row r="6" spans="1:11" x14ac:dyDescent="0.25">
      <c r="A6" s="309"/>
      <c r="B6" s="311"/>
      <c r="C6" s="40"/>
      <c r="D6" s="309"/>
      <c r="E6" s="312" t="s">
        <v>33</v>
      </c>
      <c r="F6" s="313"/>
      <c r="G6" s="313"/>
      <c r="H6" s="314"/>
      <c r="I6" s="309"/>
      <c r="J6" s="317"/>
      <c r="K6" s="318"/>
    </row>
    <row r="7" spans="1:11" ht="12.75" customHeight="1" x14ac:dyDescent="0.25">
      <c r="A7" s="41"/>
      <c r="B7" s="42"/>
      <c r="C7" s="43"/>
      <c r="D7" s="44"/>
      <c r="E7" s="42"/>
      <c r="F7" s="45"/>
      <c r="G7" s="46"/>
      <c r="H7" s="47"/>
      <c r="I7" s="43"/>
      <c r="J7" s="42"/>
      <c r="K7" s="43"/>
    </row>
    <row r="8" spans="1:11" ht="12.75" customHeight="1" x14ac:dyDescent="0.25">
      <c r="A8" s="48"/>
      <c r="B8" s="44"/>
      <c r="C8" s="49"/>
      <c r="D8" s="50"/>
      <c r="E8" s="44"/>
      <c r="F8" s="37"/>
      <c r="G8" s="51"/>
      <c r="H8" s="52"/>
      <c r="I8" s="75"/>
      <c r="J8" s="44"/>
      <c r="K8" s="49"/>
    </row>
    <row r="9" spans="1:11" x14ac:dyDescent="0.25">
      <c r="A9" s="55"/>
      <c r="B9" s="56"/>
      <c r="C9" s="56"/>
      <c r="D9" s="56"/>
      <c r="E9" s="56"/>
      <c r="F9" s="56"/>
      <c r="G9" s="306" t="s">
        <v>132</v>
      </c>
      <c r="H9" s="307"/>
      <c r="I9" s="77">
        <f>SUM(I8:I8)</f>
        <v>0</v>
      </c>
      <c r="J9" s="57"/>
      <c r="K9" s="58"/>
    </row>
    <row r="10" spans="1:11" ht="12.75" customHeight="1" x14ac:dyDescent="0.25">
      <c r="A10" s="3"/>
      <c r="B10" s="3"/>
      <c r="C10" s="3"/>
      <c r="D10" s="3"/>
      <c r="E10" s="3"/>
      <c r="F10" s="3"/>
      <c r="G10" s="3"/>
      <c r="H10" s="3"/>
      <c r="I10" s="22"/>
      <c r="J10" s="37"/>
      <c r="K10" s="49"/>
    </row>
    <row r="11" spans="1:11" x14ac:dyDescent="0.25">
      <c r="A11" s="308" t="s">
        <v>28</v>
      </c>
      <c r="B11" s="30" t="s">
        <v>38</v>
      </c>
      <c r="C11" s="60" t="s">
        <v>34</v>
      </c>
      <c r="D11" s="59" t="s">
        <v>34</v>
      </c>
      <c r="E11" s="312" t="s">
        <v>40</v>
      </c>
      <c r="F11" s="313"/>
      <c r="G11" s="313"/>
      <c r="H11" s="314"/>
      <c r="I11" s="308" t="s">
        <v>31</v>
      </c>
      <c r="J11" s="308" t="s">
        <v>29</v>
      </c>
      <c r="K11" s="60" t="s">
        <v>56</v>
      </c>
    </row>
    <row r="12" spans="1:11" x14ac:dyDescent="0.25">
      <c r="A12" s="309"/>
      <c r="B12" s="61" t="s">
        <v>39</v>
      </c>
      <c r="C12" s="61" t="s">
        <v>36</v>
      </c>
      <c r="D12" s="61" t="s">
        <v>35</v>
      </c>
      <c r="E12" s="312" t="s">
        <v>33</v>
      </c>
      <c r="F12" s="314"/>
      <c r="G12" s="312" t="s">
        <v>32</v>
      </c>
      <c r="H12" s="314"/>
      <c r="I12" s="309"/>
      <c r="J12" s="309"/>
      <c r="K12" s="61" t="s">
        <v>57</v>
      </c>
    </row>
    <row r="13" spans="1:11" ht="12.75" customHeight="1" x14ac:dyDescent="0.25">
      <c r="A13" s="41"/>
      <c r="B13" s="41"/>
      <c r="C13" s="41"/>
      <c r="D13" s="41"/>
      <c r="E13" s="44"/>
      <c r="F13" s="97"/>
      <c r="G13" s="44"/>
      <c r="H13" s="49"/>
      <c r="I13" s="62"/>
      <c r="J13" s="62"/>
      <c r="K13" s="62"/>
    </row>
    <row r="14" spans="1:11" x14ac:dyDescent="0.25">
      <c r="A14" s="89">
        <v>42809</v>
      </c>
      <c r="B14" s="265" t="s">
        <v>267</v>
      </c>
      <c r="C14" s="266">
        <v>241</v>
      </c>
      <c r="D14" s="267">
        <v>414</v>
      </c>
      <c r="E14" s="44" t="s">
        <v>182</v>
      </c>
      <c r="F14" s="87"/>
      <c r="G14" s="88" t="s">
        <v>263</v>
      </c>
      <c r="H14" s="87"/>
      <c r="I14" s="75">
        <v>214546296</v>
      </c>
      <c r="J14" s="79">
        <v>139409711</v>
      </c>
      <c r="K14" s="78">
        <f t="shared" ref="K14:K23" si="0">+I14-J14</f>
        <v>75136585</v>
      </c>
    </row>
    <row r="15" spans="1:11" x14ac:dyDescent="0.25">
      <c r="A15" s="89">
        <v>42874</v>
      </c>
      <c r="B15" s="265" t="s">
        <v>398</v>
      </c>
      <c r="C15" s="91">
        <v>276</v>
      </c>
      <c r="D15" s="91">
        <v>686</v>
      </c>
      <c r="E15" s="44" t="s">
        <v>397</v>
      </c>
      <c r="F15" s="87"/>
      <c r="G15" s="88" t="s">
        <v>96</v>
      </c>
      <c r="H15" s="87"/>
      <c r="I15" s="75">
        <v>170000</v>
      </c>
      <c r="J15" s="79">
        <v>170000</v>
      </c>
      <c r="K15" s="78">
        <f t="shared" si="0"/>
        <v>0</v>
      </c>
    </row>
    <row r="16" spans="1:11" x14ac:dyDescent="0.25">
      <c r="A16" s="89">
        <v>42909</v>
      </c>
      <c r="B16" s="265" t="s">
        <v>398</v>
      </c>
      <c r="C16" s="91">
        <v>276</v>
      </c>
      <c r="D16" s="91">
        <v>797</v>
      </c>
      <c r="E16" s="90" t="s">
        <v>524</v>
      </c>
      <c r="F16" s="87"/>
      <c r="G16" s="88" t="s">
        <v>96</v>
      </c>
      <c r="H16" s="87"/>
      <c r="I16" s="79">
        <v>238000</v>
      </c>
      <c r="J16" s="79">
        <v>238000</v>
      </c>
      <c r="K16" s="78">
        <f t="shared" si="0"/>
        <v>0</v>
      </c>
    </row>
    <row r="17" spans="1:11" x14ac:dyDescent="0.25">
      <c r="A17" s="89">
        <v>42962</v>
      </c>
      <c r="B17" s="265" t="s">
        <v>398</v>
      </c>
      <c r="C17" s="91">
        <v>276</v>
      </c>
      <c r="D17" s="91">
        <v>895</v>
      </c>
      <c r="E17" s="90" t="s">
        <v>675</v>
      </c>
      <c r="F17" s="87"/>
      <c r="G17" s="88" t="s">
        <v>96</v>
      </c>
      <c r="H17" s="87"/>
      <c r="I17" s="79">
        <v>5000</v>
      </c>
      <c r="J17" s="79">
        <v>5000</v>
      </c>
      <c r="K17" s="78">
        <f t="shared" si="0"/>
        <v>0</v>
      </c>
    </row>
    <row r="18" spans="1:11" x14ac:dyDescent="0.25">
      <c r="A18" s="89">
        <v>42983</v>
      </c>
      <c r="B18" s="265" t="s">
        <v>398</v>
      </c>
      <c r="C18" s="91">
        <v>276</v>
      </c>
      <c r="D18" s="91">
        <v>954</v>
      </c>
      <c r="E18" s="90" t="s">
        <v>772</v>
      </c>
      <c r="F18" s="87"/>
      <c r="G18" s="88" t="s">
        <v>96</v>
      </c>
      <c r="H18" s="87"/>
      <c r="I18" s="79">
        <v>79900</v>
      </c>
      <c r="J18" s="79">
        <v>79900</v>
      </c>
      <c r="K18" s="78">
        <f t="shared" si="0"/>
        <v>0</v>
      </c>
    </row>
    <row r="19" spans="1:11" x14ac:dyDescent="0.25">
      <c r="A19" s="89">
        <v>43012</v>
      </c>
      <c r="B19" s="265" t="s">
        <v>986</v>
      </c>
      <c r="C19" s="91">
        <v>809</v>
      </c>
      <c r="D19" s="91">
        <v>1133</v>
      </c>
      <c r="E19" s="90" t="s">
        <v>987</v>
      </c>
      <c r="F19" s="87"/>
      <c r="G19" s="88" t="s">
        <v>988</v>
      </c>
      <c r="H19" s="87"/>
      <c r="I19" s="79">
        <v>110679746</v>
      </c>
      <c r="J19" s="79">
        <v>31697225</v>
      </c>
      <c r="K19" s="78">
        <f t="shared" si="0"/>
        <v>78982521</v>
      </c>
    </row>
    <row r="20" spans="1:11" x14ac:dyDescent="0.25">
      <c r="A20" s="89">
        <v>43026</v>
      </c>
      <c r="B20" s="265" t="s">
        <v>398</v>
      </c>
      <c r="C20" s="91">
        <v>276</v>
      </c>
      <c r="D20" s="91">
        <v>1166</v>
      </c>
      <c r="E20" s="88" t="s">
        <v>1007</v>
      </c>
      <c r="F20" s="87"/>
      <c r="G20" s="88" t="s">
        <v>96</v>
      </c>
      <c r="H20" s="87"/>
      <c r="I20" s="79">
        <v>136000</v>
      </c>
      <c r="J20" s="79">
        <v>136000</v>
      </c>
      <c r="K20" s="78">
        <f t="shared" si="0"/>
        <v>0</v>
      </c>
    </row>
    <row r="21" spans="1:11" x14ac:dyDescent="0.25">
      <c r="A21" s="89">
        <v>43033</v>
      </c>
      <c r="B21" s="265" t="s">
        <v>398</v>
      </c>
      <c r="C21" s="91">
        <v>276</v>
      </c>
      <c r="D21" s="91">
        <v>1209</v>
      </c>
      <c r="E21" s="88" t="s">
        <v>1068</v>
      </c>
      <c r="F21" s="87"/>
      <c r="G21" s="88" t="s">
        <v>96</v>
      </c>
      <c r="H21" s="87"/>
      <c r="I21" s="79">
        <v>235000</v>
      </c>
      <c r="J21" s="79">
        <v>235000</v>
      </c>
      <c r="K21" s="78">
        <f t="shared" si="0"/>
        <v>0</v>
      </c>
    </row>
    <row r="22" spans="1:11" x14ac:dyDescent="0.25">
      <c r="A22" s="89">
        <v>43075</v>
      </c>
      <c r="B22" s="265" t="s">
        <v>398</v>
      </c>
      <c r="C22" s="91">
        <v>276</v>
      </c>
      <c r="D22" s="91">
        <v>1352</v>
      </c>
      <c r="E22" s="88" t="s">
        <v>1130</v>
      </c>
      <c r="F22" s="87"/>
      <c r="G22" s="88" t="s">
        <v>96</v>
      </c>
      <c r="H22" s="87"/>
      <c r="I22" s="79">
        <v>1000</v>
      </c>
      <c r="J22" s="79">
        <v>1000</v>
      </c>
      <c r="K22" s="78">
        <f t="shared" si="0"/>
        <v>0</v>
      </c>
    </row>
    <row r="23" spans="1:11" x14ac:dyDescent="0.25">
      <c r="A23" s="89">
        <v>43076</v>
      </c>
      <c r="B23" s="265" t="s">
        <v>1134</v>
      </c>
      <c r="C23" s="91">
        <v>952</v>
      </c>
      <c r="D23" s="91">
        <v>1356</v>
      </c>
      <c r="E23" s="88" t="s">
        <v>1089</v>
      </c>
      <c r="F23" s="87"/>
      <c r="G23" s="88" t="s">
        <v>1135</v>
      </c>
      <c r="H23" s="87"/>
      <c r="I23" s="79">
        <v>16642667</v>
      </c>
      <c r="J23" s="79">
        <v>0</v>
      </c>
      <c r="K23" s="78">
        <f t="shared" si="0"/>
        <v>16642667</v>
      </c>
    </row>
    <row r="24" spans="1:11" x14ac:dyDescent="0.25">
      <c r="A24" s="89"/>
      <c r="B24" s="265"/>
      <c r="C24" s="91"/>
      <c r="D24" s="91"/>
      <c r="E24" s="88"/>
      <c r="F24" s="87"/>
      <c r="G24" s="88"/>
      <c r="H24" s="87"/>
      <c r="I24" s="79"/>
      <c r="J24" s="79"/>
      <c r="K24" s="78"/>
    </row>
    <row r="25" spans="1:11" x14ac:dyDescent="0.25">
      <c r="A25" s="55"/>
      <c r="B25" s="56"/>
      <c r="C25" s="56"/>
      <c r="D25" s="56"/>
      <c r="E25" s="56"/>
      <c r="F25" s="56"/>
      <c r="G25" s="306" t="s">
        <v>132</v>
      </c>
      <c r="H25" s="307"/>
      <c r="I25" s="83">
        <f>SUM(I14:I24)</f>
        <v>342733609</v>
      </c>
      <c r="J25" s="70">
        <f>SUM(J14:J24)</f>
        <v>171971836</v>
      </c>
      <c r="K25" s="70">
        <f>SUM(K14:K24)</f>
        <v>170761773</v>
      </c>
    </row>
    <row r="26" spans="1:11" ht="12.75" customHeight="1" x14ac:dyDescent="0.25">
      <c r="A26" s="3"/>
      <c r="B26" s="3"/>
      <c r="C26" s="3"/>
      <c r="D26" s="3"/>
      <c r="E26" s="3"/>
      <c r="F26" s="3"/>
      <c r="G26" s="3"/>
      <c r="H26" s="3"/>
      <c r="I26" s="22"/>
      <c r="J26" s="93"/>
      <c r="K26" s="174"/>
    </row>
    <row r="27" spans="1:11" ht="24.95" customHeight="1" x14ac:dyDescent="0.25">
      <c r="A27" s="31" t="s">
        <v>58</v>
      </c>
      <c r="B27" s="31" t="s">
        <v>133</v>
      </c>
      <c r="C27" s="31" t="s">
        <v>30</v>
      </c>
      <c r="D27" s="32" t="s">
        <v>59</v>
      </c>
      <c r="E27" s="31" t="s">
        <v>40</v>
      </c>
      <c r="F27" s="31" t="s">
        <v>62</v>
      </c>
      <c r="G27" s="31" t="s">
        <v>37</v>
      </c>
      <c r="H27" s="31" t="s">
        <v>60</v>
      </c>
      <c r="I27" s="31" t="s">
        <v>61</v>
      </c>
      <c r="J27" s="31" t="s">
        <v>99</v>
      </c>
      <c r="K27" s="31" t="s">
        <v>68</v>
      </c>
    </row>
    <row r="28" spans="1:11" ht="24.95" customHeight="1" x14ac:dyDescent="0.25">
      <c r="A28" s="81">
        <v>525394000</v>
      </c>
      <c r="B28" s="81">
        <v>-150000000</v>
      </c>
      <c r="C28" s="81">
        <v>0</v>
      </c>
      <c r="D28" s="82">
        <f>+A28+B28-C28</f>
        <v>375394000</v>
      </c>
      <c r="E28" s="82">
        <f>+I25</f>
        <v>342733609</v>
      </c>
      <c r="F28" s="72">
        <f>+E28/D28</f>
        <v>0.91299703511510577</v>
      </c>
      <c r="G28" s="82">
        <f>+I9</f>
        <v>0</v>
      </c>
      <c r="H28" s="82">
        <f>+D28-E28-G28</f>
        <v>32660391</v>
      </c>
      <c r="I28" s="145">
        <f>+J25</f>
        <v>171971836</v>
      </c>
      <c r="J28" s="73">
        <f>+I28/D28</f>
        <v>0.4581102415062574</v>
      </c>
      <c r="K28" s="145">
        <f>+K25</f>
        <v>170761773</v>
      </c>
    </row>
    <row r="29" spans="1:11" x14ac:dyDescent="0.25">
      <c r="A29" s="74">
        <v>1</v>
      </c>
      <c r="B29" s="74">
        <v>2</v>
      </c>
      <c r="C29" s="74">
        <v>3</v>
      </c>
      <c r="D29" s="74" t="s">
        <v>42</v>
      </c>
      <c r="E29" s="74">
        <v>5</v>
      </c>
      <c r="F29" s="74" t="s">
        <v>69</v>
      </c>
      <c r="G29" s="74">
        <v>7</v>
      </c>
      <c r="H29" s="74" t="s">
        <v>70</v>
      </c>
      <c r="I29" s="74">
        <v>9</v>
      </c>
      <c r="J29" s="74" t="s">
        <v>100</v>
      </c>
      <c r="K29" s="74" t="s">
        <v>101</v>
      </c>
    </row>
  </sheetData>
  <mergeCells count="15">
    <mergeCell ref="J11:J12"/>
    <mergeCell ref="I11:I12"/>
    <mergeCell ref="A11:A12"/>
    <mergeCell ref="B5:B6"/>
    <mergeCell ref="D5:D6"/>
    <mergeCell ref="I5:I6"/>
    <mergeCell ref="J5:K6"/>
    <mergeCell ref="A5:A6"/>
    <mergeCell ref="G25:H25"/>
    <mergeCell ref="E11:H11"/>
    <mergeCell ref="E12:F12"/>
    <mergeCell ref="G12:H12"/>
    <mergeCell ref="E5:H5"/>
    <mergeCell ref="E6:H6"/>
    <mergeCell ref="G9:H9"/>
  </mergeCells>
  <phoneticPr fontId="0"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workbookViewId="0">
      <selection activeCell="C14" sqref="C14"/>
    </sheetView>
  </sheetViews>
  <sheetFormatPr baseColWidth="10" defaultRowHeight="15" x14ac:dyDescent="0.25"/>
  <cols>
    <col min="1" max="2" width="15.7109375" style="33" customWidth="1"/>
    <col min="3" max="3" width="14.7109375" style="33" customWidth="1"/>
    <col min="4" max="11" width="15.7109375" style="33" customWidth="1"/>
    <col min="12" max="16384" width="11.42578125" style="33"/>
  </cols>
  <sheetData>
    <row r="1" spans="1:11" ht="12.75" customHeight="1" x14ac:dyDescent="0.25">
      <c r="A1" s="2" t="s">
        <v>98</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34" t="s">
        <v>134</v>
      </c>
      <c r="B3" s="84" t="s">
        <v>135</v>
      </c>
      <c r="C3" s="34"/>
      <c r="D3" s="34"/>
      <c r="E3" s="35"/>
      <c r="F3" s="35"/>
      <c r="G3" s="35"/>
      <c r="H3" s="35"/>
      <c r="I3" s="35"/>
      <c r="J3" s="36"/>
      <c r="K3" s="301" t="s">
        <v>1133</v>
      </c>
    </row>
    <row r="4" spans="1:11" ht="12.75" customHeight="1" x14ac:dyDescent="0.25">
      <c r="A4" s="3"/>
      <c r="B4" s="3"/>
      <c r="C4" s="3"/>
      <c r="D4" s="3"/>
      <c r="E4" s="3"/>
      <c r="F4" s="3"/>
      <c r="G4" s="3"/>
      <c r="H4" s="3"/>
      <c r="I4" s="3"/>
      <c r="J4" s="37"/>
      <c r="K4" s="38"/>
    </row>
    <row r="5" spans="1:11" x14ac:dyDescent="0.25">
      <c r="A5" s="308" t="s">
        <v>28</v>
      </c>
      <c r="B5" s="310" t="s">
        <v>131</v>
      </c>
      <c r="C5" s="39"/>
      <c r="D5" s="308" t="s">
        <v>71</v>
      </c>
      <c r="E5" s="312" t="s">
        <v>37</v>
      </c>
      <c r="F5" s="313"/>
      <c r="G5" s="313"/>
      <c r="H5" s="314"/>
      <c r="I5" s="308" t="s">
        <v>31</v>
      </c>
      <c r="J5" s="315" t="s">
        <v>41</v>
      </c>
      <c r="K5" s="316"/>
    </row>
    <row r="6" spans="1:11" ht="15.75" customHeight="1" x14ac:dyDescent="0.25">
      <c r="A6" s="309"/>
      <c r="B6" s="311"/>
      <c r="C6" s="40"/>
      <c r="D6" s="309"/>
      <c r="E6" s="312" t="s">
        <v>33</v>
      </c>
      <c r="F6" s="313"/>
      <c r="G6" s="313"/>
      <c r="H6" s="314"/>
      <c r="I6" s="309"/>
      <c r="J6" s="317"/>
      <c r="K6" s="318"/>
    </row>
    <row r="7" spans="1:11" x14ac:dyDescent="0.25">
      <c r="A7" s="48"/>
      <c r="B7" s="101"/>
      <c r="C7" s="102"/>
      <c r="D7" s="50"/>
      <c r="E7" s="103"/>
      <c r="F7" s="104"/>
      <c r="G7" s="104"/>
      <c r="H7" s="105"/>
      <c r="I7" s="75"/>
      <c r="J7" s="106"/>
      <c r="K7" s="49"/>
    </row>
    <row r="8" spans="1:11" ht="12.75" customHeight="1" x14ac:dyDescent="0.25">
      <c r="A8" s="48"/>
      <c r="B8" s="53"/>
      <c r="C8" s="54"/>
      <c r="D8" s="44"/>
      <c r="E8" s="44"/>
      <c r="F8" s="37"/>
      <c r="G8" s="51"/>
      <c r="H8" s="52"/>
      <c r="I8" s="76"/>
      <c r="J8" s="44"/>
      <c r="K8" s="49"/>
    </row>
    <row r="9" spans="1:11" x14ac:dyDescent="0.25">
      <c r="A9" s="55"/>
      <c r="B9" s="56"/>
      <c r="C9" s="56"/>
      <c r="D9" s="56"/>
      <c r="E9" s="56"/>
      <c r="F9" s="56"/>
      <c r="G9" s="306" t="s">
        <v>132</v>
      </c>
      <c r="H9" s="307"/>
      <c r="I9" s="77">
        <f>SUM(I7:I8)</f>
        <v>0</v>
      </c>
      <c r="J9" s="57"/>
      <c r="K9" s="58"/>
    </row>
    <row r="10" spans="1:11" ht="12.75" customHeight="1" x14ac:dyDescent="0.25">
      <c r="A10" s="3"/>
      <c r="B10" s="3"/>
      <c r="C10" s="3"/>
      <c r="D10" s="3"/>
      <c r="E10" s="3"/>
      <c r="F10" s="3"/>
      <c r="G10" s="3"/>
      <c r="H10" s="3"/>
      <c r="I10" s="22"/>
      <c r="J10" s="37"/>
      <c r="K10" s="49"/>
    </row>
    <row r="11" spans="1:11" x14ac:dyDescent="0.25">
      <c r="A11" s="308" t="s">
        <v>28</v>
      </c>
      <c r="B11" s="30" t="s">
        <v>38</v>
      </c>
      <c r="C11" s="60" t="s">
        <v>34</v>
      </c>
      <c r="D11" s="59" t="s">
        <v>34</v>
      </c>
      <c r="E11" s="312" t="s">
        <v>40</v>
      </c>
      <c r="F11" s="313"/>
      <c r="G11" s="313"/>
      <c r="H11" s="314"/>
      <c r="I11" s="308" t="s">
        <v>31</v>
      </c>
      <c r="J11" s="308" t="s">
        <v>29</v>
      </c>
      <c r="K11" s="60" t="s">
        <v>56</v>
      </c>
    </row>
    <row r="12" spans="1:11" x14ac:dyDescent="0.25">
      <c r="A12" s="309"/>
      <c r="B12" s="61" t="s">
        <v>39</v>
      </c>
      <c r="C12" s="61" t="s">
        <v>36</v>
      </c>
      <c r="D12" s="61" t="s">
        <v>35</v>
      </c>
      <c r="E12" s="312" t="s">
        <v>33</v>
      </c>
      <c r="F12" s="314"/>
      <c r="G12" s="312" t="s">
        <v>32</v>
      </c>
      <c r="H12" s="314"/>
      <c r="I12" s="309"/>
      <c r="J12" s="309"/>
      <c r="K12" s="61" t="s">
        <v>57</v>
      </c>
    </row>
    <row r="13" spans="1:11" ht="12.75" customHeight="1" x14ac:dyDescent="0.25">
      <c r="A13" s="48">
        <v>42741</v>
      </c>
      <c r="B13" s="41" t="s">
        <v>158</v>
      </c>
      <c r="C13" s="64">
        <v>20</v>
      </c>
      <c r="D13" s="50">
        <v>10</v>
      </c>
      <c r="E13" s="44" t="s">
        <v>159</v>
      </c>
      <c r="F13" s="49"/>
      <c r="G13" s="44" t="s">
        <v>160</v>
      </c>
      <c r="H13" s="49"/>
      <c r="I13" s="67">
        <v>25429902</v>
      </c>
      <c r="J13" s="67">
        <v>25429902</v>
      </c>
      <c r="K13" s="67">
        <f>+I13-J13</f>
        <v>0</v>
      </c>
    </row>
    <row r="14" spans="1:11" x14ac:dyDescent="0.25">
      <c r="A14" s="48">
        <v>42916</v>
      </c>
      <c r="B14" s="63" t="s">
        <v>158</v>
      </c>
      <c r="C14" s="64">
        <v>723</v>
      </c>
      <c r="D14" s="50">
        <v>814</v>
      </c>
      <c r="E14" s="44" t="s">
        <v>550</v>
      </c>
      <c r="F14" s="66"/>
      <c r="G14" s="65" t="s">
        <v>160</v>
      </c>
      <c r="H14" s="66"/>
      <c r="I14" s="67">
        <v>6624597</v>
      </c>
      <c r="J14" s="67">
        <v>6624597</v>
      </c>
      <c r="K14" s="67">
        <f>+I14-J14</f>
        <v>0</v>
      </c>
    </row>
    <row r="15" spans="1:11" x14ac:dyDescent="0.25">
      <c r="A15" s="48">
        <v>43014</v>
      </c>
      <c r="B15" s="63" t="s">
        <v>989</v>
      </c>
      <c r="C15" s="64">
        <v>864</v>
      </c>
      <c r="D15" s="50">
        <v>1142</v>
      </c>
      <c r="E15" s="44" t="s">
        <v>990</v>
      </c>
      <c r="F15" s="66"/>
      <c r="G15" s="65" t="s">
        <v>160</v>
      </c>
      <c r="H15" s="66"/>
      <c r="I15" s="67">
        <v>7123222</v>
      </c>
      <c r="J15" s="67">
        <v>7123222</v>
      </c>
      <c r="K15" s="67">
        <f>+I15-J15</f>
        <v>0</v>
      </c>
    </row>
    <row r="16" spans="1:11" x14ac:dyDescent="0.25">
      <c r="A16" s="48">
        <v>43019</v>
      </c>
      <c r="B16" s="63" t="s">
        <v>1008</v>
      </c>
      <c r="C16" s="64">
        <v>813</v>
      </c>
      <c r="D16" s="50">
        <v>1149</v>
      </c>
      <c r="E16" s="44" t="s">
        <v>1009</v>
      </c>
      <c r="F16" s="66"/>
      <c r="G16" s="65" t="s">
        <v>1010</v>
      </c>
      <c r="H16" s="66"/>
      <c r="I16" s="67">
        <v>13278419</v>
      </c>
      <c r="J16" s="67">
        <v>144</v>
      </c>
      <c r="K16" s="67">
        <f>+I16-J16</f>
        <v>13278275</v>
      </c>
    </row>
    <row r="17" spans="1:11" x14ac:dyDescent="0.25">
      <c r="A17" s="48">
        <v>43089</v>
      </c>
      <c r="B17" s="63" t="s">
        <v>1176</v>
      </c>
      <c r="C17" s="64">
        <v>1073</v>
      </c>
      <c r="D17" s="50">
        <v>1406</v>
      </c>
      <c r="E17" s="44" t="s">
        <v>1177</v>
      </c>
      <c r="F17" s="66"/>
      <c r="G17" s="65" t="s">
        <v>160</v>
      </c>
      <c r="H17" s="66"/>
      <c r="I17" s="67">
        <v>3561611</v>
      </c>
      <c r="J17" s="67">
        <v>0</v>
      </c>
      <c r="K17" s="67">
        <f>+I17-J17</f>
        <v>3561611</v>
      </c>
    </row>
    <row r="18" spans="1:11" ht="12.75" customHeight="1" x14ac:dyDescent="0.25">
      <c r="A18" s="48"/>
      <c r="B18" s="63"/>
      <c r="C18" s="64"/>
      <c r="D18" s="50"/>
      <c r="E18" s="44"/>
      <c r="F18" s="49"/>
      <c r="G18" s="44"/>
      <c r="H18" s="49"/>
      <c r="I18" s="69"/>
      <c r="J18" s="69"/>
      <c r="K18" s="69"/>
    </row>
    <row r="19" spans="1:11" x14ac:dyDescent="0.25">
      <c r="A19" s="55"/>
      <c r="B19" s="56"/>
      <c r="C19" s="56"/>
      <c r="D19" s="56"/>
      <c r="E19" s="56"/>
      <c r="F19" s="56"/>
      <c r="G19" s="306" t="s">
        <v>132</v>
      </c>
      <c r="H19" s="307"/>
      <c r="I19" s="70">
        <f>SUM(I13:I18)</f>
        <v>56017751</v>
      </c>
      <c r="J19" s="70">
        <f>SUM(J13:J18)</f>
        <v>39177865</v>
      </c>
      <c r="K19" s="70">
        <f>SUM(K13:K18)</f>
        <v>16839886</v>
      </c>
    </row>
    <row r="20" spans="1:11" ht="12.75" customHeight="1" x14ac:dyDescent="0.25">
      <c r="A20" s="3"/>
      <c r="B20" s="3"/>
      <c r="C20" s="3"/>
      <c r="D20" s="3"/>
      <c r="E20" s="3"/>
      <c r="F20" s="3"/>
      <c r="G20" s="3"/>
      <c r="H20" s="3"/>
      <c r="I20" s="98"/>
      <c r="J20" s="98"/>
      <c r="K20" s="56"/>
    </row>
    <row r="21" spans="1:11" ht="24.95" customHeight="1" x14ac:dyDescent="0.25">
      <c r="A21" s="31" t="s">
        <v>58</v>
      </c>
      <c r="B21" s="31" t="s">
        <v>133</v>
      </c>
      <c r="C21" s="31" t="s">
        <v>30</v>
      </c>
      <c r="D21" s="32" t="s">
        <v>59</v>
      </c>
      <c r="E21" s="31" t="s">
        <v>40</v>
      </c>
      <c r="F21" s="31" t="s">
        <v>62</v>
      </c>
      <c r="G21" s="31" t="s">
        <v>37</v>
      </c>
      <c r="H21" s="31" t="s">
        <v>60</v>
      </c>
      <c r="I21" s="31" t="s">
        <v>61</v>
      </c>
      <c r="J21" s="31" t="s">
        <v>99</v>
      </c>
      <c r="K21" s="31" t="s">
        <v>68</v>
      </c>
    </row>
    <row r="22" spans="1:11" ht="24.95" customHeight="1" x14ac:dyDescent="0.25">
      <c r="A22" s="95">
        <v>120800000</v>
      </c>
      <c r="B22" s="95">
        <f>-22000000-41000000</f>
        <v>-63000000</v>
      </c>
      <c r="C22" s="95">
        <v>0</v>
      </c>
      <c r="D22" s="82">
        <f>+A22+B22-C22</f>
        <v>57800000</v>
      </c>
      <c r="E22" s="82">
        <f>+I19</f>
        <v>56017751</v>
      </c>
      <c r="F22" s="72">
        <f>+E22/D22</f>
        <v>0.96916524221453282</v>
      </c>
      <c r="G22" s="82">
        <f>+I9</f>
        <v>0</v>
      </c>
      <c r="H22" s="82">
        <f>+D22-E22-G22</f>
        <v>1782249</v>
      </c>
      <c r="I22" s="82">
        <f>+J19</f>
        <v>39177865</v>
      </c>
      <c r="J22" s="73">
        <f>+I22/D22</f>
        <v>0.67781773356401387</v>
      </c>
      <c r="K22" s="82">
        <f>+K19</f>
        <v>16839886</v>
      </c>
    </row>
    <row r="23" spans="1:11" x14ac:dyDescent="0.25">
      <c r="A23" s="74">
        <v>1</v>
      </c>
      <c r="B23" s="74">
        <v>2</v>
      </c>
      <c r="C23" s="74">
        <v>3</v>
      </c>
      <c r="D23" s="74" t="s">
        <v>42</v>
      </c>
      <c r="E23" s="74">
        <v>5</v>
      </c>
      <c r="F23" s="74" t="s">
        <v>69</v>
      </c>
      <c r="G23" s="74">
        <v>7</v>
      </c>
      <c r="H23" s="74" t="s">
        <v>70</v>
      </c>
      <c r="I23" s="74">
        <v>9</v>
      </c>
      <c r="J23" s="74" t="s">
        <v>100</v>
      </c>
      <c r="K23" s="74" t="s">
        <v>101</v>
      </c>
    </row>
  </sheetData>
  <mergeCells count="15">
    <mergeCell ref="J5:K6"/>
    <mergeCell ref="E6:H6"/>
    <mergeCell ref="G19:H19"/>
    <mergeCell ref="G9:H9"/>
    <mergeCell ref="A11:A12"/>
    <mergeCell ref="E11:H11"/>
    <mergeCell ref="I11:I12"/>
    <mergeCell ref="J11:J12"/>
    <mergeCell ref="E12:F12"/>
    <mergeCell ref="G12:H12"/>
    <mergeCell ref="A5:A6"/>
    <mergeCell ref="B5:B6"/>
    <mergeCell ref="D5:D6"/>
    <mergeCell ref="E5:H5"/>
    <mergeCell ref="I5:I6"/>
  </mergeCells>
  <printOptions horizontalCentered="1" verticalCentered="1"/>
  <pageMargins left="0.19685039370078741" right="0.19685039370078741" top="0.39370078740157483" bottom="0.39370078740157483" header="0" footer="0"/>
  <pageSetup scale="80" orientation="landscape" r:id="rId1"/>
  <headerFooter>
    <oddHeader>&amp;R&amp;D</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workbookViewId="0">
      <selection activeCell="O18" sqref="O18"/>
    </sheetView>
  </sheetViews>
  <sheetFormatPr baseColWidth="10" defaultRowHeight="15" x14ac:dyDescent="0.25"/>
  <cols>
    <col min="1" max="2" width="15.7109375" style="33" customWidth="1"/>
    <col min="3" max="3" width="14.7109375" style="33" customWidth="1"/>
    <col min="4" max="9" width="15.7109375" style="33" customWidth="1"/>
    <col min="10" max="10" width="15.7109375" style="234" customWidth="1"/>
    <col min="11" max="11" width="15.7109375" style="33" customWidth="1"/>
    <col min="12" max="16384" width="11.42578125" style="33"/>
  </cols>
  <sheetData>
    <row r="1" spans="1:11" ht="12.75" customHeight="1" x14ac:dyDescent="0.25">
      <c r="A1" s="2" t="s">
        <v>98</v>
      </c>
      <c r="B1" s="2"/>
      <c r="C1" s="2"/>
      <c r="D1" s="2"/>
      <c r="E1" s="3"/>
      <c r="F1" s="2"/>
      <c r="G1" s="3"/>
      <c r="H1" s="3"/>
      <c r="I1" s="3"/>
      <c r="J1" s="165"/>
      <c r="K1" s="3"/>
    </row>
    <row r="2" spans="1:11" ht="12.75" customHeight="1" x14ac:dyDescent="0.25">
      <c r="A2" s="3"/>
      <c r="B2" s="3"/>
      <c r="C2" s="3"/>
      <c r="D2" s="3"/>
      <c r="E2" s="3"/>
      <c r="F2" s="3"/>
      <c r="G2" s="3"/>
      <c r="H2" s="3"/>
      <c r="I2" s="3"/>
      <c r="J2" s="165"/>
      <c r="K2" s="4"/>
    </row>
    <row r="3" spans="1:11" ht="15" customHeight="1" x14ac:dyDescent="0.25">
      <c r="A3" s="290" t="s">
        <v>588</v>
      </c>
      <c r="B3" s="293" t="s">
        <v>589</v>
      </c>
      <c r="C3" s="290"/>
      <c r="D3" s="290"/>
      <c r="E3" s="291"/>
      <c r="F3" s="291"/>
      <c r="G3" s="291"/>
      <c r="H3" s="291"/>
      <c r="I3" s="291"/>
      <c r="J3" s="292"/>
      <c r="K3" s="301" t="s">
        <v>1133</v>
      </c>
    </row>
    <row r="4" spans="1:11" ht="12.75" customHeight="1" x14ac:dyDescent="0.25">
      <c r="A4" s="3"/>
      <c r="B4" s="3"/>
      <c r="C4" s="3"/>
      <c r="D4" s="3"/>
      <c r="E4" s="3"/>
      <c r="F4" s="3"/>
      <c r="G4" s="3"/>
      <c r="H4" s="3"/>
      <c r="I4" s="3"/>
      <c r="J4" s="176"/>
      <c r="K4" s="38"/>
    </row>
    <row r="5" spans="1:11" x14ac:dyDescent="0.25">
      <c r="A5" s="308" t="s">
        <v>28</v>
      </c>
      <c r="B5" s="310" t="s">
        <v>131</v>
      </c>
      <c r="C5" s="39"/>
      <c r="D5" s="308" t="s">
        <v>71</v>
      </c>
      <c r="E5" s="312" t="s">
        <v>37</v>
      </c>
      <c r="F5" s="313"/>
      <c r="G5" s="313"/>
      <c r="H5" s="314"/>
      <c r="I5" s="308" t="s">
        <v>31</v>
      </c>
      <c r="J5" s="315" t="s">
        <v>41</v>
      </c>
      <c r="K5" s="316"/>
    </row>
    <row r="6" spans="1:11" x14ac:dyDescent="0.25">
      <c r="A6" s="309"/>
      <c r="B6" s="311"/>
      <c r="C6" s="40"/>
      <c r="D6" s="309"/>
      <c r="E6" s="312" t="s">
        <v>33</v>
      </c>
      <c r="F6" s="313"/>
      <c r="G6" s="313"/>
      <c r="H6" s="314"/>
      <c r="I6" s="309"/>
      <c r="J6" s="317"/>
      <c r="K6" s="318"/>
    </row>
    <row r="7" spans="1:11" x14ac:dyDescent="0.25">
      <c r="A7" s="268"/>
      <c r="B7" s="151"/>
      <c r="C7" s="141"/>
      <c r="D7" s="128"/>
      <c r="E7" s="65"/>
      <c r="F7" s="113"/>
      <c r="G7" s="113"/>
      <c r="H7" s="114"/>
      <c r="I7" s="249"/>
      <c r="J7" s="92"/>
      <c r="K7" s="60"/>
    </row>
    <row r="8" spans="1:11" x14ac:dyDescent="0.25">
      <c r="A8" s="108"/>
      <c r="B8" s="44"/>
      <c r="C8" s="96"/>
      <c r="D8" s="109"/>
      <c r="E8" s="53"/>
      <c r="F8" s="37"/>
      <c r="G8" s="51"/>
      <c r="H8" s="52"/>
      <c r="I8" s="75"/>
      <c r="J8" s="233"/>
      <c r="K8" s="41"/>
    </row>
    <row r="9" spans="1:11" x14ac:dyDescent="0.25">
      <c r="A9" s="55"/>
      <c r="B9" s="55"/>
      <c r="C9" s="110"/>
      <c r="D9" s="111"/>
      <c r="E9" s="56"/>
      <c r="F9" s="56"/>
      <c r="G9" s="306" t="s">
        <v>132</v>
      </c>
      <c r="H9" s="307"/>
      <c r="I9" s="77">
        <f>SUM(I7:I8)</f>
        <v>0</v>
      </c>
      <c r="J9" s="237"/>
      <c r="K9" s="250"/>
    </row>
    <row r="10" spans="1:11" ht="12.75" customHeight="1" x14ac:dyDescent="0.25">
      <c r="A10" s="3"/>
      <c r="B10" s="3"/>
      <c r="C10" s="3"/>
      <c r="D10" s="3"/>
      <c r="E10" s="3"/>
      <c r="F10" s="3"/>
      <c r="G10" s="3"/>
      <c r="H10" s="3"/>
      <c r="I10" s="52"/>
      <c r="J10" s="176"/>
      <c r="K10" s="49"/>
    </row>
    <row r="11" spans="1:11" x14ac:dyDescent="0.25">
      <c r="A11" s="308" t="s">
        <v>28</v>
      </c>
      <c r="B11" s="30" t="s">
        <v>38</v>
      </c>
      <c r="C11" s="60" t="s">
        <v>34</v>
      </c>
      <c r="D11" s="59" t="s">
        <v>34</v>
      </c>
      <c r="E11" s="312" t="s">
        <v>40</v>
      </c>
      <c r="F11" s="313"/>
      <c r="G11" s="313"/>
      <c r="H11" s="314"/>
      <c r="I11" s="308" t="s">
        <v>31</v>
      </c>
      <c r="J11" s="319" t="s">
        <v>29</v>
      </c>
      <c r="K11" s="60" t="s">
        <v>56</v>
      </c>
    </row>
    <row r="12" spans="1:11" x14ac:dyDescent="0.25">
      <c r="A12" s="309"/>
      <c r="B12" s="61" t="s">
        <v>39</v>
      </c>
      <c r="C12" s="61" t="s">
        <v>36</v>
      </c>
      <c r="D12" s="61" t="s">
        <v>35</v>
      </c>
      <c r="E12" s="312" t="s">
        <v>33</v>
      </c>
      <c r="F12" s="314"/>
      <c r="G12" s="312" t="s">
        <v>32</v>
      </c>
      <c r="H12" s="314"/>
      <c r="I12" s="309"/>
      <c r="J12" s="320"/>
      <c r="K12" s="61" t="s">
        <v>57</v>
      </c>
    </row>
    <row r="13" spans="1:11" x14ac:dyDescent="0.25">
      <c r="A13" s="89">
        <v>42895</v>
      </c>
      <c r="B13" s="92" t="s">
        <v>590</v>
      </c>
      <c r="C13" s="64">
        <v>681</v>
      </c>
      <c r="D13" s="64">
        <v>740</v>
      </c>
      <c r="E13" s="92" t="s">
        <v>596</v>
      </c>
      <c r="F13" s="97"/>
      <c r="G13" s="116" t="s">
        <v>597</v>
      </c>
      <c r="H13" s="87"/>
      <c r="I13" s="79">
        <v>1173423</v>
      </c>
      <c r="J13" s="79">
        <v>1173423</v>
      </c>
      <c r="K13" s="100"/>
    </row>
    <row r="14" spans="1:11" x14ac:dyDescent="0.25">
      <c r="A14" s="89">
        <v>42898</v>
      </c>
      <c r="B14" s="92" t="s">
        <v>591</v>
      </c>
      <c r="C14" s="64">
        <v>681</v>
      </c>
      <c r="D14" s="64">
        <v>748</v>
      </c>
      <c r="E14" s="92" t="s">
        <v>596</v>
      </c>
      <c r="F14" s="97"/>
      <c r="G14" s="116" t="s">
        <v>598</v>
      </c>
      <c r="H14" s="87"/>
      <c r="I14" s="79">
        <v>704054</v>
      </c>
      <c r="J14" s="79">
        <v>704054</v>
      </c>
      <c r="K14" s="100"/>
    </row>
    <row r="15" spans="1:11" x14ac:dyDescent="0.25">
      <c r="A15" s="89">
        <v>42899</v>
      </c>
      <c r="B15" s="92" t="s">
        <v>592</v>
      </c>
      <c r="C15" s="64">
        <v>681</v>
      </c>
      <c r="D15" s="64">
        <v>752</v>
      </c>
      <c r="E15" s="92" t="s">
        <v>596</v>
      </c>
      <c r="F15" s="97"/>
      <c r="G15" s="116" t="s">
        <v>599</v>
      </c>
      <c r="H15" s="87"/>
      <c r="I15" s="79">
        <v>110175</v>
      </c>
      <c r="J15" s="79">
        <v>110175</v>
      </c>
      <c r="K15" s="100"/>
    </row>
    <row r="16" spans="1:11" x14ac:dyDescent="0.25">
      <c r="A16" s="89">
        <v>42901</v>
      </c>
      <c r="B16" s="92" t="s">
        <v>593</v>
      </c>
      <c r="C16" s="64">
        <v>681</v>
      </c>
      <c r="D16" s="64">
        <v>760</v>
      </c>
      <c r="E16" s="92" t="s">
        <v>596</v>
      </c>
      <c r="F16" s="97"/>
      <c r="G16" s="116" t="s">
        <v>600</v>
      </c>
      <c r="H16" s="87"/>
      <c r="I16" s="79">
        <v>704054</v>
      </c>
      <c r="J16" s="79">
        <v>704054</v>
      </c>
      <c r="K16" s="100"/>
    </row>
    <row r="17" spans="1:11" x14ac:dyDescent="0.25">
      <c r="A17" s="89">
        <v>42901</v>
      </c>
      <c r="B17" s="92" t="s">
        <v>594</v>
      </c>
      <c r="C17" s="64">
        <v>681</v>
      </c>
      <c r="D17" s="64">
        <v>761</v>
      </c>
      <c r="E17" s="92" t="s">
        <v>596</v>
      </c>
      <c r="F17" s="97"/>
      <c r="G17" s="116" t="s">
        <v>601</v>
      </c>
      <c r="H17" s="87"/>
      <c r="I17" s="79">
        <v>330524</v>
      </c>
      <c r="J17" s="79">
        <v>330524</v>
      </c>
      <c r="K17" s="100"/>
    </row>
    <row r="18" spans="1:11" x14ac:dyDescent="0.25">
      <c r="A18" s="89">
        <v>42902</v>
      </c>
      <c r="B18" s="92" t="s">
        <v>595</v>
      </c>
      <c r="C18" s="64">
        <v>681</v>
      </c>
      <c r="D18" s="64">
        <v>771</v>
      </c>
      <c r="E18" s="92" t="s">
        <v>596</v>
      </c>
      <c r="F18" s="97"/>
      <c r="G18" s="116" t="s">
        <v>602</v>
      </c>
      <c r="H18" s="87"/>
      <c r="I18" s="79">
        <v>234685</v>
      </c>
      <c r="J18" s="79">
        <v>234685</v>
      </c>
      <c r="K18" s="100"/>
    </row>
    <row r="19" spans="1:11" x14ac:dyDescent="0.25">
      <c r="A19" s="89">
        <v>42909</v>
      </c>
      <c r="B19" s="92" t="s">
        <v>590</v>
      </c>
      <c r="C19" s="64">
        <v>681</v>
      </c>
      <c r="D19" s="64">
        <v>796</v>
      </c>
      <c r="E19" s="92" t="s">
        <v>596</v>
      </c>
      <c r="F19" s="97"/>
      <c r="G19" s="116" t="s">
        <v>597</v>
      </c>
      <c r="H19" s="87"/>
      <c r="I19" s="79">
        <v>270457</v>
      </c>
      <c r="J19" s="79">
        <v>270457</v>
      </c>
      <c r="K19" s="100"/>
    </row>
    <row r="20" spans="1:11" x14ac:dyDescent="0.25">
      <c r="A20" s="89">
        <v>42909</v>
      </c>
      <c r="B20" s="92" t="s">
        <v>591</v>
      </c>
      <c r="C20" s="64">
        <v>681</v>
      </c>
      <c r="D20" s="64">
        <v>798</v>
      </c>
      <c r="E20" s="92" t="s">
        <v>596</v>
      </c>
      <c r="F20" s="97"/>
      <c r="G20" s="116" t="s">
        <v>598</v>
      </c>
      <c r="H20" s="87"/>
      <c r="I20" s="79">
        <v>435310</v>
      </c>
      <c r="J20" s="79">
        <v>435310</v>
      </c>
      <c r="K20" s="100"/>
    </row>
    <row r="21" spans="1:11" x14ac:dyDescent="0.25">
      <c r="A21" s="89">
        <v>42909</v>
      </c>
      <c r="B21" s="37" t="s">
        <v>593</v>
      </c>
      <c r="C21" s="64">
        <v>681</v>
      </c>
      <c r="D21" s="91">
        <v>799</v>
      </c>
      <c r="E21" s="92" t="s">
        <v>596</v>
      </c>
      <c r="F21" s="97"/>
      <c r="G21" s="116" t="s">
        <v>600</v>
      </c>
      <c r="H21" s="87"/>
      <c r="I21" s="79">
        <v>387480</v>
      </c>
      <c r="J21" s="79">
        <v>387480</v>
      </c>
      <c r="K21" s="100"/>
    </row>
    <row r="22" spans="1:11" x14ac:dyDescent="0.25">
      <c r="A22" s="89">
        <v>42909</v>
      </c>
      <c r="B22" s="92" t="s">
        <v>594</v>
      </c>
      <c r="C22" s="64">
        <v>681</v>
      </c>
      <c r="D22" s="91">
        <v>800</v>
      </c>
      <c r="E22" s="37" t="s">
        <v>596</v>
      </c>
      <c r="F22" s="97"/>
      <c r="G22" s="116" t="s">
        <v>601</v>
      </c>
      <c r="H22" s="87"/>
      <c r="I22" s="79">
        <v>422600</v>
      </c>
      <c r="J22" s="79">
        <v>422600</v>
      </c>
      <c r="K22" s="100"/>
    </row>
    <row r="23" spans="1:11" x14ac:dyDescent="0.25">
      <c r="A23" s="89">
        <v>42909</v>
      </c>
      <c r="B23" s="92" t="s">
        <v>592</v>
      </c>
      <c r="C23" s="64">
        <v>681</v>
      </c>
      <c r="D23" s="91">
        <v>801</v>
      </c>
      <c r="E23" s="37" t="s">
        <v>596</v>
      </c>
      <c r="F23" s="97"/>
      <c r="G23" s="116" t="s">
        <v>599</v>
      </c>
      <c r="H23" s="87"/>
      <c r="I23" s="79">
        <v>402470</v>
      </c>
      <c r="J23" s="79">
        <v>402470</v>
      </c>
      <c r="K23" s="100"/>
    </row>
    <row r="24" spans="1:11" x14ac:dyDescent="0.25">
      <c r="A24" s="89">
        <v>43034</v>
      </c>
      <c r="B24" s="92" t="s">
        <v>1069</v>
      </c>
      <c r="C24" s="64">
        <v>891</v>
      </c>
      <c r="D24" s="91">
        <v>1219</v>
      </c>
      <c r="E24" s="304" t="s">
        <v>1070</v>
      </c>
      <c r="F24" s="97"/>
      <c r="G24" s="116" t="s">
        <v>598</v>
      </c>
      <c r="H24" s="87"/>
      <c r="I24" s="79">
        <v>1673644</v>
      </c>
      <c r="J24" s="79">
        <v>1673644</v>
      </c>
      <c r="K24" s="100"/>
    </row>
    <row r="25" spans="1:11" x14ac:dyDescent="0.25">
      <c r="A25" s="89">
        <v>43034</v>
      </c>
      <c r="B25" s="92" t="s">
        <v>1069</v>
      </c>
      <c r="C25" s="64">
        <v>891</v>
      </c>
      <c r="D25" s="91">
        <v>1220</v>
      </c>
      <c r="E25" s="304" t="s">
        <v>1071</v>
      </c>
      <c r="F25" s="97"/>
      <c r="G25" s="116" t="s">
        <v>1074</v>
      </c>
      <c r="H25" s="87"/>
      <c r="I25" s="79">
        <v>1673644</v>
      </c>
      <c r="J25" s="79">
        <v>1673644</v>
      </c>
      <c r="K25" s="100"/>
    </row>
    <row r="26" spans="1:11" x14ac:dyDescent="0.25">
      <c r="A26" s="89">
        <v>43034</v>
      </c>
      <c r="B26" s="92" t="s">
        <v>1069</v>
      </c>
      <c r="C26" s="64">
        <v>891</v>
      </c>
      <c r="D26" s="91">
        <v>1222</v>
      </c>
      <c r="E26" s="304" t="s">
        <v>1072</v>
      </c>
      <c r="F26" s="97"/>
      <c r="G26" s="116" t="s">
        <v>1074</v>
      </c>
      <c r="H26" s="87"/>
      <c r="I26" s="79">
        <v>1738740</v>
      </c>
      <c r="J26" s="79">
        <v>1738740</v>
      </c>
      <c r="K26" s="100"/>
    </row>
    <row r="27" spans="1:11" x14ac:dyDescent="0.25">
      <c r="A27" s="89">
        <v>43034</v>
      </c>
      <c r="B27" s="92" t="s">
        <v>1069</v>
      </c>
      <c r="C27" s="91">
        <v>891</v>
      </c>
      <c r="D27" s="91">
        <v>1223</v>
      </c>
      <c r="E27" s="304" t="s">
        <v>1073</v>
      </c>
      <c r="F27" s="97"/>
      <c r="G27" s="116" t="s">
        <v>598</v>
      </c>
      <c r="H27" s="87"/>
      <c r="I27" s="79">
        <v>1738740</v>
      </c>
      <c r="J27" s="79">
        <v>1738740</v>
      </c>
      <c r="K27" s="100"/>
    </row>
    <row r="28" spans="1:11" x14ac:dyDescent="0.25">
      <c r="A28" s="89">
        <v>43061</v>
      </c>
      <c r="B28" s="92" t="s">
        <v>1107</v>
      </c>
      <c r="C28" s="91">
        <v>997</v>
      </c>
      <c r="D28" s="91">
        <v>1318</v>
      </c>
      <c r="E28" s="37" t="s">
        <v>1108</v>
      </c>
      <c r="F28" s="97"/>
      <c r="G28" s="116" t="s">
        <v>1109</v>
      </c>
      <c r="H28" s="87"/>
      <c r="I28" s="79">
        <v>2070612</v>
      </c>
      <c r="J28" s="79">
        <v>2035012</v>
      </c>
      <c r="K28" s="100">
        <f>+I28-J28</f>
        <v>35600</v>
      </c>
    </row>
    <row r="29" spans="1:11" x14ac:dyDescent="0.25">
      <c r="A29" s="117"/>
      <c r="B29" s="118"/>
      <c r="C29" s="109"/>
      <c r="D29" s="109"/>
      <c r="E29" s="37"/>
      <c r="F29" s="54"/>
      <c r="G29" s="37"/>
      <c r="H29" s="54"/>
      <c r="I29" s="78"/>
      <c r="J29" s="94"/>
      <c r="K29" s="78"/>
    </row>
    <row r="30" spans="1:11" ht="12.75" customHeight="1" x14ac:dyDescent="0.25">
      <c r="A30" s="55"/>
      <c r="B30" s="56"/>
      <c r="C30" s="56"/>
      <c r="D30" s="56"/>
      <c r="E30" s="56"/>
      <c r="F30" s="56"/>
      <c r="G30" s="306" t="s">
        <v>132</v>
      </c>
      <c r="H30" s="307"/>
      <c r="I30" s="83">
        <f>SUM(I13:I29)</f>
        <v>14070612</v>
      </c>
      <c r="J30" s="83">
        <f>SUM(J13:J29)</f>
        <v>14035012</v>
      </c>
      <c r="K30" s="83">
        <f>SUM(K13:K29)</f>
        <v>35600</v>
      </c>
    </row>
    <row r="31" spans="1:11" ht="24.95" customHeight="1" x14ac:dyDescent="0.25">
      <c r="A31" s="56"/>
      <c r="B31" s="56"/>
      <c r="C31" s="56"/>
      <c r="D31" s="56"/>
      <c r="E31" s="56"/>
      <c r="F31" s="56"/>
      <c r="G31" s="56"/>
      <c r="H31" s="56"/>
      <c r="I31" s="289"/>
      <c r="J31" s="177"/>
      <c r="K31" s="177"/>
    </row>
    <row r="32" spans="1:11" ht="24.95" customHeight="1" x14ac:dyDescent="0.25">
      <c r="A32" s="31" t="s">
        <v>58</v>
      </c>
      <c r="B32" s="31" t="s">
        <v>133</v>
      </c>
      <c r="C32" s="31" t="s">
        <v>30</v>
      </c>
      <c r="D32" s="32" t="s">
        <v>59</v>
      </c>
      <c r="E32" s="31" t="s">
        <v>40</v>
      </c>
      <c r="F32" s="31" t="s">
        <v>62</v>
      </c>
      <c r="G32" s="31" t="s">
        <v>37</v>
      </c>
      <c r="H32" s="31" t="s">
        <v>60</v>
      </c>
      <c r="I32" s="31" t="s">
        <v>61</v>
      </c>
      <c r="J32" s="238" t="s">
        <v>99</v>
      </c>
      <c r="K32" s="31" t="s">
        <v>68</v>
      </c>
    </row>
    <row r="33" spans="1:11" x14ac:dyDescent="0.25">
      <c r="A33" s="95"/>
      <c r="B33" s="95">
        <f>12000000+2070612</f>
        <v>14070612</v>
      </c>
      <c r="C33" s="95">
        <v>0</v>
      </c>
      <c r="D33" s="82">
        <f>+A33+B33-C33</f>
        <v>14070612</v>
      </c>
      <c r="E33" s="82">
        <f>+I30</f>
        <v>14070612</v>
      </c>
      <c r="F33" s="72">
        <f>+E33/D33</f>
        <v>1</v>
      </c>
      <c r="G33" s="82">
        <f>+I9</f>
        <v>0</v>
      </c>
      <c r="H33" s="82">
        <f>+D33-E33-G33</f>
        <v>0</v>
      </c>
      <c r="I33" s="145">
        <f>+J30</f>
        <v>14035012</v>
      </c>
      <c r="J33" s="73">
        <f>+I33/D33</f>
        <v>0.99746990393879098</v>
      </c>
      <c r="K33" s="145">
        <f>+K30</f>
        <v>35600</v>
      </c>
    </row>
    <row r="34" spans="1:11" x14ac:dyDescent="0.25">
      <c r="A34" s="74">
        <v>1</v>
      </c>
      <c r="B34" s="74">
        <v>2</v>
      </c>
      <c r="C34" s="74">
        <v>3</v>
      </c>
      <c r="D34" s="74" t="s">
        <v>42</v>
      </c>
      <c r="E34" s="74">
        <v>5</v>
      </c>
      <c r="F34" s="74" t="s">
        <v>69</v>
      </c>
      <c r="G34" s="74">
        <v>7</v>
      </c>
      <c r="H34" s="74" t="s">
        <v>70</v>
      </c>
      <c r="I34" s="74">
        <v>9</v>
      </c>
      <c r="J34" s="239" t="s">
        <v>100</v>
      </c>
      <c r="K34" s="74" t="s">
        <v>101</v>
      </c>
    </row>
    <row r="36" spans="1:11" x14ac:dyDescent="0.25">
      <c r="B36" s="234"/>
      <c r="E36" s="234"/>
      <c r="G36" s="234"/>
    </row>
  </sheetData>
  <mergeCells count="15">
    <mergeCell ref="A5:A6"/>
    <mergeCell ref="B5:B6"/>
    <mergeCell ref="D5:D6"/>
    <mergeCell ref="E5:H5"/>
    <mergeCell ref="I5:I6"/>
    <mergeCell ref="J5:K6"/>
    <mergeCell ref="E6:H6"/>
    <mergeCell ref="J11:J12"/>
    <mergeCell ref="E12:F12"/>
    <mergeCell ref="G12:H12"/>
    <mergeCell ref="G30:H30"/>
    <mergeCell ref="G9:H9"/>
    <mergeCell ref="A11:A12"/>
    <mergeCell ref="E11:H11"/>
    <mergeCell ref="I11:I12"/>
  </mergeCells>
  <printOptions horizontalCentered="1" verticalCentered="1"/>
  <pageMargins left="0.19685039370078741" right="0.19685039370078741" top="0.39370078740157483" bottom="0.39370078740157483" header="0.31496062992125984" footer="0.31496062992125984"/>
  <pageSetup scale="80" orientation="landscape"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topLeftCell="A28" workbookViewId="0">
      <selection activeCell="B50" sqref="B50"/>
    </sheetView>
  </sheetViews>
  <sheetFormatPr baseColWidth="10" defaultRowHeight="15" x14ac:dyDescent="0.25"/>
  <cols>
    <col min="1" max="2" width="15.7109375" style="33" customWidth="1"/>
    <col min="3" max="3" width="14.7109375" style="33" customWidth="1"/>
    <col min="4" max="9" width="15.7109375" style="33" customWidth="1"/>
    <col min="10" max="10" width="15.7109375" style="234" customWidth="1"/>
    <col min="11" max="11" width="15.7109375" style="33" customWidth="1"/>
    <col min="12" max="16384" width="11.42578125" style="33"/>
  </cols>
  <sheetData>
    <row r="1" spans="1:11" ht="12.75" customHeight="1" x14ac:dyDescent="0.25">
      <c r="A1" s="2" t="s">
        <v>98</v>
      </c>
      <c r="B1" s="2"/>
      <c r="C1" s="2"/>
      <c r="D1" s="2"/>
      <c r="E1" s="3"/>
      <c r="F1" s="2"/>
      <c r="G1" s="3"/>
      <c r="H1" s="3"/>
      <c r="I1" s="3"/>
      <c r="J1" s="165"/>
      <c r="K1" s="3"/>
    </row>
    <row r="2" spans="1:11" ht="12.75" customHeight="1" x14ac:dyDescent="0.25">
      <c r="A2" s="3"/>
      <c r="B2" s="3"/>
      <c r="C2" s="3"/>
      <c r="D2" s="3"/>
      <c r="E2" s="3"/>
      <c r="F2" s="3"/>
      <c r="G2" s="3"/>
      <c r="H2" s="3"/>
      <c r="I2" s="3"/>
      <c r="J2" s="165"/>
      <c r="K2" s="4"/>
    </row>
    <row r="3" spans="1:11" ht="15" customHeight="1" x14ac:dyDescent="0.25">
      <c r="A3" s="34" t="s">
        <v>105</v>
      </c>
      <c r="B3" s="84" t="s">
        <v>47</v>
      </c>
      <c r="C3" s="34"/>
      <c r="D3" s="34"/>
      <c r="E3" s="35"/>
      <c r="F3" s="35"/>
      <c r="G3" s="35"/>
      <c r="H3" s="35"/>
      <c r="I3" s="35"/>
      <c r="J3" s="236"/>
      <c r="K3" s="301" t="s">
        <v>1133</v>
      </c>
    </row>
    <row r="4" spans="1:11" ht="12.75" customHeight="1" x14ac:dyDescent="0.25">
      <c r="A4" s="3"/>
      <c r="B4" s="3"/>
      <c r="C4" s="3"/>
      <c r="D4" s="3"/>
      <c r="E4" s="3"/>
      <c r="F4" s="3"/>
      <c r="G4" s="3"/>
      <c r="H4" s="3"/>
      <c r="I4" s="3"/>
      <c r="J4" s="176"/>
      <c r="K4" s="38"/>
    </row>
    <row r="5" spans="1:11" x14ac:dyDescent="0.25">
      <c r="A5" s="308" t="s">
        <v>28</v>
      </c>
      <c r="B5" s="310" t="s">
        <v>131</v>
      </c>
      <c r="C5" s="39"/>
      <c r="D5" s="308" t="s">
        <v>71</v>
      </c>
      <c r="E5" s="312" t="s">
        <v>37</v>
      </c>
      <c r="F5" s="313"/>
      <c r="G5" s="313"/>
      <c r="H5" s="314"/>
      <c r="I5" s="308" t="s">
        <v>31</v>
      </c>
      <c r="J5" s="315" t="s">
        <v>41</v>
      </c>
      <c r="K5" s="316"/>
    </row>
    <row r="6" spans="1:11" x14ac:dyDescent="0.25">
      <c r="A6" s="309"/>
      <c r="B6" s="311"/>
      <c r="C6" s="40"/>
      <c r="D6" s="309"/>
      <c r="E6" s="312" t="s">
        <v>33</v>
      </c>
      <c r="F6" s="313"/>
      <c r="G6" s="313"/>
      <c r="H6" s="314"/>
      <c r="I6" s="309"/>
      <c r="J6" s="317"/>
      <c r="K6" s="318"/>
    </row>
    <row r="7" spans="1:11" ht="15" customHeight="1" x14ac:dyDescent="0.25">
      <c r="A7" s="108"/>
      <c r="B7" s="151"/>
      <c r="C7" s="96"/>
      <c r="D7" s="50"/>
      <c r="E7" s="296"/>
      <c r="F7" s="37"/>
      <c r="G7" s="51"/>
      <c r="H7" s="52"/>
      <c r="I7" s="249"/>
      <c r="J7" s="37"/>
      <c r="K7" s="49"/>
    </row>
    <row r="8" spans="1:11" x14ac:dyDescent="0.25">
      <c r="A8" s="108"/>
      <c r="B8" s="44"/>
      <c r="C8" s="96"/>
      <c r="D8" s="109"/>
      <c r="E8" s="53"/>
      <c r="F8" s="37"/>
      <c r="G8" s="51"/>
      <c r="H8" s="52"/>
      <c r="I8" s="75"/>
      <c r="J8" s="53"/>
      <c r="K8" s="54"/>
    </row>
    <row r="9" spans="1:11" x14ac:dyDescent="0.25">
      <c r="A9" s="55"/>
      <c r="B9" s="55"/>
      <c r="C9" s="110"/>
      <c r="D9" s="111"/>
      <c r="E9" s="56"/>
      <c r="F9" s="56"/>
      <c r="G9" s="306" t="s">
        <v>132</v>
      </c>
      <c r="H9" s="307"/>
      <c r="I9" s="77">
        <f>SUM(I7:I8)</f>
        <v>0</v>
      </c>
      <c r="J9" s="37"/>
      <c r="K9" s="49"/>
    </row>
    <row r="10" spans="1:11" ht="12.75" customHeight="1" x14ac:dyDescent="0.25">
      <c r="A10" s="3"/>
      <c r="B10" s="3"/>
      <c r="C10" s="3"/>
      <c r="D10" s="3"/>
      <c r="E10" s="3"/>
      <c r="F10" s="3"/>
      <c r="G10" s="3"/>
      <c r="H10" s="3"/>
      <c r="I10" s="52"/>
      <c r="J10" s="176"/>
      <c r="K10" s="76"/>
    </row>
    <row r="11" spans="1:11" x14ac:dyDescent="0.25">
      <c r="A11" s="308" t="s">
        <v>28</v>
      </c>
      <c r="B11" s="30" t="s">
        <v>38</v>
      </c>
      <c r="C11" s="60" t="s">
        <v>34</v>
      </c>
      <c r="D11" s="59" t="s">
        <v>34</v>
      </c>
      <c r="E11" s="312" t="s">
        <v>40</v>
      </c>
      <c r="F11" s="313"/>
      <c r="G11" s="313"/>
      <c r="H11" s="314"/>
      <c r="I11" s="308" t="s">
        <v>31</v>
      </c>
      <c r="J11" s="319" t="s">
        <v>29</v>
      </c>
      <c r="K11" s="60" t="s">
        <v>56</v>
      </c>
    </row>
    <row r="12" spans="1:11" x14ac:dyDescent="0.25">
      <c r="A12" s="309"/>
      <c r="B12" s="61" t="s">
        <v>39</v>
      </c>
      <c r="C12" s="61" t="s">
        <v>36</v>
      </c>
      <c r="D12" s="61" t="s">
        <v>35</v>
      </c>
      <c r="E12" s="312" t="s">
        <v>33</v>
      </c>
      <c r="F12" s="314"/>
      <c r="G12" s="312" t="s">
        <v>32</v>
      </c>
      <c r="H12" s="314"/>
      <c r="I12" s="309"/>
      <c r="J12" s="320"/>
      <c r="K12" s="61" t="s">
        <v>57</v>
      </c>
    </row>
    <row r="13" spans="1:11" ht="15" customHeight="1" x14ac:dyDescent="0.25">
      <c r="A13" s="89">
        <v>42751</v>
      </c>
      <c r="B13" s="253" t="s">
        <v>162</v>
      </c>
      <c r="C13" s="91">
        <v>15</v>
      </c>
      <c r="D13" s="91">
        <v>50</v>
      </c>
      <c r="E13" s="92" t="s">
        <v>161</v>
      </c>
      <c r="F13" s="92"/>
      <c r="G13" s="88" t="s">
        <v>163</v>
      </c>
      <c r="H13" s="87"/>
      <c r="I13" s="79">
        <f>115000000-7636319</f>
        <v>107363681</v>
      </c>
      <c r="J13" s="79">
        <v>107363681</v>
      </c>
      <c r="K13" s="100">
        <f t="shared" ref="K13:K45" si="0">+I13-J13</f>
        <v>0</v>
      </c>
    </row>
    <row r="14" spans="1:11" x14ac:dyDescent="0.25">
      <c r="A14" s="89">
        <v>42752</v>
      </c>
      <c r="B14" s="253" t="s">
        <v>164</v>
      </c>
      <c r="C14" s="64">
        <v>38</v>
      </c>
      <c r="D14" s="64">
        <v>56</v>
      </c>
      <c r="E14" s="92" t="s">
        <v>165</v>
      </c>
      <c r="F14" s="97"/>
      <c r="G14" s="116" t="s">
        <v>151</v>
      </c>
      <c r="H14" s="87"/>
      <c r="I14" s="79">
        <v>60600</v>
      </c>
      <c r="J14" s="79">
        <v>60600</v>
      </c>
      <c r="K14" s="100">
        <f t="shared" si="0"/>
        <v>0</v>
      </c>
    </row>
    <row r="15" spans="1:11" x14ac:dyDescent="0.25">
      <c r="A15" s="89">
        <v>42781</v>
      </c>
      <c r="B15" s="253" t="s">
        <v>183</v>
      </c>
      <c r="C15" s="91">
        <v>38</v>
      </c>
      <c r="D15" s="91">
        <v>211</v>
      </c>
      <c r="E15" s="92" t="s">
        <v>185</v>
      </c>
      <c r="F15" s="97"/>
      <c r="G15" s="116" t="s">
        <v>151</v>
      </c>
      <c r="H15" s="87"/>
      <c r="I15" s="79">
        <v>62092</v>
      </c>
      <c r="J15" s="79">
        <v>62092</v>
      </c>
      <c r="K15" s="100">
        <f t="shared" si="0"/>
        <v>0</v>
      </c>
    </row>
    <row r="16" spans="1:11" x14ac:dyDescent="0.25">
      <c r="A16" s="89">
        <v>42781</v>
      </c>
      <c r="B16" s="253" t="s">
        <v>184</v>
      </c>
      <c r="C16" s="91">
        <v>90</v>
      </c>
      <c r="D16" s="91">
        <v>212</v>
      </c>
      <c r="E16" s="92" t="s">
        <v>186</v>
      </c>
      <c r="F16" s="97"/>
      <c r="G16" s="116" t="s">
        <v>187</v>
      </c>
      <c r="H16" s="87"/>
      <c r="I16" s="75">
        <v>503997</v>
      </c>
      <c r="J16" s="75">
        <v>503997</v>
      </c>
      <c r="K16" s="100">
        <f t="shared" si="0"/>
        <v>0</v>
      </c>
    </row>
    <row r="17" spans="1:11" x14ac:dyDescent="0.25">
      <c r="A17" s="89">
        <v>42810</v>
      </c>
      <c r="B17" s="253" t="s">
        <v>264</v>
      </c>
      <c r="C17" s="91">
        <v>38</v>
      </c>
      <c r="D17" s="91">
        <v>418</v>
      </c>
      <c r="E17" s="92" t="s">
        <v>265</v>
      </c>
      <c r="F17" s="97"/>
      <c r="G17" s="116" t="s">
        <v>151</v>
      </c>
      <c r="H17" s="87"/>
      <c r="I17" s="75">
        <v>62092</v>
      </c>
      <c r="J17" s="75">
        <v>62092</v>
      </c>
      <c r="K17" s="100">
        <f t="shared" si="0"/>
        <v>0</v>
      </c>
    </row>
    <row r="18" spans="1:11" x14ac:dyDescent="0.25">
      <c r="A18" s="89">
        <v>42825</v>
      </c>
      <c r="B18" s="253" t="s">
        <v>296</v>
      </c>
      <c r="C18" s="91">
        <v>434</v>
      </c>
      <c r="D18" s="91">
        <v>483</v>
      </c>
      <c r="E18" s="92" t="s">
        <v>298</v>
      </c>
      <c r="F18" s="97"/>
      <c r="G18" s="116" t="s">
        <v>301</v>
      </c>
      <c r="H18" s="87"/>
      <c r="I18" s="75">
        <v>225000000</v>
      </c>
      <c r="J18" s="75">
        <v>219308333</v>
      </c>
      <c r="K18" s="100">
        <f t="shared" si="0"/>
        <v>5691667</v>
      </c>
    </row>
    <row r="19" spans="1:11" x14ac:dyDescent="0.25">
      <c r="A19" s="89">
        <v>42832</v>
      </c>
      <c r="B19" s="253" t="s">
        <v>293</v>
      </c>
      <c r="C19" s="91">
        <v>38</v>
      </c>
      <c r="D19" s="91">
        <v>516</v>
      </c>
      <c r="E19" s="92" t="s">
        <v>299</v>
      </c>
      <c r="F19" s="97"/>
      <c r="G19" s="116" t="s">
        <v>302</v>
      </c>
      <c r="H19" s="87"/>
      <c r="I19" s="75">
        <v>155147</v>
      </c>
      <c r="J19" s="75">
        <v>155147</v>
      </c>
      <c r="K19" s="100">
        <f t="shared" si="0"/>
        <v>0</v>
      </c>
    </row>
    <row r="20" spans="1:11" x14ac:dyDescent="0.25">
      <c r="A20" s="48">
        <v>42832</v>
      </c>
      <c r="B20" s="253" t="s">
        <v>294</v>
      </c>
      <c r="C20" s="64">
        <v>40</v>
      </c>
      <c r="D20" s="64">
        <v>518</v>
      </c>
      <c r="E20" s="92" t="s">
        <v>300</v>
      </c>
      <c r="F20" s="97"/>
      <c r="G20" s="116" t="s">
        <v>266</v>
      </c>
      <c r="H20" s="87"/>
      <c r="I20" s="79">
        <v>18325395</v>
      </c>
      <c r="J20" s="79">
        <v>18325395</v>
      </c>
      <c r="K20" s="100">
        <f t="shared" si="0"/>
        <v>0</v>
      </c>
    </row>
    <row r="21" spans="1:11" x14ac:dyDescent="0.25">
      <c r="A21" s="89">
        <v>42836</v>
      </c>
      <c r="B21" s="253" t="s">
        <v>295</v>
      </c>
      <c r="C21" s="91">
        <v>38</v>
      </c>
      <c r="D21" s="91">
        <v>532</v>
      </c>
      <c r="E21" s="44" t="s">
        <v>297</v>
      </c>
      <c r="F21" s="97"/>
      <c r="G21" s="116" t="s">
        <v>151</v>
      </c>
      <c r="H21" s="87"/>
      <c r="I21" s="79">
        <v>62092</v>
      </c>
      <c r="J21" s="79">
        <v>62092</v>
      </c>
      <c r="K21" s="100">
        <f t="shared" si="0"/>
        <v>0</v>
      </c>
    </row>
    <row r="22" spans="1:11" x14ac:dyDescent="0.25">
      <c r="A22" s="89">
        <v>42853</v>
      </c>
      <c r="B22" s="253" t="s">
        <v>354</v>
      </c>
      <c r="C22" s="91">
        <v>555</v>
      </c>
      <c r="D22" s="91">
        <v>596</v>
      </c>
      <c r="E22" s="37" t="s">
        <v>355</v>
      </c>
      <c r="F22" s="97"/>
      <c r="G22" s="116" t="s">
        <v>163</v>
      </c>
      <c r="H22" s="87"/>
      <c r="I22" s="79">
        <v>434653232</v>
      </c>
      <c r="J22" s="79">
        <v>339791277</v>
      </c>
      <c r="K22" s="100">
        <f t="shared" si="0"/>
        <v>94861955</v>
      </c>
    </row>
    <row r="23" spans="1:11" x14ac:dyDescent="0.25">
      <c r="A23" s="89">
        <v>42864</v>
      </c>
      <c r="B23" s="253" t="s">
        <v>382</v>
      </c>
      <c r="C23" s="91">
        <v>38</v>
      </c>
      <c r="D23" s="91">
        <v>643</v>
      </c>
      <c r="E23" s="37" t="s">
        <v>383</v>
      </c>
      <c r="F23" s="97"/>
      <c r="G23" s="116" t="s">
        <v>302</v>
      </c>
      <c r="H23" s="87"/>
      <c r="I23" s="79">
        <v>102600</v>
      </c>
      <c r="J23" s="79">
        <v>102600</v>
      </c>
      <c r="K23" s="100">
        <f t="shared" si="0"/>
        <v>0</v>
      </c>
    </row>
    <row r="24" spans="1:11" x14ac:dyDescent="0.25">
      <c r="A24" s="89">
        <v>42874</v>
      </c>
      <c r="B24" s="253" t="s">
        <v>398</v>
      </c>
      <c r="C24" s="91">
        <v>276</v>
      </c>
      <c r="D24" s="91">
        <v>686</v>
      </c>
      <c r="E24" s="37" t="s">
        <v>397</v>
      </c>
      <c r="F24" s="97"/>
      <c r="G24" s="116" t="s">
        <v>96</v>
      </c>
      <c r="H24" s="87"/>
      <c r="I24" s="79">
        <v>222200</v>
      </c>
      <c r="J24" s="79">
        <v>222200</v>
      </c>
      <c r="K24" s="100">
        <f t="shared" si="0"/>
        <v>0</v>
      </c>
    </row>
    <row r="25" spans="1:11" x14ac:dyDescent="0.25">
      <c r="A25" s="89">
        <v>42906</v>
      </c>
      <c r="B25" s="253" t="s">
        <v>525</v>
      </c>
      <c r="C25" s="91">
        <v>38</v>
      </c>
      <c r="D25" s="91">
        <v>781</v>
      </c>
      <c r="E25" s="37" t="s">
        <v>526</v>
      </c>
      <c r="F25" s="97"/>
      <c r="G25" s="116" t="s">
        <v>302</v>
      </c>
      <c r="H25" s="87"/>
      <c r="I25" s="79">
        <v>166600</v>
      </c>
      <c r="J25" s="79">
        <v>166600</v>
      </c>
      <c r="K25" s="100">
        <f t="shared" si="0"/>
        <v>0</v>
      </c>
    </row>
    <row r="26" spans="1:11" x14ac:dyDescent="0.25">
      <c r="A26" s="89">
        <v>42909</v>
      </c>
      <c r="B26" s="253" t="s">
        <v>398</v>
      </c>
      <c r="C26" s="91">
        <v>276</v>
      </c>
      <c r="D26" s="91">
        <v>797</v>
      </c>
      <c r="E26" s="37" t="s">
        <v>524</v>
      </c>
      <c r="F26" s="97"/>
      <c r="G26" s="116" t="s">
        <v>96</v>
      </c>
      <c r="H26" s="87"/>
      <c r="I26" s="79">
        <v>121200</v>
      </c>
      <c r="J26" s="79">
        <v>121200</v>
      </c>
      <c r="K26" s="100">
        <f t="shared" si="0"/>
        <v>0</v>
      </c>
    </row>
    <row r="27" spans="1:11" x14ac:dyDescent="0.25">
      <c r="A27" s="89">
        <v>42930</v>
      </c>
      <c r="B27" s="253" t="s">
        <v>611</v>
      </c>
      <c r="C27" s="91">
        <v>38</v>
      </c>
      <c r="D27" s="91">
        <v>839</v>
      </c>
      <c r="E27" s="37" t="s">
        <v>612</v>
      </c>
      <c r="F27" s="97"/>
      <c r="G27" s="116" t="s">
        <v>302</v>
      </c>
      <c r="H27" s="87"/>
      <c r="I27" s="79">
        <v>102600</v>
      </c>
      <c r="J27" s="79">
        <v>102600</v>
      </c>
      <c r="K27" s="100">
        <f t="shared" si="0"/>
        <v>0</v>
      </c>
    </row>
    <row r="28" spans="1:11" x14ac:dyDescent="0.25">
      <c r="A28" s="89">
        <v>42958</v>
      </c>
      <c r="B28" s="253" t="s">
        <v>676</v>
      </c>
      <c r="C28" s="91">
        <v>38</v>
      </c>
      <c r="D28" s="91">
        <v>887</v>
      </c>
      <c r="E28" s="37" t="s">
        <v>678</v>
      </c>
      <c r="F28" s="97"/>
      <c r="G28" s="116" t="s">
        <v>302</v>
      </c>
      <c r="H28" s="87"/>
      <c r="I28" s="79">
        <v>102600</v>
      </c>
      <c r="J28" s="79">
        <v>102600</v>
      </c>
      <c r="K28" s="100">
        <f t="shared" si="0"/>
        <v>0</v>
      </c>
    </row>
    <row r="29" spans="1:11" x14ac:dyDescent="0.25">
      <c r="A29" s="89">
        <v>42958</v>
      </c>
      <c r="B29" s="253" t="s">
        <v>677</v>
      </c>
      <c r="C29" s="91">
        <v>731</v>
      </c>
      <c r="D29" s="91">
        <v>888</v>
      </c>
      <c r="E29" s="37" t="s">
        <v>679</v>
      </c>
      <c r="F29" s="97"/>
      <c r="G29" s="116" t="s">
        <v>301</v>
      </c>
      <c r="H29" s="87"/>
      <c r="I29" s="79">
        <v>150000000</v>
      </c>
      <c r="J29" s="79">
        <v>71000000</v>
      </c>
      <c r="K29" s="100">
        <f t="shared" si="0"/>
        <v>79000000</v>
      </c>
    </row>
    <row r="30" spans="1:11" x14ac:dyDescent="0.25">
      <c r="A30" s="89">
        <v>42962</v>
      </c>
      <c r="B30" s="253" t="s">
        <v>398</v>
      </c>
      <c r="C30" s="91">
        <v>276</v>
      </c>
      <c r="D30" s="91">
        <v>895</v>
      </c>
      <c r="E30" s="37" t="s">
        <v>675</v>
      </c>
      <c r="F30" s="97"/>
      <c r="G30" s="116" t="s">
        <v>96</v>
      </c>
      <c r="H30" s="87"/>
      <c r="I30" s="79">
        <v>276000</v>
      </c>
      <c r="J30" s="79">
        <v>276000</v>
      </c>
      <c r="K30" s="100">
        <f t="shared" si="0"/>
        <v>0</v>
      </c>
    </row>
    <row r="31" spans="1:11" x14ac:dyDescent="0.25">
      <c r="A31" s="89">
        <v>42969</v>
      </c>
      <c r="B31" s="253" t="s">
        <v>731</v>
      </c>
      <c r="C31" s="91">
        <v>90</v>
      </c>
      <c r="D31" s="91">
        <v>909</v>
      </c>
      <c r="E31" s="37" t="s">
        <v>732</v>
      </c>
      <c r="F31" s="97"/>
      <c r="G31" s="116" t="s">
        <v>187</v>
      </c>
      <c r="H31" s="87"/>
      <c r="I31" s="79">
        <v>5359011</v>
      </c>
      <c r="J31" s="79">
        <v>5359011</v>
      </c>
      <c r="K31" s="100">
        <f t="shared" si="0"/>
        <v>0</v>
      </c>
    </row>
    <row r="32" spans="1:11" x14ac:dyDescent="0.25">
      <c r="A32" s="89">
        <v>42984</v>
      </c>
      <c r="B32" s="253" t="s">
        <v>773</v>
      </c>
      <c r="C32" s="91">
        <v>38</v>
      </c>
      <c r="D32" s="91">
        <v>958</v>
      </c>
      <c r="E32" s="37" t="s">
        <v>774</v>
      </c>
      <c r="F32" s="97"/>
      <c r="G32" s="116" t="s">
        <v>302</v>
      </c>
      <c r="H32" s="87"/>
      <c r="I32" s="79">
        <v>102600</v>
      </c>
      <c r="J32" s="79">
        <v>102600</v>
      </c>
      <c r="K32" s="100">
        <f t="shared" si="0"/>
        <v>0</v>
      </c>
    </row>
    <row r="33" spans="1:11" x14ac:dyDescent="0.25">
      <c r="A33" s="89">
        <v>42999</v>
      </c>
      <c r="B33" s="253" t="s">
        <v>914</v>
      </c>
      <c r="C33" s="91">
        <v>40</v>
      </c>
      <c r="D33" s="91">
        <v>1055</v>
      </c>
      <c r="E33" s="37" t="s">
        <v>915</v>
      </c>
      <c r="F33" s="97"/>
      <c r="G33" s="116" t="s">
        <v>266</v>
      </c>
      <c r="H33" s="87"/>
      <c r="I33" s="79">
        <v>560345</v>
      </c>
      <c r="J33" s="79">
        <v>560345</v>
      </c>
      <c r="K33" s="100">
        <f t="shared" si="0"/>
        <v>0</v>
      </c>
    </row>
    <row r="34" spans="1:11" x14ac:dyDescent="0.25">
      <c r="A34" s="89">
        <v>43017</v>
      </c>
      <c r="B34" s="253" t="s">
        <v>984</v>
      </c>
      <c r="C34" s="91">
        <v>779</v>
      </c>
      <c r="D34" s="91">
        <v>1144</v>
      </c>
      <c r="E34" s="37" t="s">
        <v>680</v>
      </c>
      <c r="F34" s="97"/>
      <c r="G34" s="116" t="s">
        <v>985</v>
      </c>
      <c r="H34" s="87"/>
      <c r="I34" s="79">
        <v>72464996</v>
      </c>
      <c r="J34" s="79">
        <v>6910854</v>
      </c>
      <c r="K34" s="100">
        <f t="shared" si="0"/>
        <v>65554142</v>
      </c>
    </row>
    <row r="35" spans="1:11" x14ac:dyDescent="0.25">
      <c r="A35" s="89">
        <v>43020</v>
      </c>
      <c r="B35" s="253" t="s">
        <v>1011</v>
      </c>
      <c r="C35" s="91">
        <v>38</v>
      </c>
      <c r="D35" s="91">
        <v>1155</v>
      </c>
      <c r="E35" s="37" t="s">
        <v>1014</v>
      </c>
      <c r="F35" s="97"/>
      <c r="G35" s="116" t="s">
        <v>302</v>
      </c>
      <c r="H35" s="87"/>
      <c r="I35" s="79">
        <v>205200</v>
      </c>
      <c r="J35" s="79">
        <v>205200</v>
      </c>
      <c r="K35" s="100">
        <f t="shared" si="0"/>
        <v>0</v>
      </c>
    </row>
    <row r="36" spans="1:11" x14ac:dyDescent="0.25">
      <c r="A36" s="89">
        <v>43026</v>
      </c>
      <c r="B36" s="253" t="s">
        <v>1012</v>
      </c>
      <c r="C36" s="91">
        <v>40</v>
      </c>
      <c r="D36" s="91">
        <v>1165</v>
      </c>
      <c r="E36" s="37" t="s">
        <v>1015</v>
      </c>
      <c r="F36" s="97"/>
      <c r="G36" s="116" t="s">
        <v>266</v>
      </c>
      <c r="H36" s="87"/>
      <c r="I36" s="79">
        <v>3549289</v>
      </c>
      <c r="J36" s="79">
        <v>3549289</v>
      </c>
      <c r="K36" s="100">
        <f t="shared" si="0"/>
        <v>0</v>
      </c>
    </row>
    <row r="37" spans="1:11" x14ac:dyDescent="0.25">
      <c r="A37" s="89">
        <v>43026</v>
      </c>
      <c r="B37" s="253" t="s">
        <v>398</v>
      </c>
      <c r="C37" s="91">
        <v>276</v>
      </c>
      <c r="D37" s="91">
        <v>1166</v>
      </c>
      <c r="E37" s="37" t="s">
        <v>1007</v>
      </c>
      <c r="F37" s="97"/>
      <c r="G37" s="116" t="s">
        <v>96</v>
      </c>
      <c r="H37" s="87"/>
      <c r="I37" s="79">
        <v>175390</v>
      </c>
      <c r="J37" s="79">
        <v>175390</v>
      </c>
      <c r="K37" s="100">
        <f t="shared" si="0"/>
        <v>0</v>
      </c>
    </row>
    <row r="38" spans="1:11" x14ac:dyDescent="0.25">
      <c r="A38" s="89">
        <v>43031</v>
      </c>
      <c r="B38" s="253" t="s">
        <v>1013</v>
      </c>
      <c r="C38" s="91">
        <v>831</v>
      </c>
      <c r="D38" s="91">
        <v>1196</v>
      </c>
      <c r="E38" s="37" t="s">
        <v>1016</v>
      </c>
      <c r="F38" s="97"/>
      <c r="G38" s="116" t="s">
        <v>157</v>
      </c>
      <c r="H38" s="87"/>
      <c r="I38" s="79">
        <v>701723484</v>
      </c>
      <c r="J38" s="79">
        <v>50873188</v>
      </c>
      <c r="K38" s="100">
        <f t="shared" si="0"/>
        <v>650850296</v>
      </c>
    </row>
    <row r="39" spans="1:11" x14ac:dyDescent="0.25">
      <c r="A39" s="89">
        <v>43033</v>
      </c>
      <c r="B39" s="253" t="s">
        <v>398</v>
      </c>
      <c r="C39" s="91">
        <v>276</v>
      </c>
      <c r="D39" s="91">
        <v>1209</v>
      </c>
      <c r="E39" s="37" t="s">
        <v>1068</v>
      </c>
      <c r="F39" s="97"/>
      <c r="G39" s="116" t="s">
        <v>96</v>
      </c>
      <c r="H39" s="87"/>
      <c r="I39" s="79">
        <v>25400</v>
      </c>
      <c r="J39" s="79">
        <v>25400</v>
      </c>
      <c r="K39" s="100">
        <f t="shared" si="0"/>
        <v>0</v>
      </c>
    </row>
    <row r="40" spans="1:11" x14ac:dyDescent="0.25">
      <c r="A40" s="89">
        <v>43038</v>
      </c>
      <c r="B40" s="253" t="s">
        <v>1090</v>
      </c>
      <c r="C40" s="91">
        <v>40</v>
      </c>
      <c r="D40" s="91">
        <v>1235</v>
      </c>
      <c r="E40" s="37" t="s">
        <v>1091</v>
      </c>
      <c r="F40" s="97"/>
      <c r="G40" s="116" t="s">
        <v>266</v>
      </c>
      <c r="H40" s="87"/>
      <c r="I40" s="79">
        <v>24845023</v>
      </c>
      <c r="J40" s="79">
        <v>24845023</v>
      </c>
      <c r="K40" s="100">
        <f t="shared" si="0"/>
        <v>0</v>
      </c>
    </row>
    <row r="41" spans="1:11" x14ac:dyDescent="0.25">
      <c r="A41" s="89">
        <v>43060</v>
      </c>
      <c r="B41" s="253" t="s">
        <v>1110</v>
      </c>
      <c r="C41" s="91">
        <v>90</v>
      </c>
      <c r="D41" s="91">
        <v>1309</v>
      </c>
      <c r="E41" s="33" t="s">
        <v>1111</v>
      </c>
      <c r="F41" s="97"/>
      <c r="G41" s="37" t="s">
        <v>187</v>
      </c>
      <c r="H41" s="87"/>
      <c r="I41" s="79">
        <v>2296717</v>
      </c>
      <c r="J41" s="79">
        <v>2296717</v>
      </c>
      <c r="K41" s="100">
        <f t="shared" si="0"/>
        <v>0</v>
      </c>
    </row>
    <row r="42" spans="1:11" x14ac:dyDescent="0.25">
      <c r="A42" s="89">
        <v>43075</v>
      </c>
      <c r="B42" s="253" t="s">
        <v>398</v>
      </c>
      <c r="C42" s="91">
        <v>276</v>
      </c>
      <c r="D42" s="91">
        <v>1352</v>
      </c>
      <c r="E42" s="37" t="s">
        <v>1130</v>
      </c>
      <c r="F42" s="97"/>
      <c r="G42" s="116" t="s">
        <v>96</v>
      </c>
      <c r="H42" s="87"/>
      <c r="I42" s="79">
        <v>492600</v>
      </c>
      <c r="J42" s="79">
        <v>492600</v>
      </c>
      <c r="K42" s="100">
        <f t="shared" si="0"/>
        <v>0</v>
      </c>
    </row>
    <row r="43" spans="1:11" x14ac:dyDescent="0.25">
      <c r="A43" s="89">
        <v>43082</v>
      </c>
      <c r="B43" s="253" t="s">
        <v>1150</v>
      </c>
      <c r="C43" s="91">
        <v>40</v>
      </c>
      <c r="D43" s="91">
        <v>1369</v>
      </c>
      <c r="E43" s="37" t="s">
        <v>1152</v>
      </c>
      <c r="F43" s="97"/>
      <c r="G43" s="116" t="s">
        <v>266</v>
      </c>
      <c r="H43" s="87"/>
      <c r="I43" s="79">
        <v>3549289</v>
      </c>
      <c r="J43" s="79">
        <v>3549289</v>
      </c>
      <c r="K43" s="100">
        <f t="shared" si="0"/>
        <v>0</v>
      </c>
    </row>
    <row r="44" spans="1:11" x14ac:dyDescent="0.25">
      <c r="A44" s="89">
        <v>43083</v>
      </c>
      <c r="B44" s="253" t="s">
        <v>1151</v>
      </c>
      <c r="C44" s="91">
        <v>38</v>
      </c>
      <c r="D44" s="91">
        <v>1378</v>
      </c>
      <c r="E44" s="37" t="s">
        <v>1153</v>
      </c>
      <c r="F44" s="97"/>
      <c r="G44" s="116" t="s">
        <v>302</v>
      </c>
      <c r="H44" s="87"/>
      <c r="I44" s="79">
        <v>187724</v>
      </c>
      <c r="J44" s="79">
        <v>187724</v>
      </c>
      <c r="K44" s="100">
        <f t="shared" si="0"/>
        <v>0</v>
      </c>
    </row>
    <row r="45" spans="1:11" x14ac:dyDescent="0.25">
      <c r="A45" s="89">
        <v>43089</v>
      </c>
      <c r="B45" s="253" t="s">
        <v>398</v>
      </c>
      <c r="C45" s="91">
        <v>276</v>
      </c>
      <c r="D45" s="91">
        <v>1404</v>
      </c>
      <c r="E45" s="37" t="s">
        <v>1178</v>
      </c>
      <c r="F45" s="97"/>
      <c r="G45" s="116" t="s">
        <v>96</v>
      </c>
      <c r="H45" s="87"/>
      <c r="I45" s="79">
        <v>30000</v>
      </c>
      <c r="J45" s="79">
        <v>30000</v>
      </c>
      <c r="K45" s="100">
        <f t="shared" si="0"/>
        <v>0</v>
      </c>
    </row>
    <row r="46" spans="1:11" x14ac:dyDescent="0.25">
      <c r="A46" s="117"/>
      <c r="B46" s="118"/>
      <c r="C46" s="109"/>
      <c r="D46" s="109"/>
      <c r="E46" s="37"/>
      <c r="F46" s="54"/>
      <c r="G46" s="37"/>
      <c r="H46" s="54"/>
      <c r="I46" s="78"/>
      <c r="J46" s="94"/>
      <c r="K46" s="78"/>
    </row>
    <row r="47" spans="1:11" ht="12.75" customHeight="1" x14ac:dyDescent="0.25">
      <c r="A47" s="55"/>
      <c r="B47" s="56"/>
      <c r="C47" s="56"/>
      <c r="D47" s="56"/>
      <c r="E47" s="56"/>
      <c r="F47" s="56"/>
      <c r="G47" s="306" t="s">
        <v>132</v>
      </c>
      <c r="H47" s="307"/>
      <c r="I47" s="83">
        <f>SUM(I13:I46)</f>
        <v>1752909196</v>
      </c>
      <c r="J47" s="83">
        <f>SUM(J13:J46)</f>
        <v>856951136</v>
      </c>
      <c r="K47" s="83">
        <f>SUM(K13:K46)</f>
        <v>895958060</v>
      </c>
    </row>
    <row r="48" spans="1:11" ht="24.95" customHeight="1" x14ac:dyDescent="0.25">
      <c r="A48" s="56"/>
      <c r="B48" s="56"/>
      <c r="C48" s="56"/>
      <c r="D48" s="56"/>
      <c r="E48" s="56"/>
      <c r="F48" s="56"/>
      <c r="G48" s="56"/>
      <c r="H48" s="56"/>
      <c r="I48" s="175"/>
      <c r="J48" s="177"/>
      <c r="K48" s="177"/>
    </row>
    <row r="49" spans="1:11" ht="24.95" customHeight="1" x14ac:dyDescent="0.25">
      <c r="A49" s="31" t="s">
        <v>58</v>
      </c>
      <c r="B49" s="31" t="s">
        <v>133</v>
      </c>
      <c r="C49" s="31" t="s">
        <v>30</v>
      </c>
      <c r="D49" s="32" t="s">
        <v>59</v>
      </c>
      <c r="E49" s="31" t="s">
        <v>40</v>
      </c>
      <c r="F49" s="31" t="s">
        <v>62</v>
      </c>
      <c r="G49" s="31" t="s">
        <v>37</v>
      </c>
      <c r="H49" s="31" t="s">
        <v>60</v>
      </c>
      <c r="I49" s="31" t="s">
        <v>61</v>
      </c>
      <c r="J49" s="238" t="s">
        <v>99</v>
      </c>
      <c r="K49" s="31" t="s">
        <v>68</v>
      </c>
    </row>
    <row r="50" spans="1:11" x14ac:dyDescent="0.25">
      <c r="A50" s="95">
        <v>1203087000</v>
      </c>
      <c r="B50" s="95">
        <f>610000000-32561913</f>
        <v>577438087</v>
      </c>
      <c r="C50" s="95">
        <v>0</v>
      </c>
      <c r="D50" s="82">
        <f>+A50+B50-C50</f>
        <v>1780525087</v>
      </c>
      <c r="E50" s="82">
        <f>+I47</f>
        <v>1752909196</v>
      </c>
      <c r="F50" s="72">
        <f>+E50/D50</f>
        <v>0.98449002982230938</v>
      </c>
      <c r="G50" s="82">
        <f>+I9</f>
        <v>0</v>
      </c>
      <c r="H50" s="82">
        <f>+D50-E50-G50</f>
        <v>27615891</v>
      </c>
      <c r="I50" s="145">
        <f>+J47</f>
        <v>856951136</v>
      </c>
      <c r="J50" s="127">
        <f>+I50/D50</f>
        <v>0.48129124506966298</v>
      </c>
      <c r="K50" s="145">
        <f>+K47</f>
        <v>895958060</v>
      </c>
    </row>
    <row r="51" spans="1:11" x14ac:dyDescent="0.25">
      <c r="A51" s="74">
        <v>1</v>
      </c>
      <c r="B51" s="74">
        <v>2</v>
      </c>
      <c r="C51" s="74">
        <v>3</v>
      </c>
      <c r="D51" s="74" t="s">
        <v>42</v>
      </c>
      <c r="E51" s="74">
        <v>5</v>
      </c>
      <c r="F51" s="74" t="s">
        <v>69</v>
      </c>
      <c r="G51" s="74">
        <v>7</v>
      </c>
      <c r="H51" s="74" t="s">
        <v>70</v>
      </c>
      <c r="I51" s="74">
        <v>9</v>
      </c>
      <c r="J51" s="239" t="s">
        <v>100</v>
      </c>
      <c r="K51" s="74" t="s">
        <v>101</v>
      </c>
    </row>
    <row r="53" spans="1:11" x14ac:dyDescent="0.25">
      <c r="B53" s="234"/>
      <c r="E53" s="234"/>
      <c r="G53" s="234"/>
    </row>
  </sheetData>
  <mergeCells count="15">
    <mergeCell ref="G47:H47"/>
    <mergeCell ref="E11:H11"/>
    <mergeCell ref="E12:F12"/>
    <mergeCell ref="G12:H12"/>
    <mergeCell ref="E5:H5"/>
    <mergeCell ref="E6:H6"/>
    <mergeCell ref="G9:H9"/>
    <mergeCell ref="A5:A6"/>
    <mergeCell ref="J11:J12"/>
    <mergeCell ref="I11:I12"/>
    <mergeCell ref="A11:A12"/>
    <mergeCell ref="B5:B6"/>
    <mergeCell ref="D5:D6"/>
    <mergeCell ref="I5:I6"/>
    <mergeCell ref="J5:K6"/>
  </mergeCells>
  <phoneticPr fontId="0" type="noConversion"/>
  <printOptions horizontalCentered="1" verticalCentered="1"/>
  <pageMargins left="0.19685039370078741" right="0.19685039370078741" top="0.39370078740157483" bottom="0.39370078740157483" header="0" footer="0"/>
  <pageSetup scale="80" orientation="landscape" horizontalDpi="4294967293" r:id="rId1"/>
  <headerFooter alignWithMargins="0">
    <oddHeader>&amp;R&amp;D</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zoomScaleNormal="100" workbookViewId="0">
      <selection activeCell="M19" sqref="M19"/>
    </sheetView>
  </sheetViews>
  <sheetFormatPr baseColWidth="10" defaultRowHeight="15" x14ac:dyDescent="0.25"/>
  <cols>
    <col min="1" max="2" width="15.7109375" style="33" customWidth="1"/>
    <col min="3" max="3" width="14.7109375" style="33" customWidth="1"/>
    <col min="4" max="11" width="15.7109375" style="33" customWidth="1"/>
    <col min="12" max="16384" width="11.42578125" style="33"/>
  </cols>
  <sheetData>
    <row r="1" spans="1:11" ht="12.75" customHeight="1" x14ac:dyDescent="0.25">
      <c r="A1" s="2" t="s">
        <v>98</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34" t="s">
        <v>107</v>
      </c>
      <c r="B3" s="84" t="s">
        <v>48</v>
      </c>
      <c r="C3" s="34"/>
      <c r="D3" s="34"/>
      <c r="E3" s="35"/>
      <c r="F3" s="35"/>
      <c r="G3" s="35"/>
      <c r="H3" s="35"/>
      <c r="I3" s="35"/>
      <c r="J3" s="36"/>
      <c r="K3" s="301" t="s">
        <v>1133</v>
      </c>
    </row>
    <row r="4" spans="1:11" ht="12.75" customHeight="1" x14ac:dyDescent="0.25">
      <c r="A4" s="3"/>
      <c r="B4" s="3"/>
      <c r="C4" s="3"/>
      <c r="D4" s="3"/>
      <c r="E4" s="3"/>
      <c r="F4" s="3"/>
      <c r="G4" s="22"/>
      <c r="H4" s="3"/>
      <c r="I4" s="3"/>
      <c r="J4" s="37"/>
      <c r="K4" s="38"/>
    </row>
    <row r="5" spans="1:11" x14ac:dyDescent="0.25">
      <c r="A5" s="308" t="s">
        <v>28</v>
      </c>
      <c r="B5" s="310" t="s">
        <v>131</v>
      </c>
      <c r="C5" s="39"/>
      <c r="D5" s="308" t="s">
        <v>71</v>
      </c>
      <c r="E5" s="312" t="s">
        <v>37</v>
      </c>
      <c r="F5" s="313"/>
      <c r="G5" s="313"/>
      <c r="H5" s="314"/>
      <c r="I5" s="308" t="s">
        <v>31</v>
      </c>
      <c r="J5" s="315" t="s">
        <v>41</v>
      </c>
      <c r="K5" s="316"/>
    </row>
    <row r="6" spans="1:11" x14ac:dyDescent="0.25">
      <c r="A6" s="309"/>
      <c r="B6" s="311"/>
      <c r="C6" s="40"/>
      <c r="D6" s="309"/>
      <c r="E6" s="312" t="s">
        <v>33</v>
      </c>
      <c r="F6" s="313"/>
      <c r="G6" s="313"/>
      <c r="H6" s="314"/>
      <c r="I6" s="309"/>
      <c r="J6" s="317"/>
      <c r="K6" s="318"/>
    </row>
    <row r="7" spans="1:11" ht="15" customHeight="1" x14ac:dyDescent="0.25">
      <c r="A7" s="48"/>
      <c r="B7" s="44"/>
      <c r="C7" s="96"/>
      <c r="D7" s="50"/>
      <c r="E7" s="270"/>
      <c r="F7" s="37"/>
      <c r="G7" s="51"/>
      <c r="H7" s="52"/>
      <c r="I7" s="75"/>
      <c r="J7" s="42"/>
      <c r="K7" s="43"/>
    </row>
    <row r="8" spans="1:11" ht="12.75" customHeight="1" x14ac:dyDescent="0.25">
      <c r="A8" s="48"/>
      <c r="B8" s="44"/>
      <c r="C8" s="96"/>
      <c r="D8" s="50"/>
      <c r="E8" s="44"/>
      <c r="F8" s="37"/>
      <c r="G8" s="51"/>
      <c r="H8" s="52"/>
      <c r="I8" s="75"/>
      <c r="J8" s="44"/>
      <c r="K8" s="49"/>
    </row>
    <row r="9" spans="1:11" x14ac:dyDescent="0.25">
      <c r="A9" s="55"/>
      <c r="B9" s="56"/>
      <c r="C9" s="56"/>
      <c r="D9" s="56"/>
      <c r="E9" s="56"/>
      <c r="F9" s="56"/>
      <c r="G9" s="306" t="s">
        <v>132</v>
      </c>
      <c r="H9" s="307"/>
      <c r="I9" s="77">
        <f>SUM(I7:I8)</f>
        <v>0</v>
      </c>
      <c r="J9" s="57"/>
      <c r="K9" s="58"/>
    </row>
    <row r="10" spans="1:11" ht="12.75" customHeight="1" x14ac:dyDescent="0.25">
      <c r="A10" s="3"/>
      <c r="B10" s="3"/>
      <c r="C10" s="3"/>
      <c r="D10" s="3"/>
      <c r="E10" s="3"/>
      <c r="F10" s="3"/>
      <c r="G10" s="3"/>
      <c r="H10" s="3"/>
      <c r="I10" s="119"/>
      <c r="J10" s="37"/>
      <c r="K10" s="49"/>
    </row>
    <row r="11" spans="1:11" x14ac:dyDescent="0.25">
      <c r="A11" s="308" t="s">
        <v>28</v>
      </c>
      <c r="B11" s="30" t="s">
        <v>38</v>
      </c>
      <c r="C11" s="60" t="s">
        <v>34</v>
      </c>
      <c r="D11" s="59" t="s">
        <v>34</v>
      </c>
      <c r="E11" s="312" t="s">
        <v>40</v>
      </c>
      <c r="F11" s="313"/>
      <c r="G11" s="313"/>
      <c r="H11" s="314"/>
      <c r="I11" s="308" t="s">
        <v>31</v>
      </c>
      <c r="J11" s="308" t="s">
        <v>29</v>
      </c>
      <c r="K11" s="60" t="s">
        <v>56</v>
      </c>
    </row>
    <row r="12" spans="1:11" x14ac:dyDescent="0.25">
      <c r="A12" s="309"/>
      <c r="B12" s="61" t="s">
        <v>39</v>
      </c>
      <c r="C12" s="61" t="s">
        <v>36</v>
      </c>
      <c r="D12" s="61" t="s">
        <v>35</v>
      </c>
      <c r="E12" s="312" t="s">
        <v>33</v>
      </c>
      <c r="F12" s="314"/>
      <c r="G12" s="312" t="s">
        <v>32</v>
      </c>
      <c r="H12" s="314"/>
      <c r="I12" s="309"/>
      <c r="J12" s="309"/>
      <c r="K12" s="61" t="s">
        <v>57</v>
      </c>
    </row>
    <row r="13" spans="1:11" ht="12.75" customHeight="1" x14ac:dyDescent="0.25">
      <c r="A13" s="41"/>
      <c r="B13" s="41"/>
      <c r="C13" s="41"/>
      <c r="D13" s="41"/>
      <c r="E13" s="44"/>
      <c r="F13" s="49"/>
      <c r="G13" s="44"/>
      <c r="H13" s="49"/>
      <c r="I13" s="62"/>
      <c r="J13" s="62"/>
      <c r="K13" s="62"/>
    </row>
    <row r="14" spans="1:11" x14ac:dyDescent="0.25">
      <c r="A14" s="89">
        <v>42874</v>
      </c>
      <c r="B14" s="90" t="s">
        <v>398</v>
      </c>
      <c r="C14" s="91">
        <v>276</v>
      </c>
      <c r="D14" s="91">
        <v>686</v>
      </c>
      <c r="E14" s="99" t="s">
        <v>397</v>
      </c>
      <c r="F14" s="92"/>
      <c r="G14" s="88" t="s">
        <v>96</v>
      </c>
      <c r="H14" s="87"/>
      <c r="I14" s="75">
        <v>74500</v>
      </c>
      <c r="J14" s="75">
        <v>74500</v>
      </c>
      <c r="K14" s="78">
        <f t="shared" ref="K14:K25" si="0">+I14-J14</f>
        <v>0</v>
      </c>
    </row>
    <row r="15" spans="1:11" x14ac:dyDescent="0.25">
      <c r="A15" s="89">
        <v>42907</v>
      </c>
      <c r="B15" s="90" t="s">
        <v>527</v>
      </c>
      <c r="C15" s="91">
        <v>703</v>
      </c>
      <c r="D15" s="91">
        <v>782</v>
      </c>
      <c r="E15" s="99" t="s">
        <v>528</v>
      </c>
      <c r="F15" s="92"/>
      <c r="G15" s="88" t="s">
        <v>529</v>
      </c>
      <c r="H15" s="87"/>
      <c r="I15" s="75">
        <f>15000000-28</f>
        <v>14999972</v>
      </c>
      <c r="J15" s="75">
        <v>14999972</v>
      </c>
      <c r="K15" s="78">
        <f t="shared" si="0"/>
        <v>0</v>
      </c>
    </row>
    <row r="16" spans="1:11" x14ac:dyDescent="0.25">
      <c r="A16" s="89">
        <v>42909</v>
      </c>
      <c r="B16" s="90" t="s">
        <v>398</v>
      </c>
      <c r="C16" s="91">
        <v>276</v>
      </c>
      <c r="D16" s="91">
        <v>797</v>
      </c>
      <c r="E16" s="99" t="s">
        <v>524</v>
      </c>
      <c r="F16" s="92"/>
      <c r="G16" s="88" t="s">
        <v>96</v>
      </c>
      <c r="H16" s="87"/>
      <c r="I16" s="75">
        <v>106600</v>
      </c>
      <c r="J16" s="75">
        <v>106600</v>
      </c>
      <c r="K16" s="78">
        <f t="shared" si="0"/>
        <v>0</v>
      </c>
    </row>
    <row r="17" spans="1:11" x14ac:dyDescent="0.25">
      <c r="A17" s="89">
        <v>42962</v>
      </c>
      <c r="B17" s="90" t="s">
        <v>398</v>
      </c>
      <c r="C17" s="91">
        <v>276</v>
      </c>
      <c r="D17" s="91">
        <v>895</v>
      </c>
      <c r="E17" s="99" t="s">
        <v>675</v>
      </c>
      <c r="F17" s="92"/>
      <c r="G17" s="88" t="s">
        <v>96</v>
      </c>
      <c r="H17" s="87"/>
      <c r="I17" s="75">
        <v>178000</v>
      </c>
      <c r="J17" s="75">
        <v>178000</v>
      </c>
      <c r="K17" s="78">
        <f t="shared" si="0"/>
        <v>0</v>
      </c>
    </row>
    <row r="18" spans="1:11" x14ac:dyDescent="0.25">
      <c r="A18" s="89">
        <v>42964</v>
      </c>
      <c r="B18" s="90" t="s">
        <v>681</v>
      </c>
      <c r="C18" s="91">
        <v>757</v>
      </c>
      <c r="D18" s="91">
        <v>900</v>
      </c>
      <c r="E18" s="99" t="s">
        <v>682</v>
      </c>
      <c r="F18" s="92"/>
      <c r="G18" s="88" t="s">
        <v>683</v>
      </c>
      <c r="H18" s="87"/>
      <c r="I18" s="75">
        <v>3000000</v>
      </c>
      <c r="J18" s="75">
        <v>952000</v>
      </c>
      <c r="K18" s="78">
        <f t="shared" si="0"/>
        <v>2048000</v>
      </c>
    </row>
    <row r="19" spans="1:11" x14ac:dyDescent="0.25">
      <c r="A19" s="89">
        <v>42983</v>
      </c>
      <c r="B19" s="90" t="s">
        <v>398</v>
      </c>
      <c r="C19" s="91">
        <v>276</v>
      </c>
      <c r="D19" s="91">
        <v>954</v>
      </c>
      <c r="E19" s="99" t="s">
        <v>772</v>
      </c>
      <c r="F19" s="92"/>
      <c r="G19" s="88" t="s">
        <v>96</v>
      </c>
      <c r="H19" s="87"/>
      <c r="I19" s="75">
        <v>186400</v>
      </c>
      <c r="J19" s="75">
        <v>186400</v>
      </c>
      <c r="K19" s="78">
        <f t="shared" si="0"/>
        <v>0</v>
      </c>
    </row>
    <row r="20" spans="1:11" x14ac:dyDescent="0.25">
      <c r="A20" s="89">
        <v>43019</v>
      </c>
      <c r="B20" s="90" t="s">
        <v>1008</v>
      </c>
      <c r="C20" s="91">
        <v>813</v>
      </c>
      <c r="D20" s="91">
        <v>1149</v>
      </c>
      <c r="E20" s="99" t="s">
        <v>901</v>
      </c>
      <c r="F20" s="92"/>
      <c r="G20" s="88" t="s">
        <v>1010</v>
      </c>
      <c r="H20" s="87"/>
      <c r="I20" s="75">
        <v>19918581</v>
      </c>
      <c r="J20" s="75">
        <v>4729949</v>
      </c>
      <c r="K20" s="78">
        <f t="shared" si="0"/>
        <v>15188632</v>
      </c>
    </row>
    <row r="21" spans="1:11" x14ac:dyDescent="0.25">
      <c r="A21" s="89">
        <v>43026</v>
      </c>
      <c r="B21" s="90" t="s">
        <v>398</v>
      </c>
      <c r="C21" s="91">
        <v>276</v>
      </c>
      <c r="D21" s="91">
        <v>1166</v>
      </c>
      <c r="E21" s="99" t="s">
        <v>1007</v>
      </c>
      <c r="F21" s="92"/>
      <c r="G21" s="88" t="s">
        <v>96</v>
      </c>
      <c r="H21" s="87"/>
      <c r="I21" s="75">
        <v>115000</v>
      </c>
      <c r="J21" s="75">
        <v>115000</v>
      </c>
      <c r="K21" s="78">
        <f t="shared" si="0"/>
        <v>0</v>
      </c>
    </row>
    <row r="22" spans="1:11" x14ac:dyDescent="0.25">
      <c r="A22" s="89">
        <v>43026</v>
      </c>
      <c r="B22" s="90" t="s">
        <v>1017</v>
      </c>
      <c r="C22" s="91">
        <v>839</v>
      </c>
      <c r="D22" s="91">
        <v>1168</v>
      </c>
      <c r="E22" s="99" t="s">
        <v>916</v>
      </c>
      <c r="F22" s="92"/>
      <c r="G22" s="88" t="s">
        <v>1018</v>
      </c>
      <c r="H22" s="87"/>
      <c r="I22" s="75">
        <v>130000000</v>
      </c>
      <c r="J22" s="75">
        <v>0</v>
      </c>
      <c r="K22" s="78">
        <f t="shared" si="0"/>
        <v>130000000</v>
      </c>
    </row>
    <row r="23" spans="1:11" x14ac:dyDescent="0.25">
      <c r="A23" s="89">
        <v>43033</v>
      </c>
      <c r="B23" s="90" t="s">
        <v>398</v>
      </c>
      <c r="C23" s="91">
        <v>276</v>
      </c>
      <c r="D23" s="91">
        <v>1209</v>
      </c>
      <c r="E23" s="99" t="s">
        <v>1068</v>
      </c>
      <c r="F23" s="92"/>
      <c r="G23" s="88" t="s">
        <v>96</v>
      </c>
      <c r="H23" s="87"/>
      <c r="I23" s="75">
        <v>225000</v>
      </c>
      <c r="J23" s="75">
        <v>225000</v>
      </c>
      <c r="K23" s="78">
        <f t="shared" si="0"/>
        <v>0</v>
      </c>
    </row>
    <row r="24" spans="1:11" x14ac:dyDescent="0.25">
      <c r="A24" s="89">
        <v>43075</v>
      </c>
      <c r="B24" s="90" t="s">
        <v>398</v>
      </c>
      <c r="C24" s="91">
        <v>276</v>
      </c>
      <c r="D24" s="91">
        <v>1352</v>
      </c>
      <c r="E24" s="99" t="s">
        <v>1130</v>
      </c>
      <c r="F24" s="92"/>
      <c r="G24" s="88" t="s">
        <v>96</v>
      </c>
      <c r="H24" s="87"/>
      <c r="I24" s="75">
        <v>213400</v>
      </c>
      <c r="J24" s="75">
        <v>213400</v>
      </c>
      <c r="K24" s="78">
        <f t="shared" si="0"/>
        <v>0</v>
      </c>
    </row>
    <row r="25" spans="1:11" x14ac:dyDescent="0.25">
      <c r="A25" s="89">
        <v>43089</v>
      </c>
      <c r="B25" s="90" t="s">
        <v>398</v>
      </c>
      <c r="C25" s="91">
        <v>276</v>
      </c>
      <c r="D25" s="91">
        <v>1404</v>
      </c>
      <c r="E25" s="99" t="s">
        <v>1178</v>
      </c>
      <c r="F25" s="92"/>
      <c r="G25" s="88" t="s">
        <v>96</v>
      </c>
      <c r="H25" s="87"/>
      <c r="I25" s="75">
        <v>129300</v>
      </c>
      <c r="J25" s="75">
        <v>129300</v>
      </c>
      <c r="K25" s="78">
        <f t="shared" si="0"/>
        <v>0</v>
      </c>
    </row>
    <row r="26" spans="1:11" ht="12.75" customHeight="1" x14ac:dyDescent="0.25">
      <c r="A26" s="48"/>
      <c r="B26" s="63"/>
      <c r="C26" s="64"/>
      <c r="D26" s="64"/>
      <c r="E26" s="65"/>
      <c r="F26" s="66"/>
      <c r="G26" s="65"/>
      <c r="H26" s="66"/>
      <c r="I26" s="78"/>
      <c r="J26" s="78"/>
      <c r="K26" s="78"/>
    </row>
    <row r="27" spans="1:11" x14ac:dyDescent="0.25">
      <c r="A27" s="55"/>
      <c r="B27" s="56"/>
      <c r="C27" s="56"/>
      <c r="D27" s="56"/>
      <c r="E27" s="56"/>
      <c r="F27" s="56"/>
      <c r="G27" s="306" t="s">
        <v>132</v>
      </c>
      <c r="H27" s="307"/>
      <c r="I27" s="83">
        <f>SUM(I14:I26)</f>
        <v>169146753</v>
      </c>
      <c r="J27" s="83">
        <f>SUM(J14:J26)</f>
        <v>21910121</v>
      </c>
      <c r="K27" s="83">
        <f>SUM(K14:K26)</f>
        <v>147236632</v>
      </c>
    </row>
    <row r="28" spans="1:11" ht="12.75" customHeight="1" x14ac:dyDescent="0.25">
      <c r="A28" s="3"/>
      <c r="B28" s="3"/>
      <c r="C28" s="3"/>
      <c r="D28" s="3"/>
      <c r="E28" s="3"/>
      <c r="F28" s="3"/>
      <c r="G28" s="3"/>
      <c r="H28" s="3"/>
      <c r="I28" s="22"/>
      <c r="J28" s="93"/>
      <c r="K28" s="56"/>
    </row>
    <row r="29" spans="1:11" ht="24.95" customHeight="1" x14ac:dyDescent="0.25">
      <c r="A29" s="31" t="s">
        <v>58</v>
      </c>
      <c r="B29" s="31" t="s">
        <v>133</v>
      </c>
      <c r="C29" s="31" t="s">
        <v>30</v>
      </c>
      <c r="D29" s="32" t="s">
        <v>59</v>
      </c>
      <c r="E29" s="31" t="s">
        <v>40</v>
      </c>
      <c r="F29" s="31" t="s">
        <v>62</v>
      </c>
      <c r="G29" s="31" t="s">
        <v>37</v>
      </c>
      <c r="H29" s="31" t="s">
        <v>60</v>
      </c>
      <c r="I29" s="31" t="s">
        <v>61</v>
      </c>
      <c r="J29" s="31" t="s">
        <v>99</v>
      </c>
      <c r="K29" s="31" t="s">
        <v>68</v>
      </c>
    </row>
    <row r="30" spans="1:11" ht="24.95" customHeight="1" x14ac:dyDescent="0.25">
      <c r="A30" s="95">
        <v>204970000</v>
      </c>
      <c r="B30" s="95">
        <v>-18717544</v>
      </c>
      <c r="C30" s="95">
        <v>0</v>
      </c>
      <c r="D30" s="82">
        <f>+A30+B30-C30</f>
        <v>186252456</v>
      </c>
      <c r="E30" s="82">
        <f>+I27</f>
        <v>169146753</v>
      </c>
      <c r="F30" s="72">
        <f>+E30/D30</f>
        <v>0.90815851040375006</v>
      </c>
      <c r="G30" s="82">
        <f>+I9</f>
        <v>0</v>
      </c>
      <c r="H30" s="82">
        <f>+D30-E30-G30</f>
        <v>17105703</v>
      </c>
      <c r="I30" s="82">
        <f>+J27</f>
        <v>21910121</v>
      </c>
      <c r="J30" s="73">
        <f>+I30/D30</f>
        <v>0.11763668233185606</v>
      </c>
      <c r="K30" s="82">
        <f>+K27</f>
        <v>147236632</v>
      </c>
    </row>
    <row r="31" spans="1:11" x14ac:dyDescent="0.25">
      <c r="A31" s="74">
        <v>1</v>
      </c>
      <c r="B31" s="74">
        <v>2</v>
      </c>
      <c r="C31" s="74">
        <v>3</v>
      </c>
      <c r="D31" s="74" t="s">
        <v>42</v>
      </c>
      <c r="E31" s="74">
        <v>5</v>
      </c>
      <c r="F31" s="74" t="s">
        <v>69</v>
      </c>
      <c r="G31" s="74">
        <v>7</v>
      </c>
      <c r="H31" s="74" t="s">
        <v>70</v>
      </c>
      <c r="I31" s="74">
        <v>9</v>
      </c>
      <c r="J31" s="74" t="s">
        <v>100</v>
      </c>
      <c r="K31" s="74" t="s">
        <v>101</v>
      </c>
    </row>
  </sheetData>
  <mergeCells count="15">
    <mergeCell ref="J11:J12"/>
    <mergeCell ref="I11:I12"/>
    <mergeCell ref="A11:A12"/>
    <mergeCell ref="B5:B6"/>
    <mergeCell ref="D5:D6"/>
    <mergeCell ref="I5:I6"/>
    <mergeCell ref="J5:K6"/>
    <mergeCell ref="A5:A6"/>
    <mergeCell ref="G27:H27"/>
    <mergeCell ref="E11:H11"/>
    <mergeCell ref="E12:F12"/>
    <mergeCell ref="G12:H12"/>
    <mergeCell ref="E5:H5"/>
    <mergeCell ref="E6:H6"/>
    <mergeCell ref="G9:H9"/>
  </mergeCells>
  <phoneticPr fontId="0"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workbookViewId="0">
      <selection activeCell="P18" sqref="P18"/>
    </sheetView>
  </sheetViews>
  <sheetFormatPr baseColWidth="10" defaultRowHeight="15" x14ac:dyDescent="0.25"/>
  <cols>
    <col min="1" max="2" width="15.7109375" style="33" customWidth="1"/>
    <col min="3" max="3" width="14.7109375" style="33" customWidth="1"/>
    <col min="4" max="11" width="15.7109375" style="33" customWidth="1"/>
    <col min="12" max="16384" width="11.42578125" style="33"/>
  </cols>
  <sheetData>
    <row r="1" spans="1:11" ht="12.75" customHeight="1" x14ac:dyDescent="0.25">
      <c r="A1" s="2" t="s">
        <v>98</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34" t="s">
        <v>108</v>
      </c>
      <c r="B3" s="84" t="s">
        <v>49</v>
      </c>
      <c r="C3" s="34"/>
      <c r="D3" s="34"/>
      <c r="E3" s="35"/>
      <c r="F3" s="35"/>
      <c r="G3" s="35"/>
      <c r="H3" s="35"/>
      <c r="I3" s="35"/>
      <c r="J3" s="36"/>
      <c r="K3" s="301" t="s">
        <v>1133</v>
      </c>
    </row>
    <row r="4" spans="1:11" ht="12.75" customHeight="1" x14ac:dyDescent="0.25">
      <c r="A4" s="3"/>
      <c r="B4" s="3"/>
      <c r="C4" s="3"/>
      <c r="D4" s="3"/>
      <c r="E4" s="3"/>
      <c r="F4" s="3"/>
      <c r="G4" s="3"/>
      <c r="H4" s="3"/>
      <c r="I4" s="3"/>
      <c r="J4" s="37"/>
      <c r="K4" s="38"/>
    </row>
    <row r="5" spans="1:11" x14ac:dyDescent="0.25">
      <c r="A5" s="308" t="s">
        <v>28</v>
      </c>
      <c r="B5" s="310" t="s">
        <v>131</v>
      </c>
      <c r="C5" s="39"/>
      <c r="D5" s="308" t="s">
        <v>71</v>
      </c>
      <c r="E5" s="312" t="s">
        <v>37</v>
      </c>
      <c r="F5" s="313"/>
      <c r="G5" s="313"/>
      <c r="H5" s="314"/>
      <c r="I5" s="308" t="s">
        <v>31</v>
      </c>
      <c r="J5" s="315" t="s">
        <v>41</v>
      </c>
      <c r="K5" s="316"/>
    </row>
    <row r="6" spans="1:11" x14ac:dyDescent="0.25">
      <c r="A6" s="309"/>
      <c r="B6" s="311"/>
      <c r="C6" s="40"/>
      <c r="D6" s="309"/>
      <c r="E6" s="312" t="s">
        <v>33</v>
      </c>
      <c r="F6" s="313"/>
      <c r="G6" s="313"/>
      <c r="H6" s="314"/>
      <c r="I6" s="309"/>
      <c r="J6" s="317"/>
      <c r="K6" s="318"/>
    </row>
    <row r="7" spans="1:11" x14ac:dyDescent="0.25">
      <c r="A7" s="112"/>
      <c r="B7" s="257"/>
      <c r="C7" s="141"/>
      <c r="D7" s="138"/>
      <c r="E7" s="258"/>
      <c r="F7" s="113"/>
      <c r="G7" s="113"/>
      <c r="H7" s="114"/>
      <c r="I7" s="141"/>
      <c r="J7" s="138"/>
      <c r="K7" s="115"/>
    </row>
    <row r="8" spans="1:11" ht="12.75" customHeight="1" x14ac:dyDescent="0.25">
      <c r="A8" s="89"/>
      <c r="B8" s="123"/>
      <c r="C8" s="124"/>
      <c r="D8" s="228"/>
      <c r="E8" s="229"/>
      <c r="F8" s="92"/>
      <c r="G8" s="122"/>
      <c r="H8" s="68"/>
      <c r="I8" s="126"/>
      <c r="J8" s="44"/>
      <c r="K8" s="49"/>
    </row>
    <row r="9" spans="1:11" x14ac:dyDescent="0.25">
      <c r="A9" s="55"/>
      <c r="B9" s="56"/>
      <c r="C9" s="56"/>
      <c r="D9" s="56"/>
      <c r="E9" s="56"/>
      <c r="F9" s="56"/>
      <c r="G9" s="306" t="s">
        <v>132</v>
      </c>
      <c r="H9" s="307"/>
      <c r="I9" s="77">
        <f>SUM(I8:I8)</f>
        <v>0</v>
      </c>
      <c r="J9" s="57"/>
      <c r="K9" s="58"/>
    </row>
    <row r="10" spans="1:11" ht="12.75" customHeight="1" x14ac:dyDescent="0.25">
      <c r="A10" s="3"/>
      <c r="B10" s="3"/>
      <c r="C10" s="3"/>
      <c r="D10" s="3"/>
      <c r="E10" s="3"/>
      <c r="F10" s="3"/>
      <c r="G10" s="3"/>
      <c r="H10" s="3"/>
      <c r="I10" s="98"/>
      <c r="J10" s="37"/>
      <c r="K10" s="49"/>
    </row>
    <row r="11" spans="1:11" x14ac:dyDescent="0.25">
      <c r="A11" s="60" t="s">
        <v>28</v>
      </c>
      <c r="B11" s="30" t="s">
        <v>38</v>
      </c>
      <c r="C11" s="60" t="s">
        <v>34</v>
      </c>
      <c r="D11" s="59" t="s">
        <v>34</v>
      </c>
      <c r="E11" s="312" t="s">
        <v>40</v>
      </c>
      <c r="F11" s="313"/>
      <c r="G11" s="313"/>
      <c r="H11" s="314"/>
      <c r="I11" s="308" t="s">
        <v>31</v>
      </c>
      <c r="J11" s="308" t="s">
        <v>29</v>
      </c>
      <c r="K11" s="60" t="s">
        <v>56</v>
      </c>
    </row>
    <row r="12" spans="1:11" x14ac:dyDescent="0.25">
      <c r="A12" s="61"/>
      <c r="B12" s="61" t="s">
        <v>39</v>
      </c>
      <c r="C12" s="61" t="s">
        <v>36</v>
      </c>
      <c r="D12" s="61" t="s">
        <v>35</v>
      </c>
      <c r="E12" s="312" t="s">
        <v>33</v>
      </c>
      <c r="F12" s="314"/>
      <c r="G12" s="312" t="s">
        <v>32</v>
      </c>
      <c r="H12" s="314"/>
      <c r="I12" s="309"/>
      <c r="J12" s="309"/>
      <c r="K12" s="61" t="s">
        <v>57</v>
      </c>
    </row>
    <row r="13" spans="1:11" ht="15" customHeight="1" x14ac:dyDescent="0.25">
      <c r="A13" s="89">
        <v>42748</v>
      </c>
      <c r="B13" s="90" t="s">
        <v>166</v>
      </c>
      <c r="C13" s="91">
        <v>6</v>
      </c>
      <c r="D13" s="91">
        <v>44</v>
      </c>
      <c r="E13" s="44" t="s">
        <v>167</v>
      </c>
      <c r="F13" s="87"/>
      <c r="G13" s="88" t="s">
        <v>168</v>
      </c>
      <c r="H13" s="87"/>
      <c r="I13" s="75">
        <f>377000000-10617719</f>
        <v>366382281</v>
      </c>
      <c r="J13" s="75">
        <v>366382281</v>
      </c>
      <c r="K13" s="78">
        <f t="shared" ref="K13:K23" si="0">+I13-J13</f>
        <v>0</v>
      </c>
    </row>
    <row r="14" spans="1:11" ht="15" customHeight="1" x14ac:dyDescent="0.25">
      <c r="A14" s="89">
        <v>42809</v>
      </c>
      <c r="B14" s="90" t="s">
        <v>267</v>
      </c>
      <c r="C14" s="91">
        <v>241</v>
      </c>
      <c r="D14" s="91">
        <v>414</v>
      </c>
      <c r="E14" s="44" t="s">
        <v>182</v>
      </c>
      <c r="F14" s="87"/>
      <c r="G14" s="88" t="s">
        <v>263</v>
      </c>
      <c r="H14" s="87"/>
      <c r="I14" s="75">
        <v>636080214</v>
      </c>
      <c r="J14" s="75">
        <v>547392500</v>
      </c>
      <c r="K14" s="78">
        <f t="shared" si="0"/>
        <v>88687714</v>
      </c>
    </row>
    <row r="15" spans="1:11" ht="15" customHeight="1" x14ac:dyDescent="0.25">
      <c r="A15" s="89">
        <v>42837</v>
      </c>
      <c r="B15" s="90" t="s">
        <v>303</v>
      </c>
      <c r="C15" s="256">
        <v>332</v>
      </c>
      <c r="D15" s="286">
        <v>533</v>
      </c>
      <c r="E15" s="44" t="s">
        <v>304</v>
      </c>
      <c r="F15" s="87"/>
      <c r="G15" s="88" t="s">
        <v>305</v>
      </c>
      <c r="H15" s="285"/>
      <c r="I15" s="100">
        <v>992375400</v>
      </c>
      <c r="J15" s="100">
        <v>976288447</v>
      </c>
      <c r="K15" s="78">
        <f t="shared" si="0"/>
        <v>16086953</v>
      </c>
    </row>
    <row r="16" spans="1:11" ht="15" customHeight="1" x14ac:dyDescent="0.25">
      <c r="A16" s="89">
        <v>42853</v>
      </c>
      <c r="B16" s="90" t="s">
        <v>356</v>
      </c>
      <c r="C16" s="91">
        <v>552</v>
      </c>
      <c r="D16" s="91">
        <v>594</v>
      </c>
      <c r="E16" s="44" t="s">
        <v>341</v>
      </c>
      <c r="F16" s="87"/>
      <c r="G16" s="88" t="s">
        <v>357</v>
      </c>
      <c r="H16" s="285"/>
      <c r="I16" s="100">
        <v>4267873</v>
      </c>
      <c r="J16" s="78">
        <v>4267873</v>
      </c>
      <c r="K16" s="78">
        <f t="shared" si="0"/>
        <v>0</v>
      </c>
    </row>
    <row r="17" spans="1:11" ht="15" customHeight="1" x14ac:dyDescent="0.25">
      <c r="A17" s="284">
        <v>42892</v>
      </c>
      <c r="B17" s="88" t="s">
        <v>501</v>
      </c>
      <c r="C17" s="162">
        <v>502</v>
      </c>
      <c r="D17" s="162">
        <v>729</v>
      </c>
      <c r="E17" s="44" t="s">
        <v>504</v>
      </c>
      <c r="F17" s="285"/>
      <c r="G17" s="88" t="s">
        <v>505</v>
      </c>
      <c r="H17" s="285"/>
      <c r="I17" s="100">
        <v>6946030</v>
      </c>
      <c r="J17" s="78">
        <v>3473015</v>
      </c>
      <c r="K17" s="78">
        <f t="shared" si="0"/>
        <v>3473015</v>
      </c>
    </row>
    <row r="18" spans="1:11" ht="15" customHeight="1" x14ac:dyDescent="0.25">
      <c r="A18" s="284">
        <v>42895</v>
      </c>
      <c r="B18" s="88" t="s">
        <v>502</v>
      </c>
      <c r="C18" s="162">
        <v>678</v>
      </c>
      <c r="D18" s="162">
        <v>739</v>
      </c>
      <c r="E18" s="44" t="s">
        <v>503</v>
      </c>
      <c r="F18" s="285"/>
      <c r="G18" s="88" t="s">
        <v>506</v>
      </c>
      <c r="H18" s="285"/>
      <c r="I18" s="100">
        <v>60000000</v>
      </c>
      <c r="J18" s="241">
        <v>40774641</v>
      </c>
      <c r="K18" s="78">
        <f t="shared" si="0"/>
        <v>19225359</v>
      </c>
    </row>
    <row r="19" spans="1:11" ht="15" customHeight="1" x14ac:dyDescent="0.25">
      <c r="A19" s="284">
        <v>42915</v>
      </c>
      <c r="B19" s="88" t="s">
        <v>530</v>
      </c>
      <c r="C19" s="162">
        <v>467</v>
      </c>
      <c r="D19" s="162">
        <v>807</v>
      </c>
      <c r="E19" s="44" t="s">
        <v>268</v>
      </c>
      <c r="F19" s="285"/>
      <c r="G19" s="88" t="s">
        <v>531</v>
      </c>
      <c r="H19" s="285"/>
      <c r="I19" s="241">
        <v>7406824</v>
      </c>
      <c r="J19" s="241">
        <v>2962728</v>
      </c>
      <c r="K19" s="78">
        <f t="shared" si="0"/>
        <v>4444096</v>
      </c>
    </row>
    <row r="20" spans="1:11" ht="15" customHeight="1" x14ac:dyDescent="0.25">
      <c r="A20" s="284">
        <v>42928</v>
      </c>
      <c r="B20" s="88" t="s">
        <v>614</v>
      </c>
      <c r="C20" s="162">
        <v>727</v>
      </c>
      <c r="D20" s="162">
        <v>826</v>
      </c>
      <c r="E20" s="44" t="s">
        <v>615</v>
      </c>
      <c r="F20" s="285"/>
      <c r="G20" s="88" t="s">
        <v>617</v>
      </c>
      <c r="H20" s="285"/>
      <c r="I20" s="241">
        <v>7500000</v>
      </c>
      <c r="J20" s="241">
        <v>1651850</v>
      </c>
      <c r="K20" s="78">
        <f t="shared" si="0"/>
        <v>5848150</v>
      </c>
    </row>
    <row r="21" spans="1:11" ht="15" customHeight="1" x14ac:dyDescent="0.25">
      <c r="A21" s="284">
        <v>42935</v>
      </c>
      <c r="B21" s="88" t="s">
        <v>613</v>
      </c>
      <c r="C21" s="162">
        <v>667</v>
      </c>
      <c r="D21" s="162">
        <v>845</v>
      </c>
      <c r="E21" s="44" t="s">
        <v>616</v>
      </c>
      <c r="F21" s="285"/>
      <c r="G21" s="88" t="s">
        <v>618</v>
      </c>
      <c r="H21" s="285"/>
      <c r="I21" s="241">
        <v>400000000</v>
      </c>
      <c r="J21" s="305">
        <v>399999999.63</v>
      </c>
      <c r="K21" s="67">
        <f t="shared" si="0"/>
        <v>0.37000000476837158</v>
      </c>
    </row>
    <row r="22" spans="1:11" ht="15" customHeight="1" x14ac:dyDescent="0.25">
      <c r="A22" s="284">
        <v>43061</v>
      </c>
      <c r="B22" s="88" t="s">
        <v>1112</v>
      </c>
      <c r="C22" s="162">
        <v>998</v>
      </c>
      <c r="D22" s="162">
        <v>1320</v>
      </c>
      <c r="E22" s="44" t="s">
        <v>1113</v>
      </c>
      <c r="F22" s="285"/>
      <c r="G22" s="88" t="s">
        <v>618</v>
      </c>
      <c r="H22" s="285"/>
      <c r="I22" s="241">
        <v>200000000</v>
      </c>
      <c r="J22" s="241">
        <v>189442270</v>
      </c>
      <c r="K22" s="78">
        <f t="shared" si="0"/>
        <v>10557730</v>
      </c>
    </row>
    <row r="23" spans="1:11" ht="15" customHeight="1" x14ac:dyDescent="0.25">
      <c r="A23" s="284">
        <v>43095</v>
      </c>
      <c r="B23" s="88" t="s">
        <v>303</v>
      </c>
      <c r="C23" s="162">
        <v>1063</v>
      </c>
      <c r="D23" s="162">
        <v>1414</v>
      </c>
      <c r="E23" s="44" t="s">
        <v>1179</v>
      </c>
      <c r="F23" s="285"/>
      <c r="G23" s="88" t="s">
        <v>305</v>
      </c>
      <c r="H23" s="285"/>
      <c r="I23" s="241">
        <v>67600609</v>
      </c>
      <c r="J23" s="241">
        <v>0</v>
      </c>
      <c r="K23" s="78">
        <f t="shared" si="0"/>
        <v>67600609</v>
      </c>
    </row>
    <row r="24" spans="1:11" x14ac:dyDescent="0.25">
      <c r="B24" s="242"/>
      <c r="C24" s="242"/>
      <c r="D24" s="242"/>
      <c r="E24" s="162"/>
      <c r="G24" s="248"/>
      <c r="I24" s="242"/>
      <c r="J24" s="241"/>
      <c r="K24" s="171"/>
    </row>
    <row r="25" spans="1:11" x14ac:dyDescent="0.25">
      <c r="A25" s="55"/>
      <c r="B25" s="56"/>
      <c r="C25" s="56"/>
      <c r="D25" s="56"/>
      <c r="E25" s="56"/>
      <c r="F25" s="56"/>
      <c r="G25" s="306" t="s">
        <v>132</v>
      </c>
      <c r="H25" s="307"/>
      <c r="I25" s="83">
        <f>SUM(I13:I24)</f>
        <v>2748559231</v>
      </c>
      <c r="J25" s="83">
        <f>SUM(J13:J24)</f>
        <v>2532635604.6300001</v>
      </c>
      <c r="K25" s="83">
        <f>SUM(K13:K24)</f>
        <v>215923626.37</v>
      </c>
    </row>
    <row r="26" spans="1:11" ht="12.75" customHeight="1" x14ac:dyDescent="0.25">
      <c r="A26" s="3"/>
      <c r="B26" s="3"/>
      <c r="C26" s="3"/>
      <c r="D26" s="3"/>
      <c r="E26" s="3"/>
      <c r="F26" s="3"/>
      <c r="G26" s="3"/>
      <c r="H26" s="3"/>
      <c r="I26" s="22"/>
      <c r="J26" s="93"/>
      <c r="K26" s="177"/>
    </row>
    <row r="27" spans="1:11" ht="24.95" customHeight="1" x14ac:dyDescent="0.25">
      <c r="A27" s="31" t="s">
        <v>58</v>
      </c>
      <c r="B27" s="31" t="s">
        <v>133</v>
      </c>
      <c r="C27" s="31" t="s">
        <v>30</v>
      </c>
      <c r="D27" s="32" t="s">
        <v>59</v>
      </c>
      <c r="E27" s="31" t="s">
        <v>40</v>
      </c>
      <c r="F27" s="31" t="s">
        <v>62</v>
      </c>
      <c r="G27" s="31" t="s">
        <v>37</v>
      </c>
      <c r="H27" s="31" t="s">
        <v>60</v>
      </c>
      <c r="I27" s="31" t="s">
        <v>61</v>
      </c>
      <c r="J27" s="31" t="s">
        <v>99</v>
      </c>
      <c r="K27" s="31" t="s">
        <v>68</v>
      </c>
    </row>
    <row r="28" spans="1:11" ht="24.95" customHeight="1" x14ac:dyDescent="0.25">
      <c r="A28" s="95">
        <v>2518100000</v>
      </c>
      <c r="B28" s="95">
        <f>-2222224+242000000</f>
        <v>239777776</v>
      </c>
      <c r="C28" s="95">
        <v>0</v>
      </c>
      <c r="D28" s="82">
        <f>+A28+B28-C28</f>
        <v>2757877776</v>
      </c>
      <c r="E28" s="82">
        <f>+I25</f>
        <v>2748559231</v>
      </c>
      <c r="F28" s="72">
        <f>+E28/D28</f>
        <v>0.99662111748348925</v>
      </c>
      <c r="G28" s="82">
        <f>+I9</f>
        <v>0</v>
      </c>
      <c r="H28" s="82">
        <f>+D28-E28-G28</f>
        <v>9318545</v>
      </c>
      <c r="I28" s="145">
        <f>+J25</f>
        <v>2532635604.6300001</v>
      </c>
      <c r="J28" s="73">
        <f>+I28/D28</f>
        <v>0.9183277180264714</v>
      </c>
      <c r="K28" s="145">
        <f>+K25</f>
        <v>215923626.37</v>
      </c>
    </row>
    <row r="29" spans="1:11" x14ac:dyDescent="0.25">
      <c r="A29" s="74">
        <v>1</v>
      </c>
      <c r="B29" s="74">
        <v>2</v>
      </c>
      <c r="C29" s="74">
        <v>3</v>
      </c>
      <c r="D29" s="74" t="s">
        <v>42</v>
      </c>
      <c r="E29" s="74">
        <v>5</v>
      </c>
      <c r="F29" s="74" t="s">
        <v>69</v>
      </c>
      <c r="G29" s="74">
        <v>7</v>
      </c>
      <c r="H29" s="74" t="s">
        <v>70</v>
      </c>
      <c r="I29" s="74">
        <v>9</v>
      </c>
      <c r="J29" s="74" t="s">
        <v>100</v>
      </c>
      <c r="K29" s="74" t="s">
        <v>101</v>
      </c>
    </row>
    <row r="32" spans="1:11" x14ac:dyDescent="0.25">
      <c r="B32" s="234"/>
    </row>
  </sheetData>
  <mergeCells count="14">
    <mergeCell ref="G25:H25"/>
    <mergeCell ref="E11:H11"/>
    <mergeCell ref="E12:F12"/>
    <mergeCell ref="G12:H12"/>
    <mergeCell ref="E5:H5"/>
    <mergeCell ref="E6:H6"/>
    <mergeCell ref="G9:H9"/>
    <mergeCell ref="B5:B6"/>
    <mergeCell ref="A5:A6"/>
    <mergeCell ref="D5:D6"/>
    <mergeCell ref="J11:J12"/>
    <mergeCell ref="I11:I12"/>
    <mergeCell ref="I5:I6"/>
    <mergeCell ref="J5:K6"/>
  </mergeCells>
  <phoneticPr fontId="0"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27</vt:i4>
      </vt:variant>
      <vt:variant>
        <vt:lpstr>Rangos con nombre</vt:lpstr>
      </vt:variant>
      <vt:variant>
        <vt:i4>37</vt:i4>
      </vt:variant>
    </vt:vector>
  </HeadingPairs>
  <TitlesOfParts>
    <vt:vector size="64" baseType="lpstr">
      <vt:lpstr>0101</vt:lpstr>
      <vt:lpstr>0102</vt:lpstr>
      <vt:lpstr>0103</vt:lpstr>
      <vt:lpstr>0104</vt:lpstr>
      <vt:lpstr>0201</vt:lpstr>
      <vt:lpstr>0202</vt:lpstr>
      <vt:lpstr>0203</vt:lpstr>
      <vt:lpstr>0204</vt:lpstr>
      <vt:lpstr>0205</vt:lpstr>
      <vt:lpstr>0206</vt:lpstr>
      <vt:lpstr>020801</vt:lpstr>
      <vt:lpstr>020802</vt:lpstr>
      <vt:lpstr>020803</vt:lpstr>
      <vt:lpstr>020804</vt:lpstr>
      <vt:lpstr>0209</vt:lpstr>
      <vt:lpstr>0210</vt:lpstr>
      <vt:lpstr>0211</vt:lpstr>
      <vt:lpstr>0212</vt:lpstr>
      <vt:lpstr>0301</vt:lpstr>
      <vt:lpstr>0302</vt:lpstr>
      <vt:lpstr>NOMINA</vt:lpstr>
      <vt:lpstr>HONOR</vt:lpstr>
      <vt:lpstr>R.S.T.</vt:lpstr>
      <vt:lpstr>APORTES</vt:lpstr>
      <vt:lpstr>PASIVOS</vt:lpstr>
      <vt:lpstr>TOTAL</vt:lpstr>
      <vt:lpstr>SUSPENSION</vt:lpstr>
      <vt:lpstr>'0101'!Área_de_impresión</vt:lpstr>
      <vt:lpstr>'0102'!Área_de_impresión</vt:lpstr>
      <vt:lpstr>'0103'!Área_de_impresión</vt:lpstr>
      <vt:lpstr>'0104'!Área_de_impresión</vt:lpstr>
      <vt:lpstr>'0201'!Área_de_impresión</vt:lpstr>
      <vt:lpstr>'0203'!Área_de_impresión</vt:lpstr>
      <vt:lpstr>'0204'!Área_de_impresión</vt:lpstr>
      <vt:lpstr>'0205'!Área_de_impresión</vt:lpstr>
      <vt:lpstr>'0206'!Área_de_impresión</vt:lpstr>
      <vt:lpstr>'020801'!Área_de_impresión</vt:lpstr>
      <vt:lpstr>'020802'!Área_de_impresión</vt:lpstr>
      <vt:lpstr>'020803'!Área_de_impresión</vt:lpstr>
      <vt:lpstr>'020804'!Área_de_impresión</vt:lpstr>
      <vt:lpstr>'0209'!Área_de_impresión</vt:lpstr>
      <vt:lpstr>'0210'!Área_de_impresión</vt:lpstr>
      <vt:lpstr>'0211'!Área_de_impresión</vt:lpstr>
      <vt:lpstr>'0212'!Área_de_impresión</vt:lpstr>
      <vt:lpstr>'0301'!Área_de_impresión</vt:lpstr>
      <vt:lpstr>'0302'!Área_de_impresión</vt:lpstr>
      <vt:lpstr>APORTES!Área_de_impresión</vt:lpstr>
      <vt:lpstr>HONOR!Área_de_impresión</vt:lpstr>
      <vt:lpstr>NOMINA!Área_de_impresión</vt:lpstr>
      <vt:lpstr>R.S.T.!Área_de_impresión</vt:lpstr>
      <vt:lpstr>SUSPENSION!Área_de_impresión</vt:lpstr>
      <vt:lpstr>TOTAL!Área_de_impresión</vt:lpstr>
      <vt:lpstr>'0104'!Títulos_a_imprimir</vt:lpstr>
      <vt:lpstr>'0203'!Títulos_a_imprimir</vt:lpstr>
      <vt:lpstr>'0204'!Títulos_a_imprimir</vt:lpstr>
      <vt:lpstr>'0205'!Títulos_a_imprimir</vt:lpstr>
      <vt:lpstr>'0206'!Títulos_a_imprimir</vt:lpstr>
      <vt:lpstr>'020801'!Títulos_a_imprimir</vt:lpstr>
      <vt:lpstr>'020802'!Títulos_a_imprimir</vt:lpstr>
      <vt:lpstr>'020804'!Títulos_a_imprimir</vt:lpstr>
      <vt:lpstr>'0210'!Títulos_a_imprimir</vt:lpstr>
      <vt:lpstr>'0301'!Títulos_a_imprimir</vt:lpstr>
      <vt:lpstr>APORTES!Títulos_a_imprimir</vt:lpstr>
      <vt:lpstr>HONOR!Títulos_a_imprimir</vt:lpstr>
    </vt:vector>
  </TitlesOfParts>
  <Company>secretaria de gobierno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presupuesto</dc:creator>
  <cp:lastModifiedBy>Enrique Adolfo Gomez Salazar</cp:lastModifiedBy>
  <cp:lastPrinted>2017-11-03T20:20:42Z</cp:lastPrinted>
  <dcterms:created xsi:type="dcterms:W3CDTF">2002-01-22T18:31:49Z</dcterms:created>
  <dcterms:modified xsi:type="dcterms:W3CDTF">2018-01-11T14:49:10Z</dcterms:modified>
</cp:coreProperties>
</file>