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50" yWindow="2010" windowWidth="9180" windowHeight="451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COMUNICA'!$A$16:$K$19</definedName>
    <definedName name="_xlnm.Print_Area" localSheetId="11">ACUEDUCTO!$A$1:$K$29</definedName>
    <definedName name="_xlnm.Print_Area" localSheetId="24">APORTES!$A$1:$K$31</definedName>
    <definedName name="_xlnm.Print_Area" localSheetId="4">ARRENDAMIENTOS!$A$1:$K$24</definedName>
    <definedName name="_xlnm.Print_Area" localSheetId="12">ASEO!$A$1:$K$26</definedName>
    <definedName name="_xlnm.Print_Area" localSheetId="15">BIENESTAR!$A$1:$K$37</definedName>
    <definedName name="_xlnm.Print_Area" localSheetId="14">CAPACITACIÓN!$A$1:$K$22</definedName>
    <definedName name="_xlnm.Print_Area" localSheetId="2">'COM, LUBRICAN, Y LLANTAS'!$A$1:$K$25</definedName>
    <definedName name="_xlnm.Print_Area" localSheetId="0">DOTACION!$A$1:$K$25</definedName>
    <definedName name="_xlnm.Print_Area" localSheetId="10">ENERGIA!$A$1:$K$37</definedName>
    <definedName name="_xlnm.Print_Area" localSheetId="1">'GASTOS DE COMPUTADOR'!$A$1:$K$28</definedName>
    <definedName name="_xlnm.Print_Area" localSheetId="6">'GASTOS DE TRANS, Y COMUNICA'!$A$1:$K$35</definedName>
    <definedName name="_xlnm.Print_Area" localSheetId="21">HONORARIOS!$A$1:$K$29</definedName>
    <definedName name="_xlnm.Print_Area" localSheetId="7">'IMPRESOS Y PUBLICACIÓN'!$A$1:$K$25</definedName>
    <definedName name="_xlnm.Print_Area" localSheetId="19">'IMPUESTOS, TASAS'!$A$1:$K$22</definedName>
    <definedName name="_xlnm.Print_Area" localSheetId="8">'MANTENIMIENTO ENTIDAD'!$A$1:$K$34</definedName>
    <definedName name="_xlnm.Print_Area" localSheetId="3">'MATERIALES Y SUMINISTROS'!$A$1:$K$24</definedName>
    <definedName name="_xlnm.Print_Area" localSheetId="20">NOMINA!$A$1:$K$28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OCU.'!$A$1:$K$27</definedName>
    <definedName name="_xlnm.Print_Area" localSheetId="9">'SEGUROS ENTIDAD'!$A$1:$K$22</definedName>
    <definedName name="_xlnm.Print_Area" localSheetId="18">SENTENCIAS!$A$1:$K$25</definedName>
    <definedName name="_xlnm.Print_Area" localSheetId="27">SUSPENSION!$A$1:$H$36</definedName>
    <definedName name="_xlnm.Print_Area" localSheetId="13">TELEFONO!$A$1:$K$25</definedName>
    <definedName name="_xlnm.Print_Area" localSheetId="26">TOTAL!$A$1:$M$35</definedName>
    <definedName name="_xlnm.Print_Titles" localSheetId="11">ACUEDUCTO!$12:$13</definedName>
    <definedName name="_xlnm.Print_Titles" localSheetId="24">APORTES!$11:$12</definedName>
    <definedName name="_xlnm.Print_Titles" localSheetId="15">BIENESTAR!$13:$14</definedName>
    <definedName name="_xlnm.Print_Titles" localSheetId="10">ENERGIA!$12:$13</definedName>
    <definedName name="_xlnm.Print_Titles" localSheetId="6">'GASTOS DE TRANS, Y COMUNICA'!$15:$16</definedName>
    <definedName name="_xlnm.Print_Titles" localSheetId="21">HONORARIOS!$12:$13</definedName>
    <definedName name="_xlnm.Print_Titles" localSheetId="7">'IMPRESOS Y PUBLICACIÓN'!$12:$13</definedName>
    <definedName name="_xlnm.Print_Titles" localSheetId="8">'MANTENIMIENTO ENTIDAD'!$17:$18</definedName>
    <definedName name="_xlnm.Print_Titles" localSheetId="3">'MATERIALES Y SUMINISTROS'!$14:$15</definedName>
    <definedName name="_xlnm.Print_Titles" localSheetId="9">'SEGUROS ENTIDAD'!$12:$13</definedName>
    <definedName name="_xlnm.Print_Titles" localSheetId="18">SENTENCIAS!$13:$14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K26" i="49" l="1"/>
  <c r="I30" i="49"/>
  <c r="K27" i="49"/>
  <c r="I11" i="21"/>
  <c r="K22" i="21"/>
  <c r="I8" i="31" l="1"/>
  <c r="K20" i="31"/>
  <c r="L20" i="31"/>
  <c r="I8" i="47" l="1"/>
  <c r="K25" i="54"/>
  <c r="K24" i="54"/>
  <c r="K23" i="54"/>
  <c r="K22" i="54"/>
  <c r="K22" i="53"/>
  <c r="I8" i="51"/>
  <c r="K23" i="51"/>
  <c r="K29" i="47"/>
  <c r="K28" i="47"/>
  <c r="K27" i="47"/>
  <c r="I8" i="32" l="1"/>
  <c r="K19" i="32"/>
  <c r="K18" i="32"/>
  <c r="K17" i="32"/>
  <c r="K19" i="31"/>
  <c r="K18" i="31"/>
  <c r="K22" i="51"/>
  <c r="K21" i="51"/>
  <c r="K20" i="51"/>
  <c r="K21" i="53" l="1"/>
  <c r="I8" i="50"/>
  <c r="I9" i="47"/>
  <c r="I10" i="47"/>
  <c r="K28" i="50" l="1"/>
  <c r="K27" i="50"/>
  <c r="K24" i="49" l="1"/>
  <c r="K23" i="49"/>
  <c r="K22" i="49"/>
  <c r="K21" i="49"/>
  <c r="I8" i="44"/>
  <c r="I10" i="49" l="1"/>
  <c r="K26" i="50" l="1"/>
  <c r="K25" i="50"/>
  <c r="K24" i="50"/>
  <c r="K23" i="50"/>
  <c r="K22" i="50"/>
  <c r="I9" i="41"/>
  <c r="K21" i="54" l="1"/>
  <c r="K21" i="21"/>
  <c r="K20" i="21"/>
  <c r="I8" i="21"/>
  <c r="K26" i="47" l="1"/>
  <c r="K25" i="47"/>
  <c r="I12" i="44"/>
  <c r="I27" i="54" l="1"/>
  <c r="K19" i="51"/>
  <c r="I11" i="22"/>
  <c r="I10" i="61" l="1"/>
  <c r="I8" i="41"/>
  <c r="K21" i="50" l="1"/>
  <c r="K20" i="50"/>
  <c r="K19" i="50"/>
  <c r="K24" i="47" l="1"/>
  <c r="K23" i="47"/>
  <c r="K22" i="47"/>
  <c r="K21" i="47"/>
  <c r="K20" i="47"/>
  <c r="K19" i="47"/>
  <c r="J33" i="52" l="1"/>
  <c r="I33" i="52"/>
  <c r="I8" i="52"/>
  <c r="K25" i="52"/>
  <c r="K24" i="52"/>
  <c r="K23" i="52"/>
  <c r="K22" i="52"/>
  <c r="K21" i="52"/>
  <c r="K20" i="52"/>
  <c r="K19" i="52"/>
  <c r="K18" i="52"/>
  <c r="K17" i="52"/>
  <c r="K16" i="52"/>
  <c r="K18" i="50"/>
  <c r="I9" i="49"/>
  <c r="I13" i="21" l="1"/>
  <c r="K14" i="72" l="1"/>
  <c r="J21" i="48" l="1"/>
  <c r="K17" i="48"/>
  <c r="K16" i="48"/>
  <c r="K15" i="48"/>
  <c r="I21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5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6" i="22"/>
  <c r="K17" i="22"/>
  <c r="K18" i="22"/>
  <c r="K16" i="41"/>
  <c r="K17" i="41"/>
  <c r="K18" i="41"/>
  <c r="K19" i="41"/>
  <c r="K17" i="21"/>
  <c r="K18" i="21"/>
  <c r="K19" i="21"/>
  <c r="K17" i="44"/>
  <c r="K18" i="44"/>
  <c r="K14" i="68"/>
  <c r="K15" i="68"/>
  <c r="K16" i="68"/>
  <c r="K17" i="68"/>
  <c r="K18" i="68"/>
  <c r="K16" i="76"/>
  <c r="K17" i="47"/>
  <c r="K18" i="47"/>
  <c r="K18" i="48"/>
  <c r="K19" i="48"/>
  <c r="K19" i="49"/>
  <c r="K20" i="49"/>
  <c r="K25" i="49"/>
  <c r="K30" i="49" s="1"/>
  <c r="K15" i="28"/>
  <c r="K16" i="28"/>
  <c r="K21" i="48" l="1"/>
  <c r="F19" i="77"/>
  <c r="H19" i="77"/>
  <c r="K20" i="54"/>
  <c r="K19" i="54"/>
  <c r="K19" i="62"/>
  <c r="K18" i="62"/>
  <c r="K17" i="62"/>
  <c r="J30" i="49"/>
  <c r="J31" i="47"/>
  <c r="K20" i="41"/>
  <c r="J25" i="63" l="1"/>
  <c r="I28" i="63" s="1"/>
  <c r="K30" i="17" s="1"/>
  <c r="I25" i="63"/>
  <c r="E28" i="63" s="1"/>
  <c r="G30" i="17" s="1"/>
  <c r="K23" i="63"/>
  <c r="K17" i="50"/>
  <c r="I10" i="28"/>
  <c r="G21" i="28" s="1"/>
  <c r="I14" i="17" s="1"/>
  <c r="D23" i="68"/>
  <c r="K18" i="54"/>
  <c r="K20" i="53"/>
  <c r="K16" i="61"/>
  <c r="K31" i="52"/>
  <c r="I10" i="50"/>
  <c r="G36" i="50" s="1"/>
  <c r="G24" i="48"/>
  <c r="I12" i="17" s="1"/>
  <c r="I31" i="47"/>
  <c r="E34" i="47" s="1"/>
  <c r="K19" i="53"/>
  <c r="K18" i="53"/>
  <c r="K21" i="59"/>
  <c r="K20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4" i="48"/>
  <c r="G12" i="17" s="1"/>
  <c r="J27" i="54"/>
  <c r="I30" i="54" s="1"/>
  <c r="E30" i="54"/>
  <c r="G33" i="17" s="1"/>
  <c r="K22" i="63"/>
  <c r="K17" i="31"/>
  <c r="K15" i="61"/>
  <c r="G23" i="44"/>
  <c r="I7" i="17" s="1"/>
  <c r="D10" i="17"/>
  <c r="K17" i="60"/>
  <c r="K14" i="53"/>
  <c r="K15" i="53"/>
  <c r="K16" i="53"/>
  <c r="J18" i="28"/>
  <c r="I21" i="28" s="1"/>
  <c r="K14" i="17" s="1"/>
  <c r="J21" i="60"/>
  <c r="I24" i="60" s="1"/>
  <c r="K22" i="17" s="1"/>
  <c r="J21" i="62"/>
  <c r="I24" i="62" s="1"/>
  <c r="D27" i="53"/>
  <c r="F29" i="17" s="1"/>
  <c r="G21" i="61"/>
  <c r="I26" i="17" s="1"/>
  <c r="I21" i="62"/>
  <c r="E24" i="62" s="1"/>
  <c r="G25" i="17" s="1"/>
  <c r="I11" i="41"/>
  <c r="G24" i="41" s="1"/>
  <c r="I4" i="17" s="1"/>
  <c r="G27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1" i="63"/>
  <c r="I33" i="50"/>
  <c r="E36" i="50" s="1"/>
  <c r="D36" i="50"/>
  <c r="F16" i="17" s="1"/>
  <c r="K18" i="60"/>
  <c r="D33" i="49"/>
  <c r="F13" i="17" s="1"/>
  <c r="I11" i="62"/>
  <c r="G24" i="62" s="1"/>
  <c r="K19" i="59"/>
  <c r="I36" i="52"/>
  <c r="K21" i="17" s="1"/>
  <c r="K17" i="51"/>
  <c r="K16" i="51"/>
  <c r="K20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30" i="52"/>
  <c r="K29" i="52"/>
  <c r="K28" i="52"/>
  <c r="K27" i="52"/>
  <c r="K26" i="52"/>
  <c r="K33" i="52" s="1"/>
  <c r="K15" i="52"/>
  <c r="K19" i="63"/>
  <c r="E33" i="49"/>
  <c r="I10" i="63"/>
  <c r="G28" i="63" s="1"/>
  <c r="I10" i="59"/>
  <c r="G26" i="59" s="1"/>
  <c r="I23" i="17" s="1"/>
  <c r="G27" i="21"/>
  <c r="D21" i="76"/>
  <c r="F10" i="17" s="1"/>
  <c r="J18" i="76"/>
  <c r="I21" i="76" s="1"/>
  <c r="I18" i="76"/>
  <c r="E21" i="76" s="1"/>
  <c r="I9" i="76"/>
  <c r="G21" i="76" s="1"/>
  <c r="I10" i="17" s="1"/>
  <c r="K15" i="69"/>
  <c r="K14" i="69"/>
  <c r="J18" i="69"/>
  <c r="I21" i="69" s="1"/>
  <c r="I18" i="69"/>
  <c r="E21" i="69" s="1"/>
  <c r="G20" i="17" s="1"/>
  <c r="J33" i="50"/>
  <c r="I36" i="50" s="1"/>
  <c r="K15" i="51"/>
  <c r="K14" i="51"/>
  <c r="K18" i="63"/>
  <c r="K17" i="63"/>
  <c r="K16" i="63"/>
  <c r="I11" i="52"/>
  <c r="G36" i="52" s="1"/>
  <c r="I21" i="17" s="1"/>
  <c r="E36" i="52"/>
  <c r="G21" i="17" s="1"/>
  <c r="K16" i="31"/>
  <c r="K15" i="31"/>
  <c r="K16" i="50"/>
  <c r="K15" i="50"/>
  <c r="I10" i="68"/>
  <c r="G23" i="68" s="1"/>
  <c r="I9" i="17" s="1"/>
  <c r="K14" i="54"/>
  <c r="I10" i="32"/>
  <c r="G24" i="32" s="1"/>
  <c r="I19" i="17" s="1"/>
  <c r="J21" i="32"/>
  <c r="I24" i="32" s="1"/>
  <c r="K19" i="17" s="1"/>
  <c r="I21" i="32"/>
  <c r="E24" i="32" s="1"/>
  <c r="G19" i="17" s="1"/>
  <c r="K14" i="32"/>
  <c r="J22" i="31"/>
  <c r="I25" i="31" s="1"/>
  <c r="I22" i="31"/>
  <c r="E25" i="31" s="1"/>
  <c r="G18" i="17" s="1"/>
  <c r="K14" i="31"/>
  <c r="I10" i="31"/>
  <c r="G25" i="31" s="1"/>
  <c r="I18" i="17" s="1"/>
  <c r="J25" i="51"/>
  <c r="I28" i="51" s="1"/>
  <c r="I25" i="51"/>
  <c r="E28" i="51" s="1"/>
  <c r="G17" i="17" s="1"/>
  <c r="K18" i="59"/>
  <c r="K16" i="69"/>
  <c r="K16" i="72"/>
  <c r="K19" i="72" s="1"/>
  <c r="M31" i="17" s="1"/>
  <c r="K15" i="60"/>
  <c r="K21" i="60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17" i="54"/>
  <c r="K13" i="54"/>
  <c r="K14" i="50"/>
  <c r="I34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7" i="59"/>
  <c r="D9" i="17"/>
  <c r="E9" i="17"/>
  <c r="C9" i="17"/>
  <c r="D20" i="17"/>
  <c r="E20" i="17"/>
  <c r="C20" i="17"/>
  <c r="D21" i="69"/>
  <c r="F20" i="17" s="1"/>
  <c r="I9" i="69"/>
  <c r="G21" i="69" s="1"/>
  <c r="I20" i="17" s="1"/>
  <c r="I9" i="54"/>
  <c r="G30" i="54" s="1"/>
  <c r="I33" i="17" s="1"/>
  <c r="D36" i="52"/>
  <c r="K16" i="60"/>
  <c r="I21" i="22"/>
  <c r="E24" i="22" s="1"/>
  <c r="G6" i="17" s="1"/>
  <c r="K16" i="59"/>
  <c r="K18" i="28"/>
  <c r="K21" i="28" s="1"/>
  <c r="M14" i="17" s="1"/>
  <c r="I18" i="28"/>
  <c r="E21" i="28" s="1"/>
  <c r="G24" i="22"/>
  <c r="I6" i="17" s="1"/>
  <c r="K15" i="63"/>
  <c r="C11" i="17"/>
  <c r="D11" i="17"/>
  <c r="E11" i="17"/>
  <c r="E13" i="17"/>
  <c r="E16" i="17"/>
  <c r="E19" i="17"/>
  <c r="I18" i="61"/>
  <c r="E21" i="61" s="1"/>
  <c r="G26" i="17" s="1"/>
  <c r="I20" i="44"/>
  <c r="E23" i="44" s="1"/>
  <c r="G7" i="17" s="1"/>
  <c r="K16" i="62"/>
  <c r="K21" i="62" s="1"/>
  <c r="K24" i="62" s="1"/>
  <c r="M25" i="17" s="1"/>
  <c r="J21" i="22"/>
  <c r="I24" i="22" s="1"/>
  <c r="K6" i="17" s="1"/>
  <c r="J18" i="61"/>
  <c r="I21" i="61" s="1"/>
  <c r="I10" i="51"/>
  <c r="G28" i="51" s="1"/>
  <c r="I17" i="17" s="1"/>
  <c r="E12" i="17"/>
  <c r="E5" i="17"/>
  <c r="D12" i="17"/>
  <c r="D5" i="17"/>
  <c r="D21" i="17"/>
  <c r="C12" i="17"/>
  <c r="C5" i="17"/>
  <c r="C13" i="17"/>
  <c r="I23" i="59"/>
  <c r="E26" i="59" s="1"/>
  <c r="J23" i="59"/>
  <c r="I26" i="59"/>
  <c r="K23" i="17" s="1"/>
  <c r="C26" i="17"/>
  <c r="D26" i="17"/>
  <c r="E26" i="17"/>
  <c r="K15" i="59"/>
  <c r="C23" i="17"/>
  <c r="D23" i="17"/>
  <c r="E23" i="17"/>
  <c r="D26" i="59"/>
  <c r="F23" i="17" s="1"/>
  <c r="I10" i="60"/>
  <c r="G24" i="60"/>
  <c r="I22" i="17" s="1"/>
  <c r="I21" i="60"/>
  <c r="E24" i="60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3" i="44"/>
  <c r="F7" i="17" s="1"/>
  <c r="D25" i="31"/>
  <c r="F18" i="17" s="1"/>
  <c r="D24" i="32"/>
  <c r="F19" i="17" s="1"/>
  <c r="D24" i="60"/>
  <c r="D21" i="61"/>
  <c r="F26" i="17" s="1"/>
  <c r="D28" i="63"/>
  <c r="F30" i="17" s="1"/>
  <c r="D21" i="28"/>
  <c r="F14" i="17" s="1"/>
  <c r="D28" i="51"/>
  <c r="F17" i="17" s="1"/>
  <c r="D24" i="48"/>
  <c r="F12" i="17" s="1"/>
  <c r="G33" i="49"/>
  <c r="I13" i="17" s="1"/>
  <c r="D27" i="21"/>
  <c r="F5" i="17" s="1"/>
  <c r="F22" i="17"/>
  <c r="D24" i="41"/>
  <c r="F4" i="17" s="1"/>
  <c r="D24" i="22"/>
  <c r="D30" i="54"/>
  <c r="F33" i="17" s="1"/>
  <c r="D24" i="62"/>
  <c r="F25" i="17" s="1"/>
  <c r="D34" i="47"/>
  <c r="F11" i="17" s="1"/>
  <c r="F21" i="17"/>
  <c r="D13" i="17"/>
  <c r="J24" i="60"/>
  <c r="L22" i="17" s="1"/>
  <c r="G22" i="17"/>
  <c r="E21" i="71"/>
  <c r="H12" i="71"/>
  <c r="K20" i="17"/>
  <c r="C31" i="71"/>
  <c r="E7" i="71"/>
  <c r="E24" i="17" l="1"/>
  <c r="G14" i="71"/>
  <c r="H14" i="71" s="1"/>
  <c r="G33" i="71"/>
  <c r="H33" i="71" s="1"/>
  <c r="G32" i="71"/>
  <c r="G29" i="71"/>
  <c r="G27" i="71" s="1"/>
  <c r="C24" i="17"/>
  <c r="E24" i="71"/>
  <c r="F24" i="71" s="1"/>
  <c r="F36" i="52"/>
  <c r="H21" i="17" s="1"/>
  <c r="E18" i="71"/>
  <c r="F18" i="71" s="1"/>
  <c r="G15" i="71"/>
  <c r="H15" i="71" s="1"/>
  <c r="K25" i="51"/>
  <c r="K28" i="51" s="1"/>
  <c r="M17" i="17" s="1"/>
  <c r="C28" i="17"/>
  <c r="G24" i="17"/>
  <c r="E34" i="71"/>
  <c r="F34" i="71" s="1"/>
  <c r="F28" i="63"/>
  <c r="H30" i="17" s="1"/>
  <c r="J28" i="63"/>
  <c r="L30" i="17" s="1"/>
  <c r="F32" i="71"/>
  <c r="F24" i="17"/>
  <c r="F21" i="61"/>
  <c r="H26" i="17" s="1"/>
  <c r="H28" i="71"/>
  <c r="G26" i="71"/>
  <c r="H26" i="71" s="1"/>
  <c r="H24" i="60"/>
  <c r="J22" i="17" s="1"/>
  <c r="F21" i="69"/>
  <c r="H20" i="17" s="1"/>
  <c r="J21" i="69"/>
  <c r="L20" i="17" s="1"/>
  <c r="H24" i="32"/>
  <c r="J19" i="17" s="1"/>
  <c r="J36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27" i="54"/>
  <c r="K30" i="54" s="1"/>
  <c r="M33" i="17" s="1"/>
  <c r="F30" i="54"/>
  <c r="H33" i="17" s="1"/>
  <c r="K18" i="61"/>
  <c r="K21" i="61" s="1"/>
  <c r="M26" i="17" s="1"/>
  <c r="M24" i="17" s="1"/>
  <c r="F26" i="59"/>
  <c r="H23" i="17" s="1"/>
  <c r="G23" i="17"/>
  <c r="H26" i="59"/>
  <c r="J23" i="17" s="1"/>
  <c r="F24" i="60"/>
  <c r="H22" i="17" s="1"/>
  <c r="K18" i="69"/>
  <c r="K21" i="69" s="1"/>
  <c r="M20" i="17" s="1"/>
  <c r="F28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30" i="54"/>
  <c r="L33" i="17" s="1"/>
  <c r="H30" i="54"/>
  <c r="J33" i="17" s="1"/>
  <c r="E28" i="17"/>
  <c r="K25" i="63"/>
  <c r="K28" i="63" s="1"/>
  <c r="M30" i="17" s="1"/>
  <c r="F33" i="71"/>
  <c r="K24" i="53"/>
  <c r="K27" i="53" s="1"/>
  <c r="M29" i="17" s="1"/>
  <c r="J24" i="53"/>
  <c r="I27" i="53" s="1"/>
  <c r="J21" i="61"/>
  <c r="L26" i="17" s="1"/>
  <c r="K26" i="17"/>
  <c r="H21" i="61"/>
  <c r="J26" i="17" s="1"/>
  <c r="F29" i="71"/>
  <c r="F27" i="71" s="1"/>
  <c r="F24" i="62"/>
  <c r="H25" i="17" s="1"/>
  <c r="K23" i="59"/>
  <c r="K26" i="59" s="1"/>
  <c r="M23" i="17" s="1"/>
  <c r="J36" i="52"/>
  <c r="L21" i="17" s="1"/>
  <c r="H36" i="52"/>
  <c r="J21" i="17" s="1"/>
  <c r="D30" i="71"/>
  <c r="D35" i="71" s="1"/>
  <c r="J24" i="32"/>
  <c r="L19" i="17" s="1"/>
  <c r="F24" i="32"/>
  <c r="H19" i="17" s="1"/>
  <c r="J25" i="31"/>
  <c r="L18" i="17" s="1"/>
  <c r="K18" i="17"/>
  <c r="D15" i="17"/>
  <c r="D8" i="17" s="1"/>
  <c r="F25" i="31"/>
  <c r="H18" i="17" s="1"/>
  <c r="H25" i="31"/>
  <c r="J18" i="17" s="1"/>
  <c r="G20" i="71"/>
  <c r="H20" i="71" s="1"/>
  <c r="F20" i="71"/>
  <c r="C15" i="17"/>
  <c r="C8" i="17" s="1"/>
  <c r="E15" i="17"/>
  <c r="E8" i="17" s="1"/>
  <c r="H19" i="71"/>
  <c r="K17" i="17"/>
  <c r="J28" i="51"/>
  <c r="L17" i="17" s="1"/>
  <c r="H28" i="51"/>
  <c r="J17" i="17" s="1"/>
  <c r="E19" i="71"/>
  <c r="F36" i="50"/>
  <c r="H16" i="17" s="1"/>
  <c r="G16" i="17"/>
  <c r="G15" i="17" s="1"/>
  <c r="K16" i="17"/>
  <c r="H18" i="71"/>
  <c r="C17" i="71"/>
  <c r="C11" i="71" s="1"/>
  <c r="I16" i="17"/>
  <c r="I15" i="17" s="1"/>
  <c r="H36" i="50"/>
  <c r="J16" i="17" s="1"/>
  <c r="J34" i="47"/>
  <c r="L11" i="17" s="1"/>
  <c r="K31" i="47"/>
  <c r="K34" i="47" s="1"/>
  <c r="M11" i="17" s="1"/>
  <c r="G13" i="71"/>
  <c r="H13" i="71" s="1"/>
  <c r="K11" i="17"/>
  <c r="F13" i="71"/>
  <c r="F21" i="76"/>
  <c r="H10" i="17" s="1"/>
  <c r="F23" i="44"/>
  <c r="H7" i="17" s="1"/>
  <c r="F23" i="68"/>
  <c r="H9" i="17" s="1"/>
  <c r="H23" i="68"/>
  <c r="J9" i="17" s="1"/>
  <c r="J23" i="68"/>
  <c r="L9" i="17" s="1"/>
  <c r="F9" i="17"/>
  <c r="H23" i="44"/>
  <c r="J7" i="17" s="1"/>
  <c r="E9" i="71"/>
  <c r="F9" i="71" s="1"/>
  <c r="K21" i="22"/>
  <c r="K24" i="22" s="1"/>
  <c r="M6" i="17" s="1"/>
  <c r="G9" i="71"/>
  <c r="H9" i="71" s="1"/>
  <c r="I24" i="21"/>
  <c r="E27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4" i="48"/>
  <c r="M12" i="17" s="1"/>
  <c r="K20" i="44"/>
  <c r="K23" i="44" s="1"/>
  <c r="M7" i="17" s="1"/>
  <c r="H24" i="48"/>
  <c r="J12" i="17" s="1"/>
  <c r="K24" i="21"/>
  <c r="K27" i="21" s="1"/>
  <c r="M5" i="17" s="1"/>
  <c r="I24" i="48"/>
  <c r="F34" i="47"/>
  <c r="H11" i="17" s="1"/>
  <c r="G11" i="17"/>
  <c r="F21" i="71"/>
  <c r="J24" i="21"/>
  <c r="I27" i="21" s="1"/>
  <c r="G14" i="17"/>
  <c r="F21" i="28"/>
  <c r="H14" i="17" s="1"/>
  <c r="J20" i="44"/>
  <c r="I23" i="44" s="1"/>
  <c r="I30" i="17"/>
  <c r="I28" i="17" s="1"/>
  <c r="H28" i="63"/>
  <c r="J30" i="17" s="1"/>
  <c r="H24" i="62"/>
  <c r="J25" i="17" s="1"/>
  <c r="I25" i="17"/>
  <c r="I24" i="17" s="1"/>
  <c r="H21" i="28"/>
  <c r="J14" i="17" s="1"/>
  <c r="F24" i="22"/>
  <c r="H6" i="17" s="1"/>
  <c r="F6" i="17"/>
  <c r="F3" i="17" s="1"/>
  <c r="H24" i="22"/>
  <c r="J6" i="17" s="1"/>
  <c r="E3" i="17"/>
  <c r="J24" i="22"/>
  <c r="L6" i="17" s="1"/>
  <c r="H24" i="71"/>
  <c r="C27" i="71"/>
  <c r="F19" i="72"/>
  <c r="H31" i="17" s="1"/>
  <c r="H19" i="72"/>
  <c r="J31" i="17" s="1"/>
  <c r="K21" i="32"/>
  <c r="K24" i="32" s="1"/>
  <c r="M19" i="17" s="1"/>
  <c r="I24" i="53"/>
  <c r="E27" i="53" s="1"/>
  <c r="F28" i="17"/>
  <c r="H22" i="71"/>
  <c r="F22" i="71"/>
  <c r="F25" i="71"/>
  <c r="G25" i="71"/>
  <c r="H25" i="71" s="1"/>
  <c r="K31" i="17"/>
  <c r="J19" i="72"/>
  <c r="L31" i="17" s="1"/>
  <c r="I33" i="49"/>
  <c r="J21" i="28"/>
  <c r="L14" i="17" s="1"/>
  <c r="J26" i="59"/>
  <c r="L23" i="17" s="1"/>
  <c r="K36" i="52"/>
  <c r="M21" i="17" s="1"/>
  <c r="F15" i="17"/>
  <c r="K25" i="17"/>
  <c r="J24" i="62"/>
  <c r="L25" i="17" s="1"/>
  <c r="H21" i="69"/>
  <c r="J20" i="17" s="1"/>
  <c r="K33" i="50"/>
  <c r="K36" i="50" s="1"/>
  <c r="M16" i="17" s="1"/>
  <c r="K22" i="31"/>
  <c r="K25" i="31" s="1"/>
  <c r="M18" i="17" s="1"/>
  <c r="D24" i="17"/>
  <c r="I13" i="47"/>
  <c r="F15" i="71"/>
  <c r="G13" i="17"/>
  <c r="F33" i="49"/>
  <c r="H13" i="17" s="1"/>
  <c r="H33" i="49"/>
  <c r="J13" i="17" s="1"/>
  <c r="K15" i="17" l="1"/>
  <c r="L15" i="17" s="1"/>
  <c r="G34" i="47"/>
  <c r="I11" i="17" s="1"/>
  <c r="H29" i="71"/>
  <c r="H27" i="71" s="1"/>
  <c r="G6" i="71"/>
  <c r="F6" i="71"/>
  <c r="F27" i="21"/>
  <c r="H5" i="17" s="1"/>
  <c r="H17" i="71"/>
  <c r="H11" i="71" s="1"/>
  <c r="G31" i="71"/>
  <c r="H24" i="17"/>
  <c r="E17" i="71"/>
  <c r="E11" i="71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27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J33" i="49"/>
  <c r="L13" i="17" s="1"/>
  <c r="K33" i="49"/>
  <c r="M13" i="17" s="1"/>
  <c r="C30" i="71"/>
  <c r="C35" i="71" s="1"/>
  <c r="G8" i="17"/>
  <c r="G27" i="17" s="1"/>
  <c r="H27" i="21"/>
  <c r="J5" i="17" s="1"/>
  <c r="J3" i="17" s="1"/>
  <c r="H6" i="71"/>
  <c r="M3" i="17"/>
  <c r="K13" i="17"/>
  <c r="H3" i="17"/>
  <c r="M15" i="17"/>
  <c r="J24" i="48"/>
  <c r="L12" i="17" s="1"/>
  <c r="K12" i="17"/>
  <c r="J23" i="44"/>
  <c r="L7" i="17" s="1"/>
  <c r="K7" i="17"/>
  <c r="K5" i="17"/>
  <c r="J27" i="21"/>
  <c r="L5" i="17" s="1"/>
  <c r="H34" i="47"/>
  <c r="J11" i="17" s="1"/>
  <c r="H15" i="17"/>
  <c r="F8" i="17"/>
  <c r="F27" i="53"/>
  <c r="H29" i="17" s="1"/>
  <c r="G29" i="17"/>
  <c r="G28" i="17" s="1"/>
  <c r="H27" i="53"/>
  <c r="J29" i="17" s="1"/>
  <c r="J28" i="17" s="1"/>
  <c r="I8" i="17" l="1"/>
  <c r="I27" i="17" s="1"/>
  <c r="I35" i="17" s="1"/>
  <c r="K8" i="17"/>
  <c r="L8" i="17" s="1"/>
  <c r="H28" i="17"/>
  <c r="G35" i="17"/>
  <c r="L28" i="17"/>
  <c r="G30" i="71"/>
  <c r="G35" i="71" s="1"/>
  <c r="F30" i="71"/>
  <c r="F35" i="71" s="1"/>
  <c r="E30" i="71"/>
  <c r="E35" i="71" s="1"/>
  <c r="J8" i="17"/>
  <c r="J27" i="17" s="1"/>
  <c r="J35" i="17" s="1"/>
  <c r="K3" i="17"/>
  <c r="L3" i="17" s="1"/>
  <c r="M8" i="17"/>
  <c r="M27" i="17" s="1"/>
  <c r="M35" i="17" s="1"/>
  <c r="H30" i="71"/>
  <c r="H35" i="71" s="1"/>
  <c r="H8" i="17"/>
  <c r="F27" i="17"/>
  <c r="F35" i="17" s="1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<sst xmlns="http://schemas.openxmlformats.org/spreadsheetml/2006/main" count="1706" uniqueCount="450">
  <si>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</si>
  <si>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</si>
  <si>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</si>
  <si>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</si>
  <si>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</si>
  <si>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</si>
  <si>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</si>
  <si>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</si>
  <si>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</si>
  <si>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</si>
  <si>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</si>
  <si>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</si>
  <si>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</si>
  <si>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</si>
  <si>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</si>
  <si>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</si>
  <si>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</si>
  <si>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</si>
  <si>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</si>
  <si>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</si>
  <si>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</si>
  <si>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</si>
  <si>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</si>
  <si>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</si>
  <si>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</si>
  <si>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</si>
  <si>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</si>
  <si>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</si>
  <si>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</si>
  <si>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</si>
  <si>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</si>
  <si>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</si>
  <si>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</si>
  <si>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</si>
  <si>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</si>
  <si>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</si>
  <si>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</si>
  <si>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</si>
  <si>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</si>
  <si>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</si>
  <si>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</si>
  <si>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</si>
  <si>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</si>
  <si>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</si>
  <si>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</si>
  <si>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</si>
  <si>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</si>
  <si>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</si>
  <si>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</si>
  <si>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</si>
  <si>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</si>
  <si>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</si>
  <si>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</si>
  <si>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</si>
  <si>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</si>
  <si>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</si>
  <si>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</si>
  <si>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</si>
  <si>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</si>
  <si>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</si>
  <si>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</si>
  <si>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</si>
  <si>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</si>
  <si>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</si>
  <si>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</si>
  <si>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</si>
  <si>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</si>
  <si>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</si>
  <si>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</si>
  <si>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</si>
  <si>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</si>
  <si>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</si>
  <si>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</si>
  <si>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</si>
  <si>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</si>
  <si>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</si>
  <si>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</si>
  <si>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</si>
  <si>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</si>
  <si>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</si>
  <si>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</si>
  <si>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</si>
  <si>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</si>
  <si>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</si>
  <si>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</si>
  <si>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</si>
  <si>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</si>
  <si>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</si>
  <si>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</si>
  <si>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</si>
  <si>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</si>
  <si>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</si>
  <si>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</si>
  <si>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</si>
  <si>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</si>
  <si>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</si>
  <si>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</si>
  <si>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</si>
  <si>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</si>
  <si>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</si>
  <si>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</si>
  <si>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</si>
  <si>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</si>
  <si>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</si>
  <si>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</si>
  <si>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</si>
  <si>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</si>
  <si>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</si>
  <si>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</si>
  <si>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</si>
  <si>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</si>
  <si>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</si>
  <si>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</si>
  <si>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</si>
  <si>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</si>
  <si>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</si>
  <si>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</si>
  <si>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</si>
  <si>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</si>
  <si>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</si>
  <si>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</si>
  <si>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</si>
  <si>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</si>
  <si>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</si>
  <si>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</si>
  <si>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</si>
  <si>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</si>
  <si>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</si>
  <si>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</si>
  <si>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</si>
  <si>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</si>
  <si>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</si>
  <si>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</si>
  <si>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</si>
  <si>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</si>
  <si>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</si>
  <si>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</si>
  <si>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</si>
  <si>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</si>
  <si>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</si>
  <si>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</si>
  <si>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</si>
  <si>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</si>
  <si>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</si>
  <si>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</si>
  <si>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</si>
  <si>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</si>
  <si>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</si>
  <si>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</si>
  <si>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</si>
  <si>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</si>
  <si>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</si>
  <si>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</si>
  <si>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</si>
  <si>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</si>
  <si>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</si>
  <si>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</si>
  <si>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</si>
  <si>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</si>
  <si>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</si>
  <si>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</si>
  <si>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</si>
  <si>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</si>
  <si>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</si>
  <si>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</si>
  <si>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</si>
  <si>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</si>
  <si>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</si>
  <si>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</si>
  <si>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</si>
  <si>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</si>
  <si>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</si>
  <si>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</si>
  <si>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</si>
  <si>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</si>
  <si>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</si>
  <si>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</si>
  <si>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</si>
  <si>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</si>
  <si>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</si>
  <si>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</si>
  <si>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</si>
  <si>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</si>
  <si>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</si>
  <si>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</si>
  <si>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</si>
  <si>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</si>
  <si>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</si>
  <si>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</si>
  <si>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</si>
  <si>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</si>
  <si>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</si>
  <si>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</si>
  <si>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</si>
  <si>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</si>
  <si>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</si>
  <si>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</si>
  <si>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</si>
  <si>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</si>
  <si>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</si>
  <si>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</si>
  <si>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</si>
  <si>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</si>
  <si>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</si>
  <si>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</si>
  <si>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</si>
  <si>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</si>
  <si>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</si>
  <si>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</si>
  <si>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</si>
  <si>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</si>
  <si>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</si>
  <si>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</si>
  <si>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</si>
  <si>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</si>
  <si>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</si>
  <si>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</si>
  <si>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</si>
  <si>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</si>
  <si>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</si>
  <si>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</si>
  <si>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</si>
  <si>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</si>
  <si>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</si>
  <si>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</si>
  <si>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</si>
  <si>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</si>
  <si>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</si>
  <si>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</si>
  <si>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</si>
  <si>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</si>
  <si>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</si>
  <si>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</si>
  <si>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</si>
  <si>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</si>
  <si>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</si>
  <si>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</si>
  <si>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</si>
  <si>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</si>
  <si>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</si>
  <si>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</si>
  <si>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</si>
  <si>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</si>
  <si>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</si>
  <si>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</si>
  <si>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</si>
  <si>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</si>
  <si>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</si>
  <si>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</si>
  <si>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</si>
  <si>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</si>
  <si>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</si>
  <si>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</si>
  <si>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</si>
  <si>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</si>
  <si>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</si>
  <si>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</si>
  <si>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</si>
  <si>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</si>
  <si>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</si>
  <si>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</si>
  <si>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</si>
  <si>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</si>
  <si>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</si>
  <si>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</si>
  <si>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</si>
  <si>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</si>
  <si>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</si>
  <si>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</si>
  <si>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</si>
  <si>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</si>
  <si>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</si>
  <si>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</si>
  <si>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</si>
  <si>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</si>
  <si>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</si>
  <si>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</si>
  <si>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</si>
  <si>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</si>
  <si>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</si>
  <si>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</si>
  <si>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</si>
  <si>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</si>
  <si>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</si>
  <si>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</si>
  <si>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</si>
  <si>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</si>
  <si>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</si>
  <si>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</si>
  <si>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</si>
  <si>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</si>
  <si>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</si>
  <si>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</si>
  <si>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</si>
  <si>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</si>
  <si>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</si>
  <si>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</si>
  <si>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</si>
  <si>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</si>
  <si>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</si>
  <si>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</si>
  <si>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</si>
  <si>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</si>
  <si>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</si>
  <si>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</si>
  <si>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</si>
  <si>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</si>
  <si>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</si>
  <si>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</si>
  <si>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</si>
  <si>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</si>
  <si>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</si>
  <si>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</si>
  <si>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</si>
  <si>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</si>
  <si>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</si>
  <si>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</si>
  <si>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</si>
  <si>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</si>
  <si>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</si>
  <si>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</si>
  <si>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</si>
  <si>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</si>
  <si>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</si>
  <si>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</si>
  <si>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</si>
  <si>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Prestar los servicios técnicos y especializados de administración, operación, soporte y mantenimientos preventivos y correctivos de la infraestructura tecnológica para la operación de los servicios informáticos y de TI que requerida la Secretaría Distrital de Gobierno</t>
  </si>
  <si>
    <t>Prestar el servicio de mantenimiento preventivo y correctivo, suministro de insumos y repuestos nuevos y originales, para el parque automotor del nivel central de la secretaría distrital de gobierno y de los que sea responsable por la prestación del servicio</t>
  </si>
  <si>
    <t>FACTURA 5003719626</t>
  </si>
  <si>
    <t>Factura de servicios publicos de codensa s.a. esp n°. 500371962-6predio ubicado en la kr 22 66 a - 14   -  predio entregado por el dadep a la secretaria distrital de gobiernoperiodo facturado del 24 de enero al 22 de febrero de 2018total a pagar $71.160</t>
  </si>
  <si>
    <t>FACTURA 2870316401</t>
  </si>
  <si>
    <t>FACTURA 3481351571</t>
  </si>
  <si>
    <t>Seis (6) facturas de la empresa de acueducto agua alcantarillado y aseo de bogota, inicia n°. 28703164013 servicio de agua y alcantarillado de consejo de justicia e inspecciones de policia de teusaquillo, fontibon, antonio nariño, barrios unidos, chapinero y edificio futarena periodo facturado del 16 de noviembre de 2017 al 16 de enero de 2018. total a pagar $3.826.840</t>
  </si>
  <si>
    <t>Once (11) facturas de la empresa de acueducto agua alcantarillado y aseo de bogota, inicia n°. 34813515714 servicio de agua y alcantarillado del  consejo de justicia chapinero. periodo facturado del 16 de noviembre de 2017 al 16 de enero de 2018. total a pagar $1.446.982.</t>
  </si>
  <si>
    <t>FACTURA 3208672301</t>
  </si>
  <si>
    <t>FACTURA 3412145211</t>
  </si>
  <si>
    <t>Siete (7) facturas de la empresa de acueducto, alcantarillado y aseo de bogota e.s.p. inicia con n°. 32086723015. correspondiente al consejo de justicia de teusaquillo, inspecciones de policia de usaquen, antonio nariño, fontibon, chapinero y barrios unidos;  edificio furatenaperiodo facturado del 18 de octubre al 16 de diciembre de 2017. total a pagar $1.774.970</t>
  </si>
  <si>
    <t>Factura de la empresa de acueducto, alcantarillado y aseo de bogota e.s.p. n° 34121452113correspondiente al predio ubicado en la ak 14 53 80 pi 2 periodo facturado del 18 de octubre al 16 de diciembre de 2017. total a pagar $1.020.129</t>
  </si>
  <si>
    <t>FACTURA 248636967</t>
  </si>
  <si>
    <t>Factura de servicios publicos de etb s.a.  esp   n°. 248636967predio ubicado en la cl 11 8 17   -  secretaria distrital de gobierno periodo facturado  del 01 al 31 de  enero de 2018. total a pagar $12.622.990.</t>
  </si>
  <si>
    <t>Realizar exámenes médicos de ingreso, periódicos ocupacionales, por cambio de ocupación, post incapacidad, reintegro laboral, egreso, y aquellas valoraciones complementarias, que permitan mantener actualizadas las bases de datos del personal adscrito a la planta de personal como aquellos contratistas que apliquen y laboren con la secretaría de gobierno.</t>
  </si>
  <si>
    <t>RESOL 3939</t>
  </si>
  <si>
    <t>Por la cual se exige cumplimiento de pago  por compensacion de tratatamiento silvicultural  y se toman otras determinaciones.</t>
  </si>
  <si>
    <t>RA 17</t>
  </si>
  <si>
    <t>Pago de la autoliquidación de la nómina general de febrero de 2018- planta de funcionamiento.</t>
  </si>
  <si>
    <t>RA 19</t>
  </si>
  <si>
    <t>Pago de aportes parafiscales de retirados a quienes se les canceló en la nómina de enero 2018</t>
  </si>
  <si>
    <t>Caja menor 2018 dependencias del nivel central de la secretaría de gobierno</t>
  </si>
  <si>
    <t>Contratar la prestación del servicio integral de aseo y cafetería para las dependencias y proyectos del nivel central de la secretaría distrital de gobierno, el cual incluye el suministro de personal, maquinaria y los insumos</t>
  </si>
  <si>
    <t>FACTURA 57833938</t>
  </si>
  <si>
    <t>FACTURA 174923100</t>
  </si>
  <si>
    <t>Factura del servicio de direct tv con factura n°. 57833938periodo facturado anticipado del 12 de marzo al 11 de abril de 2018total a pagar $112.600</t>
  </si>
  <si>
    <t>Factura de servicios publicos de colombia móvil s.a.  esp n°. bi-0174923100predio ubicado en la cl 11 8 17   -  secretaria distrital de gobiernoperiodo facturado del 05 de febrero al 04 de marzo de 2018total a pagar $3.604.318</t>
  </si>
  <si>
    <t>Prestar el servicio de vigilancia y seguridad privada en las modalidades de vigilancia fija y móvil con y sin armas y medios tecnológicos en las diferentes dependencias de la secretaría distrital de gobierno de bogotá, d.c., con el fin de asegurar la protección y custodia de bienes muebles e inmuebles de propiedad de la entidad, y de los que legalmente sea o llegare a ser responsable y de sus funcionarios, contratistas y/o visitantes</t>
  </si>
  <si>
    <t>FACTURA 5006966230</t>
  </si>
  <si>
    <t>Factura de servicios publicos de codensa s.a. esp n°. 500696623-0predio ubicado en la cl 46 14 22/28   -  consejo de justicia de teusaquilloperiodo facturado del 29 de enero al 26 de febrero de 2018total a pagar $1.892.850</t>
  </si>
  <si>
    <t>Prestar los servicios para la ejecución de las actividades incluidas en el plan de bienestar para los servidores de la secretaria distrital de gobierno y sus familias</t>
  </si>
  <si>
    <t>C. CV. 670</t>
  </si>
  <si>
    <t>Black Hat Archetype S A S</t>
  </si>
  <si>
    <t>C. O  668</t>
  </si>
  <si>
    <t>Import System Sistemas Y Suministros S.A.S.</t>
  </si>
  <si>
    <t>RA 20</t>
  </si>
  <si>
    <t xml:space="preserve">Nómina general de marzo 2018 </t>
  </si>
  <si>
    <t>RA 23</t>
  </si>
  <si>
    <t>Pago de cesantías a funcionarios retirados de la entidad y a quienes se les está pagando en la nómina general de marzo 2018 (planta de funcionamiento).</t>
  </si>
  <si>
    <t>A.O. 669</t>
  </si>
  <si>
    <t>Suppler S.A.S</t>
  </si>
  <si>
    <t>Realizar la adición del contrato no. 485 de 2017 suscrito por la secretaría distrital de gobierno y oracle colombia ltda.</t>
  </si>
  <si>
    <t>Contratar el suministro de combustible para el parque automotor del nivel central de la secretaría distrital de gobierno a través del acuerdo marco de precios  no. cce-290-1 amp-2015</t>
  </si>
  <si>
    <t>Contratar el suministro de elementos de ferretería y de construcción, materiales eléctricos, herramientas y alquiler de equipos que se utilizarán para realizar las adecuaciones, reparaciones y mantenimientos preventivos y correctivos que se requieran en las instalaciones de las dependencias del nivel central de la secretaría distrital de gobierno y en los inmuebles por los que sea o llegare a ser legalmente responsable</t>
  </si>
  <si>
    <t>FACTURA 1628666197</t>
  </si>
  <si>
    <t>Comprobante de servicios publicos de codensa s.a. esp n°. 162866619-7predio ubicado en la kr 8 10-65  - alcaldia mayor de bogotátotal a pagar $23.598.612</t>
  </si>
  <si>
    <t>FACTURA 5020501653</t>
  </si>
  <si>
    <t>FACTURA 5028637161</t>
  </si>
  <si>
    <t>Factura de servicios publicos de codensa s.a. esp n°. 502050165-3predio ubicado en la kr 75 23 f - 07   -  inspección de la localidad de fontibónperiodo facturado del 06 de febrero al 06 de marzo de 2018total a pagar $233.420.</t>
  </si>
  <si>
    <t>Factura de servicios publicos de codensa s.a. esp n°. 502863716-1predio ubicado en la cl 12 8 53   -  secretaria distrital de gobiernoperiodo facturado del 08 de febrero al 08 de marzo de 2018total a pagar $1.399.590</t>
  </si>
  <si>
    <t>Pago de nómina adicional de marzo por las vacaciones de johanna paola bocanegra olaya, alcaldesa local de fontibón</t>
  </si>
  <si>
    <t>FACTURA 250019239</t>
  </si>
  <si>
    <t>Dos (2) factura de servicios publicos de etb s.a.  esp inicia  n°. 250019239predio ubicado en la cl 11 8 17   -  secretaria distrital de gobierno - inspeccionesperiodo facturado  del 01 al 28 de  febrero de 2018 total a pagar $16.062.930</t>
  </si>
  <si>
    <t>O.C 672</t>
  </si>
  <si>
    <t xml:space="preserve">Contratar la prestación del servicio integral de aseo y cafetería para las dependencias y proyectos del nivel central de la Secretaria Distrital de Gobierno, el cual incluye el suministro de personal, maquinaria y los insumos </t>
  </si>
  <si>
    <t>Union Temporal Eminser Soloaseo 2016</t>
  </si>
  <si>
    <t>O.C. 671</t>
  </si>
  <si>
    <t xml:space="preserve">Organización Terpel S.A. </t>
  </si>
  <si>
    <t>C.P.S. 392</t>
  </si>
  <si>
    <t xml:space="preserve">Adicion y prorroga contrato de prestacion de servicios no. 573 de 2017 </t>
  </si>
  <si>
    <t>Seguridad Nueva Era LTDA</t>
  </si>
  <si>
    <t>Subsecretaria de Gestión Institucional</t>
  </si>
  <si>
    <t>Suministro e instalación  de persianas  enrollables para las dependencias del nivel central de la secretaría distrital de gobierno</t>
  </si>
  <si>
    <t>Decreto 2019</t>
  </si>
  <si>
    <t>Por medio de la cual se concede una comision de servicios al exterior al secretario distrital de gobierno y se hace un encargo.articulo 1. conceder comision de servicios al exterior, al doctor miguel uribe turbay, identificado con la cedula de ciudadania n° 81.717.607, secretario de despacho codigo 020 grado 09 de la secretaria distrital de gobierno, para asistir a los eventos programados en la ciudad de londres - inglaterra, a partir de las 6:00 p.m. del dia 5 y hasta el dia 12 de abril de 2018.articulo 2. la secretaria distrital de gobierno, reconocerá al doctor miguel uribe turbay, tiquetes aereos en la ruta bogota - londres - bogota y viaticos en razon del cien por ciento (100%) del 5 al 11 de abril y del ciencuenta por ciento (50%) por el dia 12 de abril de 2018, de la tarifa maxima establecida en el decreto 333 de 2018, con cargo al rubro 3-1-2-02-02-00-0000-00, por concepto de "viaticos y gastos de viaje", segun certificado de disponibilidad presupuestal n° 761 del 5 de abril de 2018.</t>
  </si>
  <si>
    <t>Miguel  Uribe Turbay</t>
  </si>
  <si>
    <t>FACTURA 5044492743</t>
  </si>
  <si>
    <t>Factura de servicios publicos de etb s.a. esp n°. 504449274-3predio ubicado en la kr 22 n°66a  14 - predio entregado por el dadep  a la  secretaria distrital de gobiernoperiodo facturado del 22 de febrero al 23 de marzo de 2018total a pagar $98.910</t>
  </si>
  <si>
    <t>FACTURA 5047947223</t>
  </si>
  <si>
    <t>Factura por el servicio de energia (codensa) perteneciente al puesto de consejo de justicia de teusaquillo, calle 46 14-22/28 periodo comprendido entre el 26 de febrero al 27 de marzo de 2018, por un valor total a cancelar de $742.720</t>
  </si>
  <si>
    <t>RESOL 140</t>
  </si>
  <si>
    <t>Por la cual se ordena dar cumplimiento a una providencia de la jurisdicción de lo contencioso administrativoarticulo 1: ordénese a la dirección financiera de la secretaria distrital de gobierno dar cumplimiento a la sentencia proferida el 16 de febrero de 2017 por el tribunal administrativo de cundinamarca, sección segunda, dentro del proceso con radicación número: 11001-33-31-042-2013-00002-01 de luis alfonso galvis garcia contra alcaldia mayor de bogota - secretaria de gobierno.</t>
  </si>
  <si>
    <t>Luis Alfonso Galvis Garcia</t>
  </si>
  <si>
    <t>RA 25</t>
  </si>
  <si>
    <t>RA 26</t>
  </si>
  <si>
    <t>Pago de la seguridad social de la nómina general del mes de marzo de 2018</t>
  </si>
  <si>
    <t>RESOLUCION 171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</si>
  <si>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enero de 2018 y del tiempo excedido durante el servicio</t>
  </si>
  <si>
    <t>ABRIL</t>
  </si>
  <si>
    <t>FACTURA 21176</t>
  </si>
  <si>
    <t>FACTURA 58407023</t>
  </si>
  <si>
    <t>Pago servicio de telefonia  avantel para las dependencias del nivel central de la sdg.servicio facturado mes febrero de 2018 por $765.572   factura no. fmc 21176servicio facturado mes marzo de 2018 por valor de $ 765.572   factura no.  fmc 21174.total a pagar  $ 1.531.144</t>
  </si>
  <si>
    <t>Factura del servicio de direct tv con factura n°. 58407023periodo facturado anticipado del 12 de abril al 11 de mayo de 2018total a pagar $112.600</t>
  </si>
  <si>
    <t>FACTURA 39939010</t>
  </si>
  <si>
    <t>FACTURA 5066649534</t>
  </si>
  <si>
    <t>Comprobante de servicios publicos de codensa s.a. esp n°. 3993901-0predio ubicado en la kr 8 10-65  - alcaldia mayor de bogotáperiodo facturado del 08 de marzo  al 10 de abril de 2018total a pagar $26.675.628</t>
  </si>
  <si>
    <t>Factura de servicios publicos de codensa s.a. esp n°. 506664953-4predio ubicado en la cl 12 8-53  - secretaria distrital de gobiernoperiodo facturado del 08 de marzo al 10 de abril de 2018total a pagar $2.873.290</t>
  </si>
  <si>
    <t>FACTURA 2736518781</t>
  </si>
  <si>
    <t>Factura de la empresa de acueducto agua alcantarillado y aseo de bogota,  n°. 27365187817servicio de agua y alcantarillado del edificio furatena - cl 12c 8 53periodo facturado del 16 de enero al 15 de marzo de 2018. total a pagar $303.770</t>
  </si>
  <si>
    <t>FACTURA 2670014271</t>
  </si>
  <si>
    <t>Factura de la empresa de acueducto, alcantarillado y aseo de bogota e.s.p. n° 26700142719correspondiente al predio ubicado en la calle 12c 8 53  - edificio furatenaperiodo facturado del 17 de diciembre de 2017 al 14 de febrero de 2018. total a pagar $92.773.</t>
  </si>
  <si>
    <t>RA 29</t>
  </si>
  <si>
    <t>Pago de la nómina general de abril 2018 (planta de funcionamiento)</t>
  </si>
  <si>
    <t>RA 30</t>
  </si>
  <si>
    <t>Pago de cesantías a unos funcionarios retirados y a quienes se les está pagando en la nomina de abril 2018 (planta de funcionamiento).</t>
  </si>
  <si>
    <t>Adquisición de las pólizas de seguros que amparen los bienes muebles, inmuebles e intereses patrimoniales de propiedad de la secretaría distrital de gobierno y de aquellos por los que sea o llegare a ser legalmente responsable</t>
  </si>
  <si>
    <t>FACTURA 2670099711</t>
  </si>
  <si>
    <t>Factura de la empresa de acueducto agua alcantarillado y aseo de bogota,  n°. 26700997112servicio de agua y alcantarillado de la secretaria distrital de gobierno - edificio bicentenarioperiodo facturado del 16 de enero  al 15 de marzo de 2018. total a pagar $9.077.120</t>
  </si>
  <si>
    <t>FACTURA 3141111451</t>
  </si>
  <si>
    <t>Factura de la empresa de acueducto, alcantarillado y aseo de bogota e.s.p. n° 31411114510correspondiente al predio ubicado en la kr 8 10 65 secretaria distrital de gobierno - edificio bicentenario periodo facturado del 17 de diciembre de 2017  al 14 de febrero de 2018. total a pagar $7.261.093</t>
  </si>
  <si>
    <t>FACTURA 251262440</t>
  </si>
  <si>
    <t>Dos (2) factura de servicios publicos de etb s.a.  esp inicia  n°. 251262440predio ubicado en la cl 11 8 17   -  secretaria distrital de gobierno - inspeccionesperiodo facturado  del 01 al 31 de  marzo de 2018 total a pagar $14.999.860</t>
  </si>
  <si>
    <t>FACTURAS 177083182</t>
  </si>
  <si>
    <t>Factura de servicios publicos de colombia móvil s.a.  esp n°. bi-0177083182predio ubicado en la cl 11 8 17   -  secretaria distrital de gobiernoperiodo facturado del 05 de marzo al 04 de abril de 2018.total a pagar $3.604.318</t>
  </si>
  <si>
    <t>C.P.S 505</t>
  </si>
  <si>
    <t>Adicion y proroga  no. 1 al contrato de prestacion de servicios no. 505 de 2017</t>
  </si>
  <si>
    <t>Mitsubishi Electric De Colombia Limitada</t>
  </si>
  <si>
    <t>FACTURA 2940104621</t>
  </si>
  <si>
    <t>Factura de la empresa de acueducto agua alcantarillado y aseo de bogota,  n°. 29401046213servicio de agua y alcantarillado del consejo de justicia teusaquillo.periodo facturado del 17 de enero al 15 de marzo de 2018. total a pagar $173.800.</t>
  </si>
  <si>
    <t>RESOL 136</t>
  </si>
  <si>
    <t>Por la cual se modifica la resolución n° 646 de 2016articulo 1: modificar el articulo 3 de la resolución n° 646 del 6 de diciembre de 2016, el cual quedará así:"articulo 3: pagar la suma de setecientos cuarenta y seis mil quinientos dos pesos (746.502) m/cte., por concepto de descuentos legales y aportes patronales, cesantías e intereses de cesantías conforme a la liquidación efectuada por la dirección de gestión del talento humano, que obra en la tabla insertada en la parte motiva de la presente resolución."artículo 2: los demas apartes de la resolución n° 646 del 6 de diciembre de 2016, continúan vigentes.</t>
  </si>
  <si>
    <t>Juan Eugenio Bejarano Torres</t>
  </si>
  <si>
    <t>FACTURA 26700141414</t>
  </si>
  <si>
    <t>Factura de la empresa de acueducto, alcantarillado y aseo de bogota e.s.p. n° 26700141414 correspondiente al predio ubicado en la cl 46 14 28 - consejo de justicia teusaquillo periodo facturado del 17 de diciembre de 2017 al 14 de febrero de 2018. total a pagar $76.235</t>
  </si>
  <si>
    <t>C.P.S 485-17</t>
  </si>
  <si>
    <t>Realizar la adición no. 1 al contrato  de prestacion de servicios no. 485 de 2017 suscrito por la secretaría distrital de gobierno y oracle colombia ltda.</t>
  </si>
  <si>
    <t>C.P.S 675</t>
  </si>
  <si>
    <t>Seguridad Penta Ltda</t>
  </si>
  <si>
    <t>C.S 377-16</t>
  </si>
  <si>
    <t>Adicion no. 3  y prorroga no. 2  al contrato  de seguros no. 377 de 2016 suscrito con unión temporal axa colpatria seguros s.a - mapfre seguros generales de colombia</t>
  </si>
  <si>
    <t>Axa Colpatria Seguros S A</t>
  </si>
  <si>
    <t xml:space="preserve">C.P.S 674 </t>
  </si>
  <si>
    <t>Precar Limitada</t>
  </si>
  <si>
    <t>C.P.S 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</si>
</sst>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  <numFmt numFmtId="169" formatCode="#,##0_ ;\-#,##0\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6">
    <xf numFmtId="0" fontId="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16" applyNumberFormat="0" applyAlignment="0" applyProtection="0"/>
    <xf numFmtId="0" fontId="18" fillId="24" borderId="17" applyNumberFormat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2" fillId="31" borderId="16" applyNumberFormat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33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23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2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41" fontId="34" fillId="0" borderId="0" applyFont="0" applyFill="0" applyBorder="0" applyAlignment="0" applyProtection="0"/>
  </cellStyleXfs>
  <cellXfs count="353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5" borderId="2" xfId="0" applyNumberFormat="1" applyFont="1" applyFill="1" applyBorder="1" applyAlignment="1" applyProtection="1">
      <alignment horizontal="left" vertical="center"/>
      <protection locked="0"/>
    </xf>
    <xf numFmtId="0" fontId="6" fillId="35" borderId="2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vertical="center"/>
      <protection locked="0"/>
    </xf>
    <xf numFmtId="0" fontId="6" fillId="35" borderId="3" xfId="0" applyNumberFormat="1" applyFont="1" applyFill="1" applyBorder="1" applyAlignment="1" applyProtection="1">
      <alignment horizontal="left" vertical="center"/>
      <protection locked="0"/>
    </xf>
    <xf numFmtId="0" fontId="6" fillId="35" borderId="3" xfId="0" applyNumberFormat="1" applyFont="1" applyFill="1" applyBorder="1" applyAlignment="1">
      <alignment horizontal="left" vertical="center"/>
    </xf>
    <xf numFmtId="4" fontId="6" fillId="35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4" fontId="6" fillId="2" borderId="0" xfId="0" applyNumberFormat="1" applyFont="1" applyFill="1"/>
    <xf numFmtId="3" fontId="6" fillId="35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35" borderId="3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justify"/>
    </xf>
    <xf numFmtId="0" fontId="6" fillId="0" borderId="0" xfId="0" applyFont="1"/>
    <xf numFmtId="0" fontId="6" fillId="2" borderId="0" xfId="0" applyFont="1" applyFill="1" applyBorder="1"/>
    <xf numFmtId="0" fontId="6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7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4" fontId="6" fillId="2" borderId="9" xfId="0" applyNumberFormat="1" applyFont="1" applyFill="1" applyBorder="1" applyProtection="1">
      <protection locked="0"/>
    </xf>
    <xf numFmtId="4" fontId="6" fillId="2" borderId="5" xfId="0" applyNumberFormat="1" applyFont="1" applyFill="1" applyBorder="1" applyProtection="1">
      <protection locked="0"/>
    </xf>
    <xf numFmtId="15" fontId="6" fillId="2" borderId="3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8" xfId="0" applyFont="1" applyFill="1" applyBorder="1" applyAlignment="1">
      <alignment horizontal="center"/>
    </xf>
    <xf numFmtId="4" fontId="6" fillId="2" borderId="0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0" fontId="6" fillId="2" borderId="11" xfId="0" applyFont="1" applyFill="1" applyBorder="1"/>
    <xf numFmtId="0" fontId="6" fillId="2" borderId="6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4" fontId="6" fillId="2" borderId="11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4" fontId="6" fillId="2" borderId="3" xfId="0" applyNumberFormat="1" applyFont="1" applyFill="1" applyBorder="1" applyProtection="1">
      <protection locked="0"/>
    </xf>
    <xf numFmtId="4" fontId="6" fillId="36" borderId="10" xfId="0" applyNumberFormat="1" applyFont="1" applyFill="1" applyBorder="1" applyProtection="1">
      <protection locked="0"/>
    </xf>
    <xf numFmtId="0" fontId="6" fillId="2" borderId="14" xfId="0" applyFont="1" applyFill="1" applyBorder="1"/>
    <xf numFmtId="4" fontId="5" fillId="2" borderId="1" xfId="0" applyNumberFormat="1" applyFont="1" applyFill="1" applyBorder="1" applyProtection="1">
      <protection locked="0"/>
    </xf>
    <xf numFmtId="166" fontId="6" fillId="2" borderId="0" xfId="0" applyNumberFormat="1" applyFont="1" applyFill="1" applyBorder="1"/>
    <xf numFmtId="3" fontId="6" fillId="2" borderId="10" xfId="0" applyNumberFormat="1" applyFont="1" applyFill="1" applyBorder="1" applyProtection="1">
      <protection locked="0"/>
    </xf>
    <xf numFmtId="3" fontId="6" fillId="2" borderId="6" xfId="0" applyNumberFormat="1" applyFont="1" applyFill="1" applyBorder="1"/>
    <xf numFmtId="3" fontId="5" fillId="2" borderId="15" xfId="0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>
      <protection locked="0"/>
    </xf>
    <xf numFmtId="3" fontId="6" fillId="36" borderId="10" xfId="0" applyNumberFormat="1" applyFont="1" applyFill="1" applyBorder="1" applyProtection="1">
      <protection locked="0"/>
    </xf>
    <xf numFmtId="3" fontId="6" fillId="2" borderId="10" xfId="75" applyNumberFormat="1" applyFont="1" applyFill="1" applyBorder="1"/>
    <xf numFmtId="3" fontId="5" fillId="2" borderId="1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/>
    </xf>
    <xf numFmtId="0" fontId="33" fillId="36" borderId="10" xfId="140" applyFont="1" applyFill="1" applyBorder="1"/>
    <xf numFmtId="0" fontId="6" fillId="36" borderId="10" xfId="0" applyFont="1" applyFill="1" applyBorder="1" applyAlignment="1">
      <alignment horizontal="center"/>
    </xf>
    <xf numFmtId="0" fontId="6" fillId="36" borderId="8" xfId="0" applyFont="1" applyFill="1" applyBorder="1" applyAlignment="1">
      <alignment horizontal="left"/>
    </xf>
    <xf numFmtId="15" fontId="6" fillId="36" borderId="3" xfId="0" applyNumberFormat="1" applyFont="1" applyFill="1" applyBorder="1" applyAlignment="1">
      <alignment horizontal="center"/>
    </xf>
    <xf numFmtId="0" fontId="6" fillId="36" borderId="3" xfId="0" applyFont="1" applyFill="1" applyBorder="1" applyAlignment="1">
      <alignment horizontal="left"/>
    </xf>
    <xf numFmtId="0" fontId="6" fillId="36" borderId="3" xfId="0" applyFont="1" applyFill="1" applyBorder="1" applyAlignment="1">
      <alignment horizontal="center"/>
    </xf>
    <xf numFmtId="0" fontId="6" fillId="36" borderId="0" xfId="0" applyFont="1" applyFill="1" applyBorder="1"/>
    <xf numFmtId="4" fontId="6" fillId="2" borderId="0" xfId="0" applyNumberFormat="1" applyFont="1" applyFill="1" applyBorder="1"/>
    <xf numFmtId="3" fontId="6" fillId="2" borderId="14" xfId="0" applyNumberFormat="1" applyFont="1" applyFill="1" applyBorder="1"/>
    <xf numFmtId="0" fontId="6" fillId="36" borderId="0" xfId="0" applyFont="1" applyFill="1"/>
    <xf numFmtId="0" fontId="6" fillId="36" borderId="10" xfId="0" applyFont="1" applyFill="1" applyBorder="1"/>
    <xf numFmtId="4" fontId="6" fillId="2" borderId="13" xfId="0" applyNumberFormat="1" applyFont="1" applyFill="1" applyBorder="1" applyProtection="1">
      <protection locked="0"/>
    </xf>
    <xf numFmtId="0" fontId="6" fillId="36" borderId="8" xfId="0" applyFont="1" applyFill="1" applyBorder="1"/>
    <xf numFmtId="3" fontId="6" fillId="36" borderId="3" xfId="0" applyNumberFormat="1" applyFont="1" applyFill="1" applyBorder="1" applyProtection="1">
      <protection locked="0"/>
    </xf>
    <xf numFmtId="0" fontId="33" fillId="36" borderId="0" xfId="94" applyFont="1" applyFill="1"/>
    <xf numFmtId="15" fontId="33" fillId="36" borderId="0" xfId="94" applyNumberFormat="1" applyFont="1" applyFill="1"/>
    <xf numFmtId="0" fontId="33" fillId="36" borderId="8" xfId="94" applyFont="1" applyFill="1" applyBorder="1"/>
    <xf numFmtId="0" fontId="33" fillId="36" borderId="0" xfId="94" applyFont="1" applyFill="1" applyBorder="1"/>
    <xf numFmtId="0" fontId="33" fillId="36" borderId="10" xfId="94" applyFont="1" applyFill="1" applyBorder="1"/>
    <xf numFmtId="164" fontId="6" fillId="2" borderId="8" xfId="75" applyFont="1" applyFill="1" applyBorder="1"/>
    <xf numFmtId="3" fontId="6" fillId="2" borderId="3" xfId="0" applyNumberFormat="1" applyFont="1" applyFill="1" applyBorder="1"/>
    <xf numFmtId="15" fontId="6" fillId="2" borderId="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6" fillId="36" borderId="0" xfId="0" applyFont="1" applyFill="1" applyBorder="1" applyAlignment="1">
      <alignment horizontal="left"/>
    </xf>
    <xf numFmtId="15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166" fontId="6" fillId="2" borderId="0" xfId="0" applyNumberFormat="1" applyFont="1" applyFill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" fontId="6" fillId="36" borderId="0" xfId="0" applyNumberFormat="1" applyFont="1" applyFill="1" applyBorder="1" applyProtection="1">
      <protection locked="0"/>
    </xf>
    <xf numFmtId="0" fontId="6" fillId="36" borderId="11" xfId="0" applyFont="1" applyFill="1" applyBorder="1"/>
    <xf numFmtId="0" fontId="6" fillId="36" borderId="6" xfId="0" applyFont="1" applyFill="1" applyBorder="1"/>
    <xf numFmtId="0" fontId="6" fillId="36" borderId="14" xfId="0" applyFont="1" applyFill="1" applyBorder="1"/>
    <xf numFmtId="3" fontId="6" fillId="36" borderId="6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/>
    </xf>
    <xf numFmtId="4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15" fontId="6" fillId="36" borderId="2" xfId="0" applyNumberFormat="1" applyFont="1" applyFill="1" applyBorder="1"/>
    <xf numFmtId="0" fontId="6" fillId="36" borderId="7" xfId="0" applyFont="1" applyFill="1" applyBorder="1"/>
    <xf numFmtId="15" fontId="6" fillId="36" borderId="5" xfId="0" applyNumberFormat="1" applyFont="1" applyFill="1" applyBorder="1"/>
    <xf numFmtId="0" fontId="6" fillId="36" borderId="9" xfId="0" applyFont="1" applyFill="1" applyBorder="1"/>
    <xf numFmtId="0" fontId="6" fillId="36" borderId="5" xfId="0" applyFont="1" applyFill="1" applyBorder="1"/>
    <xf numFmtId="4" fontId="6" fillId="36" borderId="2" xfId="0" applyNumberFormat="1" applyFont="1" applyFill="1" applyBorder="1"/>
    <xf numFmtId="0" fontId="5" fillId="2" borderId="8" xfId="0" applyFont="1" applyFill="1" applyBorder="1" applyAlignment="1">
      <alignment horizontal="center" vertical="center"/>
    </xf>
    <xf numFmtId="0" fontId="33" fillId="36" borderId="0" xfId="0" applyFont="1" applyFill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5" fontId="6" fillId="36" borderId="14" xfId="0" applyNumberFormat="1" applyFont="1" applyFill="1" applyBorder="1"/>
    <xf numFmtId="15" fontId="6" fillId="36" borderId="6" xfId="0" applyNumberFormat="1" applyFont="1" applyFill="1" applyBorder="1"/>
    <xf numFmtId="0" fontId="6" fillId="36" borderId="4" xfId="0" applyFont="1" applyFill="1" applyBorder="1"/>
    <xf numFmtId="3" fontId="6" fillId="36" borderId="14" xfId="0" applyNumberFormat="1" applyFont="1" applyFill="1" applyBorder="1"/>
    <xf numFmtId="3" fontId="5" fillId="2" borderId="6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left"/>
    </xf>
    <xf numFmtId="14" fontId="6" fillId="2" borderId="3" xfId="0" applyNumberFormat="1" applyFont="1" applyFill="1" applyBorder="1"/>
    <xf numFmtId="4" fontId="6" fillId="2" borderId="5" xfId="75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 applyProtection="1">
      <alignment horizontal="right" vertical="center"/>
      <protection locked="0"/>
    </xf>
    <xf numFmtId="4" fontId="6" fillId="2" borderId="6" xfId="0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6" fillId="2" borderId="4" xfId="0" applyNumberFormat="1" applyFont="1" applyFill="1" applyBorder="1" applyProtection="1">
      <protection locked="0"/>
    </xf>
    <xf numFmtId="4" fontId="8" fillId="2" borderId="10" xfId="0" applyNumberFormat="1" applyFont="1" applyFill="1" applyBorder="1" applyProtection="1">
      <protection locked="0"/>
    </xf>
    <xf numFmtId="0" fontId="8" fillId="2" borderId="8" xfId="0" applyFont="1" applyFill="1" applyBorder="1"/>
    <xf numFmtId="3" fontId="8" fillId="2" borderId="10" xfId="0" applyNumberFormat="1" applyFont="1" applyFill="1" applyBorder="1" applyProtection="1">
      <protection locked="0"/>
    </xf>
    <xf numFmtId="0" fontId="6" fillId="36" borderId="8" xfId="0" applyFont="1" applyFill="1" applyBorder="1" applyAlignment="1">
      <alignment horizontal="center"/>
    </xf>
    <xf numFmtId="0" fontId="8" fillId="36" borderId="8" xfId="0" applyFont="1" applyFill="1" applyBorder="1"/>
    <xf numFmtId="0" fontId="33" fillId="0" borderId="10" xfId="84" applyFont="1" applyBorder="1"/>
    <xf numFmtId="3" fontId="6" fillId="2" borderId="0" xfId="0" applyNumberFormat="1" applyFont="1" applyFill="1"/>
    <xf numFmtId="4" fontId="5" fillId="2" borderId="1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165" fontId="6" fillId="2" borderId="5" xfId="75" applyNumberFormat="1" applyFont="1" applyFill="1" applyBorder="1" applyAlignment="1">
      <alignment horizontal="left"/>
    </xf>
    <xf numFmtId="4" fontId="6" fillId="2" borderId="15" xfId="0" applyNumberFormat="1" applyFont="1" applyFill="1" applyBorder="1" applyProtection="1">
      <protection locked="0"/>
    </xf>
    <xf numFmtId="3" fontId="8" fillId="2" borderId="3" xfId="0" applyNumberFormat="1" applyFont="1" applyFill="1" applyBorder="1" applyProtection="1">
      <protection locked="0"/>
    </xf>
    <xf numFmtId="0" fontId="6" fillId="0" borderId="14" xfId="0" applyFont="1" applyBorder="1"/>
    <xf numFmtId="3" fontId="5" fillId="2" borderId="13" xfId="0" applyNumberFormat="1" applyFont="1" applyFill="1" applyBorder="1" applyProtection="1">
      <protection locked="0"/>
    </xf>
    <xf numFmtId="4" fontId="6" fillId="2" borderId="13" xfId="0" applyNumberFormat="1" applyFont="1" applyFill="1" applyBorder="1"/>
    <xf numFmtId="4" fontId="33" fillId="0" borderId="13" xfId="124" applyNumberFormat="1" applyFont="1" applyBorder="1"/>
    <xf numFmtId="3" fontId="6" fillId="2" borderId="0" xfId="0" applyNumberFormat="1" applyFont="1" applyFill="1" applyBorder="1"/>
    <xf numFmtId="3" fontId="6" fillId="2" borderId="13" xfId="0" applyNumberFormat="1" applyFont="1" applyFill="1" applyBorder="1"/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6" fillId="2" borderId="1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/>
    <xf numFmtId="3" fontId="5" fillId="2" borderId="0" xfId="0" applyNumberFormat="1" applyFont="1" applyFill="1" applyBorder="1" applyAlignment="1">
      <alignment horizontal="center" vertical="center"/>
    </xf>
    <xf numFmtId="3" fontId="6" fillId="37" borderId="3" xfId="0" applyNumberFormat="1" applyFont="1" applyFill="1" applyBorder="1" applyAlignment="1" applyProtection="1">
      <alignment vertical="center"/>
      <protection locked="0"/>
    </xf>
    <xf numFmtId="0" fontId="5" fillId="36" borderId="0" xfId="0" applyFont="1" applyFill="1" applyBorder="1" applyAlignment="1">
      <alignment vertical="center" wrapText="1"/>
    </xf>
    <xf numFmtId="0" fontId="5" fillId="36" borderId="0" xfId="0" applyFont="1" applyFill="1" applyBorder="1" applyAlignment="1">
      <alignment vertical="center"/>
    </xf>
    <xf numFmtId="0" fontId="5" fillId="36" borderId="0" xfId="0" applyFont="1" applyFill="1" applyBorder="1" applyAlignment="1">
      <alignment horizontal="center" vertical="center" wrapText="1"/>
    </xf>
    <xf numFmtId="0" fontId="9" fillId="36" borderId="0" xfId="0" quotePrefix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/>
    </xf>
    <xf numFmtId="0" fontId="10" fillId="35" borderId="2" xfId="0" applyNumberFormat="1" applyFont="1" applyFill="1" applyBorder="1" applyAlignment="1" applyProtection="1">
      <alignment horizontal="left" vertical="center"/>
      <protection locked="0"/>
    </xf>
    <xf numFmtId="0" fontId="10" fillId="35" borderId="2" xfId="0" applyNumberFormat="1" applyFont="1" applyFill="1" applyBorder="1" applyAlignment="1">
      <alignment horizontal="left" vertical="center"/>
    </xf>
    <xf numFmtId="3" fontId="10" fillId="35" borderId="2" xfId="0" applyNumberFormat="1" applyFont="1" applyFill="1" applyBorder="1" applyAlignment="1" applyProtection="1">
      <alignment vertical="center"/>
      <protection locked="0"/>
    </xf>
    <xf numFmtId="10" fontId="10" fillId="35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 applyProtection="1">
      <alignment vertical="center"/>
      <protection locked="0"/>
    </xf>
    <xf numFmtId="10" fontId="10" fillId="2" borderId="3" xfId="0" applyNumberFormat="1" applyFont="1" applyFill="1" applyBorder="1" applyAlignment="1" applyProtection="1">
      <alignment horizontal="center" vertical="center"/>
      <protection locked="0"/>
    </xf>
    <xf numFmtId="167" fontId="10" fillId="2" borderId="3" xfId="0" applyNumberFormat="1" applyFont="1" applyFill="1" applyBorder="1" applyAlignment="1" applyProtection="1">
      <alignment vertical="center"/>
      <protection locked="0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0" fillId="35" borderId="3" xfId="0" applyNumberFormat="1" applyFont="1" applyFill="1" applyBorder="1" applyAlignment="1" applyProtection="1">
      <alignment horizontal="left" vertical="center"/>
      <protection locked="0"/>
    </xf>
    <xf numFmtId="0" fontId="10" fillId="35" borderId="3" xfId="0" applyNumberFormat="1" applyFont="1" applyFill="1" applyBorder="1" applyAlignment="1">
      <alignment horizontal="left" vertical="center"/>
    </xf>
    <xf numFmtId="3" fontId="10" fillId="35" borderId="3" xfId="0" applyNumberFormat="1" applyFont="1" applyFill="1" applyBorder="1" applyAlignment="1" applyProtection="1">
      <alignment vertical="center"/>
      <protection locked="0"/>
    </xf>
    <xf numFmtId="10" fontId="10" fillId="35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10" fontId="4" fillId="2" borderId="2" xfId="185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locked="0"/>
    </xf>
    <xf numFmtId="3" fontId="10" fillId="2" borderId="3" xfId="0" applyNumberFormat="1" applyFont="1" applyFill="1" applyBorder="1" applyAlignment="1" applyProtection="1">
      <alignment horizontal="right" vertical="center"/>
      <protection locked="0"/>
    </xf>
    <xf numFmtId="10" fontId="10" fillId="2" borderId="3" xfId="185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37" borderId="1" xfId="0" applyNumberFormat="1" applyFont="1" applyFill="1" applyBorder="1" applyAlignment="1" applyProtection="1">
      <alignment horizontal="right" vertical="center"/>
      <protection locked="0"/>
    </xf>
    <xf numFmtId="10" fontId="4" fillId="2" borderId="1" xfId="185" applyNumberFormat="1" applyFont="1" applyFill="1" applyBorder="1" applyAlignment="1" applyProtection="1">
      <alignment horizontal="center" vertical="center"/>
      <protection locked="0"/>
    </xf>
    <xf numFmtId="3" fontId="4" fillId="39" borderId="1" xfId="0" applyNumberFormat="1" applyFont="1" applyFill="1" applyBorder="1" applyAlignment="1" applyProtection="1">
      <alignment horizontal="right" vertical="center"/>
      <protection locked="0"/>
    </xf>
    <xf numFmtId="3" fontId="4" fillId="38" borderId="1" xfId="0" applyNumberFormat="1" applyFont="1" applyFill="1" applyBorder="1" applyAlignment="1" applyProtection="1">
      <alignment horizontal="right" vertical="center"/>
      <protection locked="0"/>
    </xf>
    <xf numFmtId="0" fontId="6" fillId="36" borderId="14" xfId="0" applyFont="1" applyFill="1" applyBorder="1" applyProtection="1">
      <protection locked="0"/>
    </xf>
    <xf numFmtId="0" fontId="6" fillId="36" borderId="11" xfId="0" applyFont="1" applyFill="1" applyBorder="1" applyProtection="1">
      <protection locked="0"/>
    </xf>
    <xf numFmtId="3" fontId="10" fillId="2" borderId="0" xfId="0" applyNumberFormat="1" applyFont="1" applyFill="1"/>
    <xf numFmtId="3" fontId="6" fillId="2" borderId="10" xfId="0" applyNumberFormat="1" applyFont="1" applyFill="1" applyBorder="1"/>
    <xf numFmtId="0" fontId="11" fillId="39" borderId="1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/>
    <xf numFmtId="3" fontId="6" fillId="0" borderId="0" xfId="0" applyNumberFormat="1" applyFont="1"/>
    <xf numFmtId="4" fontId="6" fillId="0" borderId="0" xfId="0" applyNumberFormat="1" applyFont="1"/>
    <xf numFmtId="3" fontId="6" fillId="2" borderId="11" xfId="0" applyNumberFormat="1" applyFont="1" applyFill="1" applyBorder="1" applyProtection="1">
      <protection locked="0"/>
    </xf>
    <xf numFmtId="3" fontId="6" fillId="36" borderId="0" xfId="0" applyNumberFormat="1" applyFont="1" applyFill="1" applyBorder="1" applyProtection="1">
      <protection locked="0"/>
    </xf>
    <xf numFmtId="3" fontId="6" fillId="36" borderId="8" xfId="0" applyNumberFormat="1" applyFont="1" applyFill="1" applyBorder="1" applyProtection="1">
      <protection locked="0"/>
    </xf>
    <xf numFmtId="0" fontId="6" fillId="0" borderId="11" xfId="0" applyFont="1" applyBorder="1"/>
    <xf numFmtId="0" fontId="6" fillId="2" borderId="11" xfId="0" applyFont="1" applyFill="1" applyBorder="1" applyAlignment="1">
      <alignment horizontal="left"/>
    </xf>
    <xf numFmtId="0" fontId="33" fillId="36" borderId="11" xfId="153" applyFont="1" applyFill="1" applyBorder="1" applyAlignment="1">
      <alignment horizontal="center"/>
    </xf>
    <xf numFmtId="0" fontId="33" fillId="36" borderId="8" xfId="153" applyFont="1" applyFill="1" applyBorder="1" applyAlignment="1">
      <alignment horizontal="center"/>
    </xf>
    <xf numFmtId="0" fontId="6" fillId="0" borderId="7" xfId="0" applyFont="1" applyBorder="1"/>
    <xf numFmtId="0" fontId="6" fillId="2" borderId="3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 applyProtection="1">
      <alignment horizontal="left"/>
      <protection locked="0"/>
    </xf>
    <xf numFmtId="3" fontId="6" fillId="2" borderId="10" xfId="0" applyNumberFormat="1" applyFont="1" applyFill="1" applyBorder="1" applyAlignment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6" fillId="2" borderId="10" xfId="0" applyFont="1" applyFill="1" applyBorder="1" applyAlignment="1">
      <alignment horizontal="left"/>
    </xf>
    <xf numFmtId="165" fontId="6" fillId="2" borderId="2" xfId="75" applyNumberFormat="1" applyFont="1" applyFill="1" applyBorder="1"/>
    <xf numFmtId="0" fontId="10" fillId="36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8" fillId="36" borderId="8" xfId="0" applyNumberFormat="1" applyFont="1" applyFill="1" applyBorder="1"/>
    <xf numFmtId="0" fontId="10" fillId="2" borderId="3" xfId="0" applyFont="1" applyFill="1" applyBorder="1"/>
    <xf numFmtId="165" fontId="6" fillId="2" borderId="3" xfId="75" applyNumberFormat="1" applyFont="1" applyFill="1" applyBorder="1"/>
    <xf numFmtId="165" fontId="6" fillId="2" borderId="10" xfId="75" applyNumberFormat="1" applyFont="1" applyFill="1" applyBorder="1" applyProtection="1">
      <protection locked="0"/>
    </xf>
    <xf numFmtId="165" fontId="6" fillId="2" borderId="10" xfId="75" applyNumberFormat="1" applyFont="1" applyFill="1" applyBorder="1" applyAlignment="1">
      <alignment horizontal="right" vertical="center"/>
    </xf>
    <xf numFmtId="0" fontId="6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2" fillId="0" borderId="0" xfId="0" applyFont="1"/>
    <xf numFmtId="0" fontId="13" fillId="2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/>
    <xf numFmtId="0" fontId="6" fillId="2" borderId="10" xfId="75" applyNumberFormat="1" applyFont="1" applyFill="1" applyBorder="1" applyAlignment="1">
      <alignment horizontal="center"/>
    </xf>
    <xf numFmtId="3" fontId="6" fillId="2" borderId="2" xfId="75" applyNumberFormat="1" applyFont="1" applyFill="1" applyBorder="1" applyAlignment="1">
      <alignment horizontal="center"/>
    </xf>
    <xf numFmtId="3" fontId="6" fillId="2" borderId="10" xfId="75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/>
    </xf>
    <xf numFmtId="3" fontId="6" fillId="0" borderId="14" xfId="0" applyNumberFormat="1" applyFont="1" applyBorder="1"/>
    <xf numFmtId="15" fontId="6" fillId="36" borderId="0" xfId="0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Protection="1">
      <protection locked="0"/>
    </xf>
    <xf numFmtId="4" fontId="33" fillId="0" borderId="13" xfId="124" applyNumberFormat="1" applyFont="1" applyBorder="1"/>
    <xf numFmtId="0" fontId="6" fillId="2" borderId="8" xfId="0" applyFont="1" applyFill="1" applyBorder="1" applyAlignment="1"/>
    <xf numFmtId="4" fontId="6" fillId="2" borderId="8" xfId="0" applyNumberFormat="1" applyFont="1" applyFill="1" applyBorder="1" applyProtection="1">
      <protection locked="0"/>
    </xf>
    <xf numFmtId="0" fontId="6" fillId="36" borderId="2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3" fontId="6" fillId="2" borderId="10" xfId="75" applyNumberFormat="1" applyFont="1" applyFill="1" applyBorder="1" applyAlignment="1">
      <alignment horizontal="center" vertical="center"/>
    </xf>
    <xf numFmtId="0" fontId="33" fillId="36" borderId="8" xfId="153" applyFont="1" applyFill="1" applyBorder="1" applyAlignment="1">
      <alignment horizontal="left"/>
    </xf>
    <xf numFmtId="0" fontId="6" fillId="0" borderId="8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1" fontId="6" fillId="2" borderId="0" xfId="195" applyFont="1" applyFill="1" applyBorder="1" applyAlignment="1">
      <alignment horizontal="center" vertical="center"/>
    </xf>
    <xf numFmtId="165" fontId="6" fillId="2" borderId="2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horizontal="left"/>
    </xf>
    <xf numFmtId="3" fontId="6" fillId="2" borderId="3" xfId="0" applyNumberFormat="1" applyFont="1" applyFill="1" applyBorder="1" applyAlignment="1" applyProtection="1">
      <alignment horizontal="left"/>
      <protection locked="0"/>
    </xf>
    <xf numFmtId="165" fontId="6" fillId="2" borderId="2" xfId="75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center" vertical="center"/>
    </xf>
    <xf numFmtId="15" fontId="6" fillId="36" borderId="3" xfId="0" applyNumberFormat="1" applyFont="1" applyFill="1" applyBorder="1"/>
    <xf numFmtId="15" fontId="6" fillId="36" borderId="10" xfId="0" applyNumberFormat="1" applyFont="1" applyFill="1" applyBorder="1"/>
    <xf numFmtId="4" fontId="6" fillId="36" borderId="3" xfId="0" applyNumberFormat="1" applyFont="1" applyFill="1" applyBorder="1"/>
    <xf numFmtId="4" fontId="6" fillId="2" borderId="10" xfId="75" applyNumberFormat="1" applyFont="1" applyFill="1" applyBorder="1" applyAlignment="1"/>
    <xf numFmtId="0" fontId="5" fillId="40" borderId="0" xfId="0" applyFont="1" applyFill="1" applyBorder="1" applyAlignment="1">
      <alignment vertical="center" wrapText="1"/>
    </xf>
    <xf numFmtId="0" fontId="5" fillId="40" borderId="0" xfId="0" applyFont="1" applyFill="1" applyBorder="1" applyAlignment="1">
      <alignment horizontal="center" vertical="center" wrapText="1"/>
    </xf>
    <xf numFmtId="0" fontId="5" fillId="40" borderId="0" xfId="0" applyFont="1" applyFill="1" applyBorder="1" applyAlignment="1">
      <alignment horizontal="center" vertical="justify"/>
    </xf>
    <xf numFmtId="0" fontId="4" fillId="40" borderId="0" xfId="0" applyFont="1" applyFill="1" applyBorder="1" applyAlignment="1">
      <alignment horizontal="right" vertical="center"/>
    </xf>
    <xf numFmtId="0" fontId="5" fillId="40" borderId="0" xfId="0" applyFont="1" applyFill="1" applyBorder="1" applyAlignment="1">
      <alignment vertical="center"/>
    </xf>
    <xf numFmtId="0" fontId="5" fillId="40" borderId="0" xfId="81" applyFont="1" applyFill="1" applyBorder="1" applyAlignment="1">
      <alignment vertical="center" wrapText="1"/>
    </xf>
    <xf numFmtId="0" fontId="5" fillId="40" borderId="0" xfId="81" applyFont="1" applyFill="1" applyBorder="1" applyAlignment="1">
      <alignment vertical="center"/>
    </xf>
    <xf numFmtId="0" fontId="5" fillId="40" borderId="0" xfId="81" applyFont="1" applyFill="1" applyBorder="1" applyAlignment="1">
      <alignment horizontal="center" vertical="center" wrapText="1"/>
    </xf>
    <xf numFmtId="0" fontId="5" fillId="40" borderId="0" xfId="81" applyFont="1" applyFill="1" applyBorder="1" applyAlignment="1">
      <alignment horizontal="center" vertical="justify"/>
    </xf>
    <xf numFmtId="3" fontId="5" fillId="40" borderId="0" xfId="0" applyNumberFormat="1" applyFont="1" applyFill="1" applyBorder="1" applyAlignment="1">
      <alignment horizontal="center" vertical="justify"/>
    </xf>
    <xf numFmtId="0" fontId="4" fillId="41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3" fontId="5" fillId="41" borderId="3" xfId="0" applyNumberFormat="1" applyFont="1" applyFill="1" applyBorder="1" applyAlignment="1">
      <alignment horizontal="center" vertical="center" wrapText="1"/>
    </xf>
    <xf numFmtId="3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1" borderId="1" xfId="0" applyFont="1" applyFill="1" applyBorder="1" applyAlignment="1">
      <alignment horizontal="center"/>
    </xf>
    <xf numFmtId="3" fontId="5" fillId="41" borderId="1" xfId="0" applyNumberFormat="1" applyFont="1" applyFill="1" applyBorder="1" applyAlignment="1" applyProtection="1">
      <alignment horizontal="center" vertical="center"/>
      <protection locked="0"/>
    </xf>
    <xf numFmtId="4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1" borderId="1" xfId="0" applyNumberFormat="1" applyFont="1" applyFill="1" applyBorder="1" applyAlignment="1">
      <alignment horizontal="center" vertical="center" wrapText="1"/>
    </xf>
    <xf numFmtId="3" fontId="6" fillId="41" borderId="1" xfId="0" applyNumberFormat="1" applyFont="1" applyFill="1" applyBorder="1" applyAlignment="1">
      <alignment horizontal="center"/>
    </xf>
    <xf numFmtId="3" fontId="7" fillId="41" borderId="1" xfId="0" applyNumberFormat="1" applyFont="1" applyFill="1" applyBorder="1" applyAlignment="1" applyProtection="1">
      <alignment horizontal="center" vertical="center"/>
      <protection locked="0"/>
    </xf>
    <xf numFmtId="10" fontId="5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6" fillId="2" borderId="3" xfId="0" applyNumberFormat="1" applyFont="1" applyFill="1" applyBorder="1" applyAlignment="1">
      <alignment horizontal="left"/>
    </xf>
    <xf numFmtId="41" fontId="6" fillId="2" borderId="10" xfId="195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left"/>
    </xf>
    <xf numFmtId="41" fontId="6" fillId="2" borderId="10" xfId="195" applyFont="1" applyFill="1" applyBorder="1" applyAlignment="1" applyProtection="1">
      <alignment horizontal="left"/>
      <protection locked="0"/>
    </xf>
    <xf numFmtId="15" fontId="6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15" fontId="6" fillId="36" borderId="8" xfId="0" applyNumberFormat="1" applyFont="1" applyFill="1" applyBorder="1" applyAlignment="1">
      <alignment horizontal="center"/>
    </xf>
    <xf numFmtId="14" fontId="6" fillId="2" borderId="10" xfId="0" applyNumberFormat="1" applyFont="1" applyFill="1" applyBorder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left"/>
    </xf>
    <xf numFmtId="0" fontId="10" fillId="36" borderId="8" xfId="0" applyFont="1" applyFill="1" applyBorder="1" applyAlignment="1">
      <alignment horizontal="left"/>
    </xf>
    <xf numFmtId="0" fontId="6" fillId="0" borderId="8" xfId="0" applyFont="1" applyBorder="1"/>
    <xf numFmtId="0" fontId="6" fillId="0" borderId="0" xfId="0" applyFont="1" applyBorder="1"/>
    <xf numFmtId="0" fontId="35" fillId="36" borderId="8" xfId="0" applyFont="1" applyFill="1" applyBorder="1" applyAlignment="1">
      <alignment horizontal="left"/>
    </xf>
    <xf numFmtId="41" fontId="6" fillId="2" borderId="10" xfId="195" applyFont="1" applyFill="1" applyBorder="1"/>
    <xf numFmtId="0" fontId="6" fillId="2" borderId="10" xfId="0" applyFont="1" applyFill="1" applyBorder="1" applyAlignment="1">
      <alignment horizontal="right" vertical="center"/>
    </xf>
    <xf numFmtId="41" fontId="6" fillId="2" borderId="10" xfId="195" applyFont="1" applyFill="1" applyBorder="1" applyAlignment="1">
      <alignment horizontal="right" vertical="center"/>
    </xf>
    <xf numFmtId="41" fontId="6" fillId="2" borderId="10" xfId="195" applyFont="1" applyFill="1" applyBorder="1" applyProtection="1">
      <protection locked="0"/>
    </xf>
    <xf numFmtId="4" fontId="6" fillId="2" borderId="7" xfId="0" applyNumberFormat="1" applyFont="1" applyFill="1" applyBorder="1" applyProtection="1">
      <protection locked="0"/>
    </xf>
    <xf numFmtId="0" fontId="6" fillId="36" borderId="8" xfId="0" applyFont="1" applyFill="1" applyBorder="1" applyAlignment="1">
      <alignment horizontal="center" vertical="center"/>
    </xf>
    <xf numFmtId="169" fontId="6" fillId="2" borderId="10" xfId="75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0" fillId="0" borderId="3" xfId="0" applyBorder="1"/>
    <xf numFmtId="3" fontId="6" fillId="36" borderId="14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</cellXfs>
  <cellStyles count="196">
    <cellStyle name="20% - Énfasis1" xfId="1" builtinId="30" customBuiltin="1"/>
    <cellStyle name="20% - Énfasis1 2" xfId="2"/>
    <cellStyle name="20% - Énfasis1 3" xfId="3"/>
    <cellStyle name="20% - Énfasis1 4" xfId="4"/>
    <cellStyle name="20% - Énfasis2" xfId="5" builtinId="34" customBuiltin="1"/>
    <cellStyle name="20% - Énfasis2 2" xfId="6"/>
    <cellStyle name="20% - Énfasis2 3" xfId="7"/>
    <cellStyle name="20% - Énfasis2 4" xfId="8"/>
    <cellStyle name="20% - Énfasis3" xfId="9" builtinId="38" customBuiltin="1"/>
    <cellStyle name="20% - Énfasis3 2" xfId="10"/>
    <cellStyle name="20% - Énfasis3 3" xfId="11"/>
    <cellStyle name="20% - Énfasis3 4" xfId="12"/>
    <cellStyle name="20% - Énfasis4" xfId="13" builtinId="42" customBuiltin="1"/>
    <cellStyle name="20% - Énfasis4 2" xfId="14"/>
    <cellStyle name="20% - Énfasis4 3" xfId="15"/>
    <cellStyle name="20% - Énfasis4 4" xfId="16"/>
    <cellStyle name="20% - Énfasis5" xfId="17" builtinId="46" customBuiltin="1"/>
    <cellStyle name="20% - Énfasis5 2" xfId="18"/>
    <cellStyle name="20% - Énfasis5 3" xfId="19"/>
    <cellStyle name="20% - Énfasis5 4" xfId="20"/>
    <cellStyle name="20% - Énfasis6" xfId="21" builtinId="50" customBuiltin="1"/>
    <cellStyle name="20% - Énfasis6 2" xfId="22"/>
    <cellStyle name="20% - Énfasis6 3" xfId="23"/>
    <cellStyle name="20% - Énfasis6 4" xfId="24"/>
    <cellStyle name="40% - Énfasis1" xfId="25" builtinId="31" customBuiltin="1"/>
    <cellStyle name="40% - Énfasis1 2" xfId="26"/>
    <cellStyle name="40% - Énfasis1 3" xfId="27"/>
    <cellStyle name="40% - Énfasis1 4" xfId="28"/>
    <cellStyle name="40% - Énfasis2" xfId="29" builtinId="35" customBuiltin="1"/>
    <cellStyle name="40% - Énfasis2 2" xfId="30"/>
    <cellStyle name="40% - Énfasis2 3" xfId="31"/>
    <cellStyle name="40% - Énfasis2 4" xfId="32"/>
    <cellStyle name="40% - Énfasis3" xfId="33" builtinId="39" customBuiltin="1"/>
    <cellStyle name="40% - Énfasis3 2" xfId="34"/>
    <cellStyle name="40% - Énfasis3 3" xfId="35"/>
    <cellStyle name="40% - Énfasis3 4" xfId="36"/>
    <cellStyle name="40% - Énfasis4" xfId="37" builtinId="43" customBuiltin="1"/>
    <cellStyle name="40% - Énfasis4 2" xfId="38"/>
    <cellStyle name="40% - Énfasis4 3" xfId="39"/>
    <cellStyle name="40% - Énfasis4 4" xfId="40"/>
    <cellStyle name="40% - Énfasis5" xfId="41" builtinId="47" customBuiltin="1"/>
    <cellStyle name="40% - Énfasis5 2" xfId="42"/>
    <cellStyle name="40% - Énfasis5 3" xfId="43"/>
    <cellStyle name="40% - Énfasis5 4" xfId="44"/>
    <cellStyle name="40% - Énfasis6" xfId="45" builtinId="51" customBuiltin="1"/>
    <cellStyle name="40% - Énfasis6 2" xfId="46"/>
    <cellStyle name="40% - Énfasis6 3" xfId="47"/>
    <cellStyle name="40% - Énfasis6 4" xfId="48"/>
    <cellStyle name="60% - Énfasis1" xfId="49" builtinId="32" customBuiltin="1"/>
    <cellStyle name="60% - Énfasis1 2" xfId="50"/>
    <cellStyle name="60% - Énfasis2" xfId="51" builtinId="36" customBuiltin="1"/>
    <cellStyle name="60% - Énfasis2 2" xfId="52"/>
    <cellStyle name="60% - Énfasis3" xfId="53" builtinId="40" customBuiltin="1"/>
    <cellStyle name="60% - Énfasis3 2" xfId="54"/>
    <cellStyle name="60% - Énfasis4" xfId="55" builtinId="44" customBuiltin="1"/>
    <cellStyle name="60% - Énfasis4 2" xfId="56"/>
    <cellStyle name="60% - Énfasis5" xfId="57" builtinId="48" customBuiltin="1"/>
    <cellStyle name="60% - Énfasis5 2" xfId="58"/>
    <cellStyle name="60% - Énfasis6" xfId="59" builtinId="52" customBuiltin="1"/>
    <cellStyle name="60% - Énfasis6 2" xfId="60"/>
    <cellStyle name="Buena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1" xfId="65" builtinId="16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103</v>
      </c>
      <c r="B3" s="286" t="s">
        <v>45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49"/>
      <c r="C6" s="103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318"/>
      <c r="B7" s="316"/>
      <c r="C7" s="317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18">
        <v>43133</v>
      </c>
      <c r="B8" s="322" t="s">
        <v>238</v>
      </c>
      <c r="C8" s="319"/>
      <c r="D8" s="74">
        <v>709</v>
      </c>
      <c r="E8" s="39" t="s">
        <v>260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18">
        <v>43144</v>
      </c>
      <c r="B9" s="322" t="s">
        <v>238</v>
      </c>
      <c r="C9" s="319"/>
      <c r="D9" s="74">
        <v>715</v>
      </c>
      <c r="E9" s="39" t="s">
        <v>259</v>
      </c>
      <c r="F9" s="32"/>
      <c r="G9" s="46"/>
      <c r="H9" s="47"/>
      <c r="I9" s="67">
        <f>9000000-8736000</f>
        <v>264000</v>
      </c>
      <c r="J9" s="39"/>
      <c r="K9" s="44"/>
    </row>
    <row r="10" spans="1:11" ht="12.75" customHeight="1" x14ac:dyDescent="0.25">
      <c r="A10" s="318"/>
      <c r="B10" s="320"/>
      <c r="C10" s="321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46" t="s">
        <v>132</v>
      </c>
      <c r="H11" s="347"/>
      <c r="I11" s="69">
        <f>SUM(I7:I10)</f>
        <v>24270800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37" t="s">
        <v>28</v>
      </c>
      <c r="B13" s="30" t="s">
        <v>38</v>
      </c>
      <c r="C13" s="55" t="s">
        <v>34</v>
      </c>
      <c r="D13" s="54" t="s">
        <v>34</v>
      </c>
      <c r="E13" s="343" t="s">
        <v>40</v>
      </c>
      <c r="F13" s="344"/>
      <c r="G13" s="344"/>
      <c r="H13" s="345"/>
      <c r="I13" s="337" t="s">
        <v>31</v>
      </c>
      <c r="J13" s="337" t="s">
        <v>29</v>
      </c>
      <c r="K13" s="55" t="s">
        <v>56</v>
      </c>
    </row>
    <row r="14" spans="1:11" x14ac:dyDescent="0.25">
      <c r="A14" s="338"/>
      <c r="B14" s="56" t="s">
        <v>39</v>
      </c>
      <c r="C14" s="56" t="s">
        <v>36</v>
      </c>
      <c r="D14" s="56" t="s">
        <v>35</v>
      </c>
      <c r="E14" s="343" t="s">
        <v>33</v>
      </c>
      <c r="F14" s="345"/>
      <c r="G14" s="343" t="s">
        <v>32</v>
      </c>
      <c r="H14" s="345"/>
      <c r="I14" s="338"/>
      <c r="J14" s="338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322</v>
      </c>
      <c r="C16" s="59">
        <v>709</v>
      </c>
      <c r="D16" s="59">
        <v>735</v>
      </c>
      <c r="E16" s="39" t="s">
        <v>323</v>
      </c>
      <c r="F16" s="44"/>
      <c r="G16" s="60" t="s">
        <v>324</v>
      </c>
      <c r="H16" s="61"/>
      <c r="I16" s="70">
        <v>16993200</v>
      </c>
      <c r="J16" s="70"/>
      <c r="K16" s="70">
        <f>+I16-J16</f>
        <v>16993200</v>
      </c>
    </row>
    <row r="17" spans="1:11" x14ac:dyDescent="0.25">
      <c r="A17" s="78">
        <v>43180</v>
      </c>
      <c r="B17" s="58" t="s">
        <v>365</v>
      </c>
      <c r="C17" s="59">
        <v>715</v>
      </c>
      <c r="D17" s="59">
        <v>766</v>
      </c>
      <c r="E17" s="39" t="s">
        <v>259</v>
      </c>
      <c r="F17" s="44"/>
      <c r="G17" s="60" t="s">
        <v>366</v>
      </c>
      <c r="H17" s="61"/>
      <c r="I17" s="71">
        <v>8736000</v>
      </c>
      <c r="J17" s="71"/>
      <c r="K17" s="70">
        <f>+I17-J17</f>
        <v>8736000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SUM(I16:I20)</f>
        <v>25729200</v>
      </c>
      <c r="J21" s="73">
        <f>SUM(J16:J20)</f>
        <v>0</v>
      </c>
      <c r="K21" s="73">
        <f>SUM(K16:K20)</f>
        <v>25729200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50000000</v>
      </c>
      <c r="B24" s="298"/>
      <c r="C24" s="298">
        <v>0</v>
      </c>
      <c r="D24" s="299">
        <f>+A24+B24-C24</f>
        <v>50000000</v>
      </c>
      <c r="E24" s="299">
        <f>+I21</f>
        <v>25729200</v>
      </c>
      <c r="F24" s="300">
        <f>+E24/D24</f>
        <v>0.51458400000000004</v>
      </c>
      <c r="G24" s="299">
        <f>+I11</f>
        <v>24270800</v>
      </c>
      <c r="H24" s="299">
        <f>+D24-E24-G24</f>
        <v>0</v>
      </c>
      <c r="I24" s="299">
        <f>+J21</f>
        <v>0</v>
      </c>
      <c r="J24" s="301">
        <f>+I24/D24</f>
        <v>0</v>
      </c>
      <c r="K24" s="299">
        <f>+K21</f>
        <v>25729200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A5:A6"/>
    <mergeCell ref="B5:B6"/>
    <mergeCell ref="D5:D6"/>
    <mergeCell ref="A13:A14"/>
    <mergeCell ref="E13:H13"/>
    <mergeCell ref="G11:H11"/>
    <mergeCell ref="E5:H5"/>
    <mergeCell ref="I5:I6"/>
    <mergeCell ref="J5:K6"/>
    <mergeCell ref="E6:H6"/>
    <mergeCell ref="I13:I14"/>
    <mergeCell ref="J13:J14"/>
    <mergeCell ref="E14:F14"/>
    <mergeCell ref="G14:H14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E32" sqref="E3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109</v>
      </c>
      <c r="B3" s="290" t="s">
        <v>50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x14ac:dyDescent="0.25">
      <c r="A8" s="43">
        <v>43209</v>
      </c>
      <c r="B8" s="39" t="s">
        <v>173</v>
      </c>
      <c r="C8" s="32"/>
      <c r="D8" s="115">
        <v>768</v>
      </c>
      <c r="E8" s="39" t="s">
        <v>421</v>
      </c>
      <c r="F8" s="32"/>
      <c r="G8" s="46"/>
      <c r="H8" s="47"/>
      <c r="I8" s="67">
        <v>625005780</v>
      </c>
      <c r="J8" s="39"/>
      <c r="K8" s="47"/>
    </row>
    <row r="9" spans="1:11" ht="12.75" customHeight="1" x14ac:dyDescent="0.25">
      <c r="A9" s="43"/>
      <c r="B9" s="39"/>
      <c r="C9" s="32"/>
      <c r="D9" s="39"/>
      <c r="E9" s="39"/>
      <c r="F9" s="32"/>
      <c r="G9" s="46"/>
      <c r="H9" s="47"/>
      <c r="I9" s="49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625005780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116"/>
      <c r="B14" s="57"/>
      <c r="C14" s="57"/>
      <c r="D14" s="57"/>
      <c r="E14" s="37"/>
      <c r="F14" s="38"/>
      <c r="G14" s="37"/>
      <c r="H14" s="38"/>
      <c r="I14" s="42"/>
      <c r="J14" s="57"/>
      <c r="K14" s="117"/>
    </row>
    <row r="15" spans="1:11" x14ac:dyDescent="0.25">
      <c r="A15" s="43">
        <v>43220</v>
      </c>
      <c r="B15" s="58" t="s">
        <v>444</v>
      </c>
      <c r="C15" s="59">
        <v>772</v>
      </c>
      <c r="D15" s="59">
        <v>811</v>
      </c>
      <c r="E15" s="39" t="s">
        <v>445</v>
      </c>
      <c r="F15" s="61"/>
      <c r="G15" s="77" t="s">
        <v>446</v>
      </c>
      <c r="H15" s="61"/>
      <c r="I15" s="70">
        <v>13422463</v>
      </c>
      <c r="J15" s="70">
        <v>0</v>
      </c>
      <c r="K15" s="95">
        <f>+I15-J15</f>
        <v>13422463</v>
      </c>
    </row>
    <row r="16" spans="1:11" x14ac:dyDescent="0.25">
      <c r="A16" s="43"/>
      <c r="B16" s="58"/>
      <c r="C16" s="59"/>
      <c r="D16" s="59"/>
      <c r="E16" s="39"/>
      <c r="F16" s="61"/>
      <c r="G16" s="77"/>
      <c r="H16" s="61"/>
      <c r="I16" s="70"/>
      <c r="J16" s="70"/>
      <c r="K16" s="95">
        <f>+I16-J16</f>
        <v>0</v>
      </c>
    </row>
    <row r="17" spans="1:11" ht="12.75" customHeight="1" x14ac:dyDescent="0.25">
      <c r="A17" s="43"/>
      <c r="B17" s="36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6" t="s">
        <v>132</v>
      </c>
      <c r="H18" s="347"/>
      <c r="I18" s="73">
        <f>SUM(I14:I17)</f>
        <v>13422463</v>
      </c>
      <c r="J18" s="73">
        <f>SUM(J14:J17)</f>
        <v>0</v>
      </c>
      <c r="K18" s="73">
        <f>SUM(K14:K17)</f>
        <v>13422463</v>
      </c>
    </row>
    <row r="19" spans="1:11" ht="12.75" customHeight="1" x14ac:dyDescent="0.25">
      <c r="A19" s="51"/>
      <c r="B19" s="51"/>
      <c r="C19" s="51"/>
      <c r="D19" s="51"/>
      <c r="E19" s="51"/>
      <c r="F19" s="51"/>
      <c r="G19" s="51"/>
      <c r="H19" s="51"/>
      <c r="I19" s="158"/>
      <c r="J19" s="86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843416000</v>
      </c>
      <c r="B21" s="303"/>
      <c r="C21" s="303">
        <v>0</v>
      </c>
      <c r="D21" s="299">
        <f>+A21+B21-C21</f>
        <v>843416000</v>
      </c>
      <c r="E21" s="299">
        <f>+I18</f>
        <v>13422463</v>
      </c>
      <c r="F21" s="300">
        <f>+E21/D21</f>
        <v>1.5914404042607681E-2</v>
      </c>
      <c r="G21" s="299">
        <f>+I10</f>
        <v>625005780</v>
      </c>
      <c r="H21" s="299">
        <f>+D21-E21-G21</f>
        <v>204987757</v>
      </c>
      <c r="I21" s="299">
        <f>+J18</f>
        <v>0</v>
      </c>
      <c r="J21" s="305">
        <f>+I21/D21</f>
        <v>0</v>
      </c>
      <c r="K21" s="299">
        <f>+K18</f>
        <v>13422463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18:H18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4" zoomScaleNormal="100" workbookViewId="0">
      <selection activeCell="M23" sqref="M2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110</v>
      </c>
      <c r="B3" s="286" t="s">
        <v>0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2">
        <v>43104</v>
      </c>
      <c r="B8" s="87" t="s">
        <v>173</v>
      </c>
      <c r="C8" s="283"/>
      <c r="D8" s="80">
        <v>113</v>
      </c>
      <c r="E8" s="87" t="s">
        <v>175</v>
      </c>
      <c r="F8" s="81"/>
      <c r="G8" s="81"/>
      <c r="H8" s="85"/>
      <c r="I8" s="284">
        <f>436819890-69120-26284589-289800-557700-115040-25888084-2652570-71160-1892850-23598612-233420-1399590-742720-98910-26675628-2873290</f>
        <v>323376807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133">
        <f>SUM(I7:I9)</f>
        <v>323376807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2" x14ac:dyDescent="0.25">
      <c r="A17" s="96">
        <v>43138</v>
      </c>
      <c r="B17" s="234" t="s">
        <v>251</v>
      </c>
      <c r="C17" s="226">
        <v>113</v>
      </c>
      <c r="D17" s="226">
        <v>688</v>
      </c>
      <c r="E17" s="269" t="s">
        <v>252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28" si="1">+I17-J17</f>
        <v>0</v>
      </c>
    </row>
    <row r="18" spans="1:12" x14ac:dyDescent="0.25">
      <c r="A18" s="96">
        <v>43147</v>
      </c>
      <c r="B18" s="323" t="s">
        <v>268</v>
      </c>
      <c r="C18" s="226">
        <v>113</v>
      </c>
      <c r="D18" s="226">
        <v>719</v>
      </c>
      <c r="E18" s="269" t="s">
        <v>269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2" x14ac:dyDescent="0.25">
      <c r="A19" s="96">
        <v>43150</v>
      </c>
      <c r="B19" s="323" t="s">
        <v>309</v>
      </c>
      <c r="C19" s="226">
        <v>113</v>
      </c>
      <c r="D19" s="226">
        <v>723</v>
      </c>
      <c r="E19" s="39" t="s">
        <v>310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4"/>
    </row>
    <row r="20" spans="1:12" x14ac:dyDescent="0.25">
      <c r="A20" s="96">
        <v>43154</v>
      </c>
      <c r="B20" s="326" t="s">
        <v>319</v>
      </c>
      <c r="C20" s="226">
        <v>113</v>
      </c>
      <c r="D20" s="226">
        <v>733</v>
      </c>
      <c r="E20" s="39" t="s">
        <v>320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5"/>
    </row>
    <row r="21" spans="1:12" x14ac:dyDescent="0.25">
      <c r="A21" s="96">
        <v>43154</v>
      </c>
      <c r="B21" s="323" t="s">
        <v>318</v>
      </c>
      <c r="C21" s="226">
        <v>113</v>
      </c>
      <c r="D21" s="226">
        <v>734</v>
      </c>
      <c r="E21" s="39" t="s">
        <v>321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5"/>
    </row>
    <row r="22" spans="1:12" x14ac:dyDescent="0.25">
      <c r="A22" s="96">
        <v>43164</v>
      </c>
      <c r="B22" s="323" t="s">
        <v>328</v>
      </c>
      <c r="C22" s="226">
        <v>113</v>
      </c>
      <c r="D22" s="226">
        <v>744</v>
      </c>
      <c r="E22" s="39" t="s">
        <v>329</v>
      </c>
      <c r="F22" s="74"/>
      <c r="G22" s="39" t="s">
        <v>164</v>
      </c>
      <c r="H22" s="61"/>
      <c r="I22" s="28">
        <v>71160</v>
      </c>
      <c r="J22" s="28">
        <v>71160</v>
      </c>
      <c r="K22" s="28">
        <f t="shared" si="1"/>
        <v>0</v>
      </c>
      <c r="L22" s="325"/>
    </row>
    <row r="23" spans="1:12" x14ac:dyDescent="0.25">
      <c r="A23" s="96">
        <v>43172</v>
      </c>
      <c r="B23" s="323" t="s">
        <v>354</v>
      </c>
      <c r="C23" s="226">
        <v>113</v>
      </c>
      <c r="D23" s="226">
        <v>753</v>
      </c>
      <c r="E23" s="39" t="s">
        <v>355</v>
      </c>
      <c r="F23" s="74"/>
      <c r="G23" s="39" t="s">
        <v>164</v>
      </c>
      <c r="H23" s="61"/>
      <c r="I23" s="28">
        <v>1892850</v>
      </c>
      <c r="J23" s="28">
        <v>1892850</v>
      </c>
      <c r="K23" s="28">
        <f t="shared" si="1"/>
        <v>0</v>
      </c>
      <c r="L23" s="325"/>
    </row>
    <row r="24" spans="1:12" x14ac:dyDescent="0.25">
      <c r="A24" s="96">
        <v>43180</v>
      </c>
      <c r="B24" s="323" t="s">
        <v>372</v>
      </c>
      <c r="C24" s="226">
        <v>113</v>
      </c>
      <c r="D24" s="226">
        <v>764</v>
      </c>
      <c r="E24" s="39" t="s">
        <v>374</v>
      </c>
      <c r="F24" s="74"/>
      <c r="G24" s="39" t="s">
        <v>164</v>
      </c>
      <c r="H24" s="61"/>
      <c r="I24" s="28">
        <v>233420</v>
      </c>
      <c r="J24" s="28">
        <v>233420</v>
      </c>
      <c r="K24" s="28">
        <f t="shared" si="1"/>
        <v>0</v>
      </c>
      <c r="L24" s="325"/>
    </row>
    <row r="25" spans="1:12" x14ac:dyDescent="0.25">
      <c r="A25" s="96">
        <v>43180</v>
      </c>
      <c r="B25" s="323" t="s">
        <v>373</v>
      </c>
      <c r="C25" s="226">
        <v>113</v>
      </c>
      <c r="D25" s="226">
        <v>765</v>
      </c>
      <c r="E25" s="39" t="s">
        <v>375</v>
      </c>
      <c r="F25" s="74"/>
      <c r="G25" s="39" t="s">
        <v>164</v>
      </c>
      <c r="H25" s="61"/>
      <c r="I25" s="28">
        <v>1399590</v>
      </c>
      <c r="J25" s="28">
        <v>1399590</v>
      </c>
      <c r="K25" s="28">
        <f t="shared" si="1"/>
        <v>0</v>
      </c>
      <c r="L25" s="325"/>
    </row>
    <row r="26" spans="1:12" x14ac:dyDescent="0.25">
      <c r="A26" s="96">
        <v>43181</v>
      </c>
      <c r="B26" s="323" t="s">
        <v>370</v>
      </c>
      <c r="C26" s="226">
        <v>113</v>
      </c>
      <c r="D26" s="226">
        <v>767</v>
      </c>
      <c r="E26" s="39" t="s">
        <v>371</v>
      </c>
      <c r="F26" s="74"/>
      <c r="G26" s="39" t="s">
        <v>164</v>
      </c>
      <c r="H26" s="61"/>
      <c r="I26" s="28">
        <v>23598612</v>
      </c>
      <c r="J26" s="28">
        <v>23598612</v>
      </c>
      <c r="K26" s="28">
        <f t="shared" si="1"/>
        <v>0</v>
      </c>
      <c r="L26" s="325"/>
    </row>
    <row r="27" spans="1:12" x14ac:dyDescent="0.25">
      <c r="A27" s="96">
        <v>43196</v>
      </c>
      <c r="B27" s="323" t="s">
        <v>394</v>
      </c>
      <c r="C27" s="226">
        <v>113</v>
      </c>
      <c r="D27" s="226">
        <v>782</v>
      </c>
      <c r="E27" s="39" t="s">
        <v>395</v>
      </c>
      <c r="F27" s="74"/>
      <c r="G27" s="39" t="s">
        <v>164</v>
      </c>
      <c r="H27" s="61"/>
      <c r="I27" s="28">
        <v>742720</v>
      </c>
      <c r="J27" s="28">
        <v>742720</v>
      </c>
      <c r="K27" s="28">
        <f t="shared" si="1"/>
        <v>0</v>
      </c>
      <c r="L27" s="325"/>
    </row>
    <row r="28" spans="1:12" x14ac:dyDescent="0.25">
      <c r="A28" s="96">
        <v>43200</v>
      </c>
      <c r="B28" s="323" t="s">
        <v>392</v>
      </c>
      <c r="C28" s="226">
        <v>113</v>
      </c>
      <c r="D28" s="226">
        <v>785</v>
      </c>
      <c r="E28" s="39" t="s">
        <v>393</v>
      </c>
      <c r="F28" s="74"/>
      <c r="G28" s="39" t="s">
        <v>164</v>
      </c>
      <c r="H28" s="61"/>
      <c r="I28" s="28">
        <v>98910</v>
      </c>
      <c r="J28" s="28">
        <v>98910</v>
      </c>
      <c r="K28" s="28">
        <f t="shared" si="1"/>
        <v>0</v>
      </c>
      <c r="L28" s="325"/>
    </row>
    <row r="29" spans="1:12" x14ac:dyDescent="0.25">
      <c r="A29" s="96">
        <v>43206</v>
      </c>
      <c r="B29" s="323" t="s">
        <v>409</v>
      </c>
      <c r="C29" s="226">
        <v>113</v>
      </c>
      <c r="D29" s="226">
        <v>787</v>
      </c>
      <c r="E29" s="39" t="s">
        <v>411</v>
      </c>
      <c r="F29" s="74"/>
      <c r="G29" s="39" t="s">
        <v>164</v>
      </c>
      <c r="H29" s="61"/>
      <c r="I29" s="28">
        <v>26675628</v>
      </c>
      <c r="J29" s="28">
        <v>26675628</v>
      </c>
      <c r="K29" s="28"/>
      <c r="L29" s="325"/>
    </row>
    <row r="30" spans="1:12" x14ac:dyDescent="0.25">
      <c r="A30" s="96">
        <v>43206</v>
      </c>
      <c r="B30" s="323" t="s">
        <v>410</v>
      </c>
      <c r="C30" s="226">
        <v>113</v>
      </c>
      <c r="D30" s="226">
        <v>790</v>
      </c>
      <c r="E30" s="39" t="s">
        <v>412</v>
      </c>
      <c r="F30" s="74"/>
      <c r="G30" s="39" t="s">
        <v>164</v>
      </c>
      <c r="H30" s="61"/>
      <c r="I30" s="28">
        <v>2873290</v>
      </c>
      <c r="J30" s="28">
        <v>2873290</v>
      </c>
      <c r="K30" s="28"/>
      <c r="L30" s="325"/>
    </row>
    <row r="31" spans="1:12" x14ac:dyDescent="0.25">
      <c r="A31" s="96"/>
      <c r="B31" s="323"/>
      <c r="C31" s="226"/>
      <c r="D31" s="226"/>
      <c r="E31" s="39"/>
      <c r="F31" s="74"/>
      <c r="G31" s="39"/>
      <c r="H31" s="61"/>
      <c r="I31" s="28"/>
      <c r="J31" s="28"/>
      <c r="K31" s="28"/>
      <c r="L31" s="325"/>
    </row>
    <row r="32" spans="1:12" x14ac:dyDescent="0.25">
      <c r="A32" s="96"/>
      <c r="B32" s="224"/>
      <c r="C32" s="225"/>
      <c r="D32" s="225"/>
      <c r="E32" s="48"/>
      <c r="F32" s="74"/>
      <c r="G32" s="224"/>
      <c r="H32" s="61"/>
      <c r="I32" s="28"/>
      <c r="J32" s="28"/>
      <c r="K32" s="28"/>
    </row>
    <row r="33" spans="1:11" x14ac:dyDescent="0.25">
      <c r="A33" s="50"/>
      <c r="B33" s="51"/>
      <c r="C33" s="51"/>
      <c r="D33" s="51"/>
      <c r="E33" s="51"/>
      <c r="F33" s="51"/>
      <c r="G33" s="346" t="s">
        <v>132</v>
      </c>
      <c r="H33" s="347"/>
      <c r="I33" s="73">
        <f>SUM(I14:I32)</f>
        <v>114016193</v>
      </c>
      <c r="J33" s="73">
        <f>SUM(J14:J32)</f>
        <v>114016193</v>
      </c>
      <c r="K33" s="73">
        <f>SUM(K14:K32)</f>
        <v>0</v>
      </c>
    </row>
    <row r="34" spans="1:11" ht="12.75" customHeight="1" x14ac:dyDescent="0.25">
      <c r="A34" s="3"/>
      <c r="B34" s="3"/>
      <c r="C34" s="3"/>
      <c r="D34" s="3"/>
      <c r="E34" s="3"/>
      <c r="F34" s="3"/>
      <c r="G34" s="3"/>
      <c r="H34" s="3"/>
      <c r="I34" s="22"/>
      <c r="J34" s="160"/>
      <c r="K34" s="51"/>
    </row>
    <row r="35" spans="1:11" ht="24.95" customHeight="1" x14ac:dyDescent="0.25">
      <c r="A35" s="296" t="s">
        <v>58</v>
      </c>
      <c r="B35" s="296" t="s">
        <v>133</v>
      </c>
      <c r="C35" s="296" t="s">
        <v>30</v>
      </c>
      <c r="D35" s="297" t="s">
        <v>59</v>
      </c>
      <c r="E35" s="296" t="s">
        <v>40</v>
      </c>
      <c r="F35" s="296" t="s">
        <v>62</v>
      </c>
      <c r="G35" s="296" t="s">
        <v>37</v>
      </c>
      <c r="H35" s="296" t="s">
        <v>60</v>
      </c>
      <c r="I35" s="296" t="s">
        <v>61</v>
      </c>
      <c r="J35" s="296" t="s">
        <v>99</v>
      </c>
      <c r="K35" s="296" t="s">
        <v>68</v>
      </c>
    </row>
    <row r="36" spans="1:11" ht="24.95" customHeight="1" x14ac:dyDescent="0.25">
      <c r="A36" s="303">
        <v>437393000</v>
      </c>
      <c r="B36" s="303"/>
      <c r="C36" s="303">
        <v>0</v>
      </c>
      <c r="D36" s="299">
        <f>+A36+B36-C36</f>
        <v>437393000</v>
      </c>
      <c r="E36" s="299">
        <f>+I33</f>
        <v>114016193</v>
      </c>
      <c r="F36" s="300">
        <f>+E36/D36</f>
        <v>0.26067219411376041</v>
      </c>
      <c r="G36" s="299">
        <f>+I10</f>
        <v>323376807</v>
      </c>
      <c r="H36" s="299">
        <f>+D36-E36-G36</f>
        <v>0</v>
      </c>
      <c r="I36" s="299">
        <f>+J33</f>
        <v>114016193</v>
      </c>
      <c r="J36" s="305">
        <f>+I36/D36</f>
        <v>0.26067219411376041</v>
      </c>
      <c r="K36" s="299">
        <f>+K33</f>
        <v>0</v>
      </c>
    </row>
    <row r="37" spans="1:11" x14ac:dyDescent="0.25">
      <c r="A37" s="302">
        <v>1</v>
      </c>
      <c r="B37" s="302">
        <v>2</v>
      </c>
      <c r="C37" s="302">
        <v>3</v>
      </c>
      <c r="D37" s="302" t="s">
        <v>42</v>
      </c>
      <c r="E37" s="302">
        <v>5</v>
      </c>
      <c r="F37" s="302" t="s">
        <v>69</v>
      </c>
      <c r="G37" s="302">
        <v>7</v>
      </c>
      <c r="H37" s="302" t="s">
        <v>70</v>
      </c>
      <c r="I37" s="302">
        <v>9</v>
      </c>
      <c r="J37" s="302" t="s">
        <v>100</v>
      </c>
      <c r="K37" s="302" t="s">
        <v>101</v>
      </c>
    </row>
  </sheetData>
  <mergeCells count="15">
    <mergeCell ref="G33:H33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111</v>
      </c>
      <c r="B3" s="290" t="s">
        <v>1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5">
        <f>123932779-192950-18584-302350-3826840-1446982-303770-9077120-173800</f>
        <v>108590383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108590383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7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78">
        <v>17891</v>
      </c>
      <c r="J15" s="278">
        <v>17891</v>
      </c>
      <c r="K15" s="256">
        <f t="shared" ref="K15:K23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78">
        <v>192950</v>
      </c>
      <c r="J16" s="278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253</v>
      </c>
      <c r="C17" s="59">
        <v>112</v>
      </c>
      <c r="D17" s="59">
        <v>689</v>
      </c>
      <c r="E17" s="39" t="s">
        <v>254</v>
      </c>
      <c r="F17" s="44"/>
      <c r="G17" s="39" t="s">
        <v>170</v>
      </c>
      <c r="H17" s="44"/>
      <c r="I17" s="278">
        <v>18584</v>
      </c>
      <c r="J17" s="278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311</v>
      </c>
      <c r="C18" s="59">
        <v>112</v>
      </c>
      <c r="D18" s="59">
        <v>729</v>
      </c>
      <c r="E18" s="39" t="s">
        <v>312</v>
      </c>
      <c r="F18" s="44"/>
      <c r="G18" s="39" t="s">
        <v>169</v>
      </c>
      <c r="H18" s="44"/>
      <c r="I18" s="278">
        <v>302350</v>
      </c>
      <c r="J18" s="278">
        <v>302350</v>
      </c>
      <c r="K18" s="254">
        <f t="shared" si="0"/>
        <v>0</v>
      </c>
    </row>
    <row r="19" spans="1:11" ht="12.75" customHeight="1" x14ac:dyDescent="0.25">
      <c r="A19" s="78">
        <v>43161</v>
      </c>
      <c r="B19" s="241" t="s">
        <v>330</v>
      </c>
      <c r="C19" s="59">
        <v>112</v>
      </c>
      <c r="D19" s="59">
        <v>742</v>
      </c>
      <c r="E19" s="39" t="s">
        <v>332</v>
      </c>
      <c r="F19" s="44"/>
      <c r="G19" s="39" t="s">
        <v>169</v>
      </c>
      <c r="H19" s="44"/>
      <c r="I19" s="278">
        <v>3826840</v>
      </c>
      <c r="J19" s="278">
        <v>3826840</v>
      </c>
      <c r="K19" s="254">
        <f t="shared" si="0"/>
        <v>0</v>
      </c>
    </row>
    <row r="20" spans="1:11" ht="12.75" customHeight="1" x14ac:dyDescent="0.25">
      <c r="A20" s="78">
        <v>43164</v>
      </c>
      <c r="B20" s="241" t="s">
        <v>331</v>
      </c>
      <c r="C20" s="59">
        <v>112</v>
      </c>
      <c r="D20" s="59">
        <v>743</v>
      </c>
      <c r="E20" s="39" t="s">
        <v>333</v>
      </c>
      <c r="F20" s="44"/>
      <c r="G20" s="39" t="s">
        <v>169</v>
      </c>
      <c r="H20" s="44"/>
      <c r="I20" s="278">
        <v>1446982</v>
      </c>
      <c r="J20" s="278">
        <v>1446982</v>
      </c>
      <c r="K20" s="254">
        <f t="shared" si="0"/>
        <v>0</v>
      </c>
    </row>
    <row r="21" spans="1:11" ht="12.75" customHeight="1" x14ac:dyDescent="0.25">
      <c r="A21" s="78">
        <v>43206</v>
      </c>
      <c r="B21" s="241" t="s">
        <v>413</v>
      </c>
      <c r="C21" s="59">
        <v>112</v>
      </c>
      <c r="D21" s="59">
        <v>788</v>
      </c>
      <c r="E21" s="39" t="s">
        <v>414</v>
      </c>
      <c r="F21" s="44"/>
      <c r="G21" s="39" t="s">
        <v>169</v>
      </c>
      <c r="H21" s="44"/>
      <c r="I21" s="278">
        <v>303770</v>
      </c>
      <c r="J21" s="278">
        <v>303770</v>
      </c>
      <c r="K21" s="254">
        <f t="shared" si="0"/>
        <v>0</v>
      </c>
    </row>
    <row r="22" spans="1:11" ht="12.75" customHeight="1" x14ac:dyDescent="0.25">
      <c r="A22" s="78">
        <v>43209</v>
      </c>
      <c r="B22" s="241" t="s">
        <v>422</v>
      </c>
      <c r="C22" s="59">
        <v>112</v>
      </c>
      <c r="D22" s="59">
        <v>799</v>
      </c>
      <c r="E22" s="39" t="s">
        <v>423</v>
      </c>
      <c r="F22" s="44"/>
      <c r="G22" s="39" t="s">
        <v>169</v>
      </c>
      <c r="H22" s="44"/>
      <c r="I22" s="278">
        <v>9077120</v>
      </c>
      <c r="J22" s="333">
        <v>0</v>
      </c>
      <c r="K22" s="254">
        <f t="shared" si="0"/>
        <v>9077120</v>
      </c>
    </row>
    <row r="23" spans="1:11" ht="12.75" customHeight="1" x14ac:dyDescent="0.25">
      <c r="A23" s="78">
        <v>43215</v>
      </c>
      <c r="B23" s="241" t="s">
        <v>433</v>
      </c>
      <c r="C23" s="59">
        <v>112</v>
      </c>
      <c r="D23" s="59">
        <v>806</v>
      </c>
      <c r="E23" s="39" t="s">
        <v>434</v>
      </c>
      <c r="F23" s="44"/>
      <c r="G23" s="39" t="s">
        <v>169</v>
      </c>
      <c r="H23" s="44"/>
      <c r="I23" s="278">
        <v>173800</v>
      </c>
      <c r="J23" s="333">
        <v>0</v>
      </c>
      <c r="K23" s="254">
        <f t="shared" si="0"/>
        <v>173800</v>
      </c>
    </row>
    <row r="24" spans="1:11" ht="12.75" customHeight="1" x14ac:dyDescent="0.25">
      <c r="A24" s="43"/>
      <c r="B24" s="36"/>
      <c r="C24" s="59"/>
      <c r="D24" s="59"/>
      <c r="E24" s="39"/>
      <c r="F24" s="61"/>
      <c r="G24" s="137"/>
      <c r="H24" s="44"/>
      <c r="I24" s="278"/>
      <c r="J24" s="279"/>
      <c r="K24" s="70"/>
    </row>
    <row r="25" spans="1:11" x14ac:dyDescent="0.25">
      <c r="A25" s="50"/>
      <c r="B25" s="51"/>
      <c r="C25" s="51"/>
      <c r="D25" s="51"/>
      <c r="E25" s="51"/>
      <c r="F25" s="51"/>
      <c r="G25" s="346" t="s">
        <v>132</v>
      </c>
      <c r="H25" s="347"/>
      <c r="I25" s="65">
        <f>SUM(I14:I24)</f>
        <v>24821617</v>
      </c>
      <c r="J25" s="65">
        <f>SUM(J14:J24)</f>
        <v>15570697</v>
      </c>
      <c r="K25" s="73">
        <f>SUM(K14:K24)</f>
        <v>9250920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86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133412000</v>
      </c>
      <c r="B28" s="303"/>
      <c r="C28" s="303">
        <v>0</v>
      </c>
      <c r="D28" s="299">
        <f>+A28+B28-C28</f>
        <v>133412000</v>
      </c>
      <c r="E28" s="304">
        <f>+I25</f>
        <v>24821617</v>
      </c>
      <c r="F28" s="300">
        <f>+E28/D28</f>
        <v>0.18605235660960034</v>
      </c>
      <c r="G28" s="304">
        <f>+I10</f>
        <v>108590383</v>
      </c>
      <c r="H28" s="304">
        <f>+D28-E28-G28</f>
        <v>0</v>
      </c>
      <c r="I28" s="304">
        <f>+J25</f>
        <v>15570697</v>
      </c>
      <c r="J28" s="305">
        <f>+I28/D28</f>
        <v>0.11671136779300213</v>
      </c>
      <c r="K28" s="304">
        <f>+K25</f>
        <v>9250920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  <row r="32" spans="1:11" x14ac:dyDescent="0.25">
      <c r="E32" s="219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5:H25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112</v>
      </c>
      <c r="B3" s="286" t="s">
        <v>2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12804400-91889-1774970-1020129-92773-7261093-76235</f>
        <v>2487311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2487311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s="39" t="s">
        <v>169</v>
      </c>
      <c r="H14" s="44"/>
      <c r="I14" s="280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s="39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>
        <v>43161</v>
      </c>
      <c r="B16" s="241" t="s">
        <v>334</v>
      </c>
      <c r="C16" s="59">
        <v>115</v>
      </c>
      <c r="D16" s="59">
        <v>738</v>
      </c>
      <c r="E16" s="39" t="s">
        <v>336</v>
      </c>
      <c r="F16" s="44"/>
      <c r="G16" s="39" t="s">
        <v>169</v>
      </c>
      <c r="H16" s="44"/>
      <c r="I16" s="242">
        <v>1774970</v>
      </c>
      <c r="J16" s="242">
        <v>1774970</v>
      </c>
      <c r="K16" s="70">
        <f t="shared" si="0"/>
        <v>0</v>
      </c>
    </row>
    <row r="17" spans="1:12" ht="12.75" customHeight="1" x14ac:dyDescent="0.25">
      <c r="A17" s="78">
        <v>43165</v>
      </c>
      <c r="B17" s="241" t="s">
        <v>335</v>
      </c>
      <c r="C17" s="59">
        <v>115</v>
      </c>
      <c r="D17" s="59">
        <v>747</v>
      </c>
      <c r="E17" s="39" t="s">
        <v>337</v>
      </c>
      <c r="F17" s="61"/>
      <c r="G17" s="39" t="s">
        <v>169</v>
      </c>
      <c r="H17" s="61"/>
      <c r="I17" s="243">
        <v>1020129</v>
      </c>
      <c r="J17" s="243">
        <v>1020129</v>
      </c>
      <c r="K17" s="70">
        <f t="shared" ref="K17:K20" si="1">+I17-J17</f>
        <v>0</v>
      </c>
    </row>
    <row r="18" spans="1:12" ht="12.75" customHeight="1" x14ac:dyDescent="0.25">
      <c r="A18" s="78">
        <v>43206</v>
      </c>
      <c r="B18" s="241" t="s">
        <v>415</v>
      </c>
      <c r="C18" s="59">
        <v>115</v>
      </c>
      <c r="D18" s="59">
        <v>789</v>
      </c>
      <c r="E18" s="39" t="s">
        <v>416</v>
      </c>
      <c r="F18" s="61"/>
      <c r="G18" s="39" t="s">
        <v>169</v>
      </c>
      <c r="H18" s="61"/>
      <c r="I18" s="243">
        <v>92773</v>
      </c>
      <c r="J18" s="243">
        <v>92773</v>
      </c>
      <c r="K18" s="70">
        <f t="shared" si="1"/>
        <v>0</v>
      </c>
    </row>
    <row r="19" spans="1:12" ht="12.75" customHeight="1" x14ac:dyDescent="0.25">
      <c r="A19" s="78">
        <v>43209</v>
      </c>
      <c r="B19" s="241" t="s">
        <v>424</v>
      </c>
      <c r="C19" s="59">
        <v>115</v>
      </c>
      <c r="D19" s="59">
        <v>800</v>
      </c>
      <c r="E19" t="s">
        <v>425</v>
      </c>
      <c r="F19" s="61"/>
      <c r="G19" s="39" t="s">
        <v>169</v>
      </c>
      <c r="H19" s="61"/>
      <c r="I19" s="243">
        <v>7261093</v>
      </c>
      <c r="J19" s="243">
        <v>0</v>
      </c>
      <c r="K19" s="70">
        <f t="shared" si="1"/>
        <v>7261093</v>
      </c>
    </row>
    <row r="20" spans="1:12" ht="12.75" customHeight="1" x14ac:dyDescent="0.25">
      <c r="A20" s="78">
        <v>43216</v>
      </c>
      <c r="B20" s="241" t="s">
        <v>438</v>
      </c>
      <c r="C20" s="59">
        <v>115</v>
      </c>
      <c r="D20" s="59">
        <v>808</v>
      </c>
      <c r="E20" t="s">
        <v>439</v>
      </c>
      <c r="F20" s="61"/>
      <c r="G20" s="39" t="s">
        <v>169</v>
      </c>
      <c r="H20" s="61"/>
      <c r="I20" s="243">
        <v>76235</v>
      </c>
      <c r="J20" s="243">
        <v>0</v>
      </c>
      <c r="K20" s="70">
        <f t="shared" si="1"/>
        <v>76235</v>
      </c>
      <c r="L20" s="31" t="str">
        <f>UPPER(MID(E20,1,1)) &amp; LOWER(MID(E20,2,LEN(E20)-1))</f>
        <v>Factura de la empresa de acueducto, alcantarillado y aseo de bogota e.s.p. n° 26700141414 correspondiente al predio ubicado en la cl 46 14 28 - consejo de justicia teusaquillo periodo facturado del 17 de diciembre de 2017 al 14 de febrero de 2018. total a pagar $76.235</v>
      </c>
    </row>
    <row r="21" spans="1:12" ht="12.75" customHeight="1" x14ac:dyDescent="0.25">
      <c r="A21" s="78"/>
      <c r="B21" s="241"/>
      <c r="C21" s="59"/>
      <c r="D21" s="59"/>
      <c r="E21" s="39"/>
      <c r="F21" s="61"/>
      <c r="G21" s="60"/>
      <c r="H21" s="61"/>
      <c r="I21" s="243"/>
      <c r="J21" s="243"/>
      <c r="K21" s="70"/>
    </row>
    <row r="22" spans="1:12" x14ac:dyDescent="0.25">
      <c r="A22" s="50"/>
      <c r="B22" s="51"/>
      <c r="C22" s="51"/>
      <c r="D22" s="51"/>
      <c r="E22" s="51"/>
      <c r="F22" s="51"/>
      <c r="G22" s="346" t="s">
        <v>132</v>
      </c>
      <c r="H22" s="347"/>
      <c r="I22" s="73">
        <f>SUM(I14:I21)</f>
        <v>14512689</v>
      </c>
      <c r="J22" s="73">
        <f>SUM(J14:J21)</f>
        <v>7175361</v>
      </c>
      <c r="K22" s="73">
        <f>SUM(K14:K21)</f>
        <v>7337328</v>
      </c>
    </row>
    <row r="23" spans="1:12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82"/>
      <c r="K23" s="51"/>
    </row>
    <row r="24" spans="1:12" ht="24.95" customHeight="1" x14ac:dyDescent="0.25">
      <c r="A24" s="296" t="s">
        <v>58</v>
      </c>
      <c r="B24" s="296" t="s">
        <v>133</v>
      </c>
      <c r="C24" s="296" t="s">
        <v>30</v>
      </c>
      <c r="D24" s="297" t="s">
        <v>59</v>
      </c>
      <c r="E24" s="296" t="s">
        <v>40</v>
      </c>
      <c r="F24" s="296" t="s">
        <v>62</v>
      </c>
      <c r="G24" s="296" t="s">
        <v>37</v>
      </c>
      <c r="H24" s="296" t="s">
        <v>60</v>
      </c>
      <c r="I24" s="296" t="s">
        <v>61</v>
      </c>
      <c r="J24" s="296" t="s">
        <v>99</v>
      </c>
      <c r="K24" s="296" t="s">
        <v>68</v>
      </c>
    </row>
    <row r="25" spans="1:12" ht="24.95" customHeight="1" x14ac:dyDescent="0.25">
      <c r="A25" s="303">
        <v>17000000</v>
      </c>
      <c r="B25" s="308"/>
      <c r="C25" s="303">
        <v>0</v>
      </c>
      <c r="D25" s="299">
        <f>+A25+B25-C25</f>
        <v>17000000</v>
      </c>
      <c r="E25" s="299">
        <f>+I22</f>
        <v>14512689</v>
      </c>
      <c r="F25" s="300">
        <f>+E25/D25</f>
        <v>0.85368758823529411</v>
      </c>
      <c r="G25" s="299">
        <f>+I10</f>
        <v>2487311</v>
      </c>
      <c r="H25" s="299">
        <f>+D25-E25-G25</f>
        <v>0</v>
      </c>
      <c r="I25" s="299">
        <f>+J22</f>
        <v>7175361</v>
      </c>
      <c r="J25" s="305">
        <f>+I25/D25</f>
        <v>0.42208005882352939</v>
      </c>
      <c r="K25" s="299">
        <f>+K22</f>
        <v>7337328</v>
      </c>
    </row>
    <row r="26" spans="1:12" x14ac:dyDescent="0.25">
      <c r="A26" s="302">
        <v>1</v>
      </c>
      <c r="B26" s="302">
        <v>2</v>
      </c>
      <c r="C26" s="302">
        <v>3</v>
      </c>
      <c r="D26" s="302" t="s">
        <v>42</v>
      </c>
      <c r="E26" s="302">
        <v>5</v>
      </c>
      <c r="F26" s="302" t="s">
        <v>69</v>
      </c>
      <c r="G26" s="302">
        <v>7</v>
      </c>
      <c r="H26" s="302" t="s">
        <v>70</v>
      </c>
      <c r="I26" s="302">
        <v>9</v>
      </c>
      <c r="J26" s="302" t="s">
        <v>100</v>
      </c>
      <c r="K26" s="302" t="s">
        <v>101</v>
      </c>
    </row>
    <row r="28" spans="1:12" x14ac:dyDescent="0.25">
      <c r="G28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2:H22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113</v>
      </c>
      <c r="B3" s="286" t="s">
        <v>3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212195000-14597810-2332700-12622990-16062930-14999860</f>
        <v>151578710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151578710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19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313</v>
      </c>
      <c r="C16" s="59">
        <v>114</v>
      </c>
      <c r="D16" s="74">
        <v>726</v>
      </c>
      <c r="E16" s="39" t="s">
        <v>314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>
        <v>43161</v>
      </c>
      <c r="B17" s="251" t="s">
        <v>338</v>
      </c>
      <c r="C17" s="59">
        <v>114</v>
      </c>
      <c r="D17" s="74">
        <v>740</v>
      </c>
      <c r="E17" s="249" t="s">
        <v>339</v>
      </c>
      <c r="F17" s="61"/>
      <c r="G17" s="60" t="s">
        <v>229</v>
      </c>
      <c r="H17" s="61"/>
      <c r="I17" s="70">
        <v>12622990</v>
      </c>
      <c r="J17" s="70">
        <v>12622990</v>
      </c>
      <c r="K17" s="70">
        <f t="shared" si="0"/>
        <v>0</v>
      </c>
    </row>
    <row r="18" spans="1:11" x14ac:dyDescent="0.25">
      <c r="A18" s="43">
        <v>43182</v>
      </c>
      <c r="B18" s="251" t="s">
        <v>377</v>
      </c>
      <c r="C18" s="59">
        <v>114</v>
      </c>
      <c r="D18" s="74">
        <v>769</v>
      </c>
      <c r="E18" s="249" t="s">
        <v>378</v>
      </c>
      <c r="F18" s="61"/>
      <c r="G18" s="60" t="s">
        <v>229</v>
      </c>
      <c r="H18" s="61"/>
      <c r="I18" s="70">
        <v>16062930</v>
      </c>
      <c r="J18" s="70">
        <v>16062930</v>
      </c>
      <c r="K18" s="70">
        <f t="shared" si="0"/>
        <v>0</v>
      </c>
    </row>
    <row r="19" spans="1:11" x14ac:dyDescent="0.25">
      <c r="A19" s="43">
        <v>43209</v>
      </c>
      <c r="B19" s="251" t="s">
        <v>426</v>
      </c>
      <c r="C19" s="59">
        <v>114</v>
      </c>
      <c r="D19" s="74">
        <v>801</v>
      </c>
      <c r="E19" s="249" t="s">
        <v>427</v>
      </c>
      <c r="F19" s="61"/>
      <c r="G19" s="60" t="s">
        <v>229</v>
      </c>
      <c r="H19" s="61"/>
      <c r="I19" s="70">
        <v>14999860</v>
      </c>
      <c r="J19" s="70">
        <v>0</v>
      </c>
      <c r="K19" s="70">
        <f t="shared" si="0"/>
        <v>14999860</v>
      </c>
    </row>
    <row r="20" spans="1:11" ht="12.75" customHeight="1" x14ac:dyDescent="0.25">
      <c r="A20" s="43"/>
      <c r="B20" s="58"/>
      <c r="C20" s="59"/>
      <c r="E20" s="39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SUM(I14:I20)</f>
        <v>60616290</v>
      </c>
      <c r="J21" s="73">
        <f>SUM(J14:J20)</f>
        <v>45616430</v>
      </c>
      <c r="K21" s="73">
        <f>SUM(K14:K20)</f>
        <v>14999860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51"/>
      <c r="H22" s="51"/>
      <c r="I22" s="86"/>
      <c r="J22" s="86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212195000</v>
      </c>
      <c r="B24" s="303"/>
      <c r="C24" s="303">
        <v>0</v>
      </c>
      <c r="D24" s="299">
        <f>+A24+B24-C24</f>
        <v>212195000</v>
      </c>
      <c r="E24" s="299">
        <f>+I21</f>
        <v>60616290</v>
      </c>
      <c r="F24" s="300">
        <f>+E24/D24</f>
        <v>0.2856631400362874</v>
      </c>
      <c r="G24" s="299">
        <f>+I10</f>
        <v>151578710</v>
      </c>
      <c r="H24" s="299">
        <f>+D24-E24-G24</f>
        <v>0</v>
      </c>
      <c r="I24" s="299">
        <f>+J21</f>
        <v>45616430</v>
      </c>
      <c r="J24" s="305">
        <f>+I24/D24</f>
        <v>0.21497410400810577</v>
      </c>
      <c r="K24" s="299">
        <f>+K21</f>
        <v>14999860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  <mergeCell ref="J5:K6"/>
    <mergeCell ref="J12:J13"/>
    <mergeCell ref="I12:I13"/>
    <mergeCell ref="I5:I6"/>
    <mergeCell ref="G21:H2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127</v>
      </c>
      <c r="B3" s="290" t="s">
        <v>128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1" ht="12.75" customHeight="1" x14ac:dyDescent="0.25">
      <c r="A8" s="43"/>
      <c r="B8" s="48"/>
      <c r="C8" s="49"/>
      <c r="D8" s="39"/>
      <c r="E8" s="48"/>
      <c r="F8" s="33"/>
      <c r="G8" s="143"/>
      <c r="H8" s="53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6" t="s">
        <v>132</v>
      </c>
      <c r="H9" s="347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37" t="s">
        <v>28</v>
      </c>
      <c r="B11" s="30" t="s">
        <v>38</v>
      </c>
      <c r="C11" s="55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37" t="s">
        <v>29</v>
      </c>
      <c r="K11" s="55" t="s">
        <v>56</v>
      </c>
    </row>
    <row r="12" spans="1:11" x14ac:dyDescent="0.25">
      <c r="A12" s="338"/>
      <c r="B12" s="56" t="s">
        <v>39</v>
      </c>
      <c r="C12" s="56" t="s">
        <v>36</v>
      </c>
      <c r="D12" s="56" t="s">
        <v>35</v>
      </c>
      <c r="E12" s="343" t="s">
        <v>33</v>
      </c>
      <c r="F12" s="345"/>
      <c r="G12" s="343" t="s">
        <v>32</v>
      </c>
      <c r="H12" s="345"/>
      <c r="I12" s="338"/>
      <c r="J12" s="338"/>
      <c r="K12" s="56" t="s">
        <v>57</v>
      </c>
    </row>
    <row r="13" spans="1:11" x14ac:dyDescent="0.25">
      <c r="A13" s="100"/>
      <c r="B13" s="100"/>
      <c r="C13" s="100"/>
      <c r="D13" s="100"/>
      <c r="E13" s="239"/>
      <c r="F13" s="102"/>
      <c r="G13" s="140"/>
      <c r="H13" s="102"/>
      <c r="I13" s="103"/>
      <c r="J13" s="239"/>
      <c r="K13" s="261"/>
    </row>
    <row r="14" spans="1:11" x14ac:dyDescent="0.25">
      <c r="A14" s="43"/>
      <c r="B14" s="118"/>
      <c r="C14" s="118"/>
      <c r="D14" s="118"/>
      <c r="E14" s="39"/>
      <c r="F14" s="102"/>
      <c r="G14" s="39"/>
      <c r="H14" s="102"/>
      <c r="I14" s="144"/>
      <c r="J14" s="144"/>
      <c r="K14" s="155">
        <f>+I14-J14</f>
        <v>0</v>
      </c>
    </row>
    <row r="15" spans="1:11" ht="12.75" customHeight="1" x14ac:dyDescent="0.25">
      <c r="A15" s="43"/>
      <c r="B15" s="118"/>
      <c r="C15" s="118"/>
      <c r="D15" s="118"/>
      <c r="E15" s="39"/>
      <c r="F15" s="44"/>
      <c r="G15" s="39"/>
      <c r="H15" s="44"/>
      <c r="I15" s="144"/>
      <c r="J15" s="39"/>
      <c r="K15" s="155">
        <f>+I15-J15</f>
        <v>0</v>
      </c>
    </row>
    <row r="16" spans="1:11" x14ac:dyDescent="0.25">
      <c r="A16" s="43"/>
      <c r="B16" s="59"/>
      <c r="C16" s="59"/>
      <c r="D16" s="59"/>
      <c r="E16" s="39"/>
      <c r="F16" s="61"/>
      <c r="G16" s="39"/>
      <c r="H16" s="61"/>
      <c r="I16" s="138"/>
      <c r="J16" s="262"/>
      <c r="K16" s="155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6" t="s">
        <v>132</v>
      </c>
      <c r="H18" s="347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22"/>
      <c r="J19" s="32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354083000</v>
      </c>
      <c r="B21" s="303"/>
      <c r="C21" s="303">
        <v>0</v>
      </c>
      <c r="D21" s="299">
        <f>+A21+B21-C21</f>
        <v>354083000</v>
      </c>
      <c r="E21" s="299">
        <f>+I18</f>
        <v>0</v>
      </c>
      <c r="F21" s="300">
        <f>+E21/D21</f>
        <v>0</v>
      </c>
      <c r="G21" s="299">
        <f>+I9</f>
        <v>0</v>
      </c>
      <c r="H21" s="299">
        <f>+D21-E21-G21</f>
        <v>354083000</v>
      </c>
      <c r="I21" s="299">
        <f>+J18</f>
        <v>0</v>
      </c>
      <c r="J21" s="305">
        <f>+I21/D21</f>
        <v>0</v>
      </c>
      <c r="K21" s="299">
        <f>+K18</f>
        <v>0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J5:K6"/>
    <mergeCell ref="E6:H6"/>
    <mergeCell ref="G18:H18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114</v>
      </c>
      <c r="B3" s="290" t="s">
        <v>52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2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2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2" ht="12.75" customHeight="1" x14ac:dyDescent="0.25">
      <c r="A8" s="43">
        <v>43130</v>
      </c>
      <c r="B8" s="87" t="s">
        <v>238</v>
      </c>
      <c r="C8" s="44"/>
      <c r="D8" s="45">
        <v>704</v>
      </c>
      <c r="E8" s="39" t="s">
        <v>239</v>
      </c>
      <c r="F8" s="32"/>
      <c r="G8" s="46"/>
      <c r="H8" s="47"/>
      <c r="I8" s="71">
        <f>34000000-29856632</f>
        <v>4143368</v>
      </c>
      <c r="J8" s="39"/>
      <c r="K8" s="44"/>
    </row>
    <row r="9" spans="1:12" ht="12.75" customHeight="1" x14ac:dyDescent="0.25">
      <c r="A9" s="43">
        <v>43174</v>
      </c>
      <c r="B9" s="87" t="s">
        <v>238</v>
      </c>
      <c r="C9" s="44"/>
      <c r="D9" s="45">
        <v>744</v>
      </c>
      <c r="E9" s="39" t="s">
        <v>356</v>
      </c>
      <c r="F9" s="32"/>
      <c r="G9" s="46"/>
      <c r="H9" s="47"/>
      <c r="I9" s="71">
        <v>502769588</v>
      </c>
      <c r="J9" s="39"/>
      <c r="K9" s="44"/>
    </row>
    <row r="10" spans="1:12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2" x14ac:dyDescent="0.25">
      <c r="A11" s="50"/>
      <c r="B11" s="51"/>
      <c r="C11" s="51"/>
      <c r="D11" s="51"/>
      <c r="E11" s="51"/>
      <c r="F11" s="51"/>
      <c r="G11" s="346" t="s">
        <v>132</v>
      </c>
      <c r="H11" s="347"/>
      <c r="I11" s="69">
        <f>SUM(I7:I10)</f>
        <v>506912956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160"/>
      <c r="K12" s="44"/>
    </row>
    <row r="13" spans="1:12" x14ac:dyDescent="0.25">
      <c r="A13" s="337" t="s">
        <v>28</v>
      </c>
      <c r="B13" s="30" t="s">
        <v>38</v>
      </c>
      <c r="C13" s="55" t="s">
        <v>34</v>
      </c>
      <c r="D13" s="54" t="s">
        <v>34</v>
      </c>
      <c r="E13" s="343" t="s">
        <v>40</v>
      </c>
      <c r="F13" s="344"/>
      <c r="G13" s="344"/>
      <c r="H13" s="345"/>
      <c r="I13" s="337" t="s">
        <v>31</v>
      </c>
      <c r="J13" s="337" t="s">
        <v>29</v>
      </c>
      <c r="K13" s="55" t="s">
        <v>56</v>
      </c>
    </row>
    <row r="14" spans="1:12" x14ac:dyDescent="0.25">
      <c r="A14" s="338"/>
      <c r="B14" s="56" t="s">
        <v>39</v>
      </c>
      <c r="C14" s="56" t="s">
        <v>36</v>
      </c>
      <c r="D14" s="56" t="s">
        <v>35</v>
      </c>
      <c r="E14" s="343" t="s">
        <v>33</v>
      </c>
      <c r="F14" s="345"/>
      <c r="G14" s="343" t="s">
        <v>32</v>
      </c>
      <c r="H14" s="345"/>
      <c r="I14" s="338"/>
      <c r="J14" s="338"/>
      <c r="K14" s="56" t="s">
        <v>57</v>
      </c>
    </row>
    <row r="15" spans="1:12" x14ac:dyDescent="0.25">
      <c r="A15" s="78"/>
      <c r="B15" s="118"/>
      <c r="C15" s="115"/>
      <c r="D15" s="118"/>
      <c r="E15" s="104"/>
      <c r="F15" s="102"/>
      <c r="G15" s="60"/>
      <c r="H15" s="102"/>
      <c r="I15" s="244"/>
      <c r="J15" s="244"/>
      <c r="K15" s="70">
        <f t="shared" ref="K15:K25" si="0">+I15-J15</f>
        <v>0</v>
      </c>
    </row>
    <row r="16" spans="1:12" x14ac:dyDescent="0.25">
      <c r="A16" s="78">
        <v>43147</v>
      </c>
      <c r="B16" s="118" t="s">
        <v>270</v>
      </c>
      <c r="C16" s="115">
        <v>704</v>
      </c>
      <c r="D16" s="118">
        <v>698</v>
      </c>
      <c r="E16" s="104" t="s">
        <v>281</v>
      </c>
      <c r="F16" s="102"/>
      <c r="G16" s="60" t="s">
        <v>271</v>
      </c>
      <c r="H16" s="102"/>
      <c r="I16" s="244">
        <v>2343726</v>
      </c>
      <c r="J16" s="244">
        <v>2343726</v>
      </c>
      <c r="K16" s="70">
        <f t="shared" si="0"/>
        <v>0</v>
      </c>
      <c r="L16"/>
    </row>
    <row r="17" spans="1:12" x14ac:dyDescent="0.25">
      <c r="A17" s="78">
        <v>43147</v>
      </c>
      <c r="B17" s="118" t="s">
        <v>270</v>
      </c>
      <c r="C17" s="115">
        <v>704</v>
      </c>
      <c r="D17" s="118">
        <v>699</v>
      </c>
      <c r="E17" s="104" t="s">
        <v>282</v>
      </c>
      <c r="F17" s="102"/>
      <c r="G17" s="60" t="s">
        <v>272</v>
      </c>
      <c r="H17" s="102"/>
      <c r="I17" s="244">
        <v>984410</v>
      </c>
      <c r="J17" s="244">
        <v>984410</v>
      </c>
      <c r="K17" s="70">
        <f t="shared" si="0"/>
        <v>0</v>
      </c>
      <c r="L17"/>
    </row>
    <row r="18" spans="1:12" x14ac:dyDescent="0.25">
      <c r="A18" s="78">
        <v>43147</v>
      </c>
      <c r="B18" s="118" t="s">
        <v>270</v>
      </c>
      <c r="C18" s="115">
        <v>704</v>
      </c>
      <c r="D18" s="118">
        <v>700</v>
      </c>
      <c r="E18" s="104" t="s">
        <v>283</v>
      </c>
      <c r="F18" s="102"/>
      <c r="G18" s="60" t="s">
        <v>273</v>
      </c>
      <c r="H18" s="102"/>
      <c r="I18" s="244">
        <v>2343726</v>
      </c>
      <c r="J18" s="244">
        <v>2343726</v>
      </c>
      <c r="K18" s="70">
        <f t="shared" si="0"/>
        <v>0</v>
      </c>
      <c r="L18"/>
    </row>
    <row r="19" spans="1:12" x14ac:dyDescent="0.25">
      <c r="A19" s="78">
        <v>43147</v>
      </c>
      <c r="B19" s="118" t="s">
        <v>270</v>
      </c>
      <c r="C19" s="115">
        <v>704</v>
      </c>
      <c r="D19" s="118">
        <v>701</v>
      </c>
      <c r="E19" s="104" t="s">
        <v>284</v>
      </c>
      <c r="F19" s="102"/>
      <c r="G19" s="60" t="s">
        <v>274</v>
      </c>
      <c r="H19" s="102"/>
      <c r="I19" s="244">
        <v>1274511</v>
      </c>
      <c r="J19" s="244">
        <v>1274511</v>
      </c>
      <c r="K19" s="70">
        <f t="shared" si="0"/>
        <v>0</v>
      </c>
      <c r="L19"/>
    </row>
    <row r="20" spans="1:12" x14ac:dyDescent="0.25">
      <c r="A20" s="78">
        <v>43147</v>
      </c>
      <c r="B20" s="118" t="s">
        <v>270</v>
      </c>
      <c r="C20" s="115">
        <v>704</v>
      </c>
      <c r="D20" s="118">
        <v>702</v>
      </c>
      <c r="E20" s="104" t="s">
        <v>285</v>
      </c>
      <c r="F20" s="102"/>
      <c r="G20" s="60" t="s">
        <v>275</v>
      </c>
      <c r="H20" s="102"/>
      <c r="I20" s="244">
        <v>1115100</v>
      </c>
      <c r="J20" s="244">
        <v>1115100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270</v>
      </c>
      <c r="C21" s="115">
        <v>704</v>
      </c>
      <c r="D21" s="118">
        <v>703</v>
      </c>
      <c r="E21" s="104" t="s">
        <v>286</v>
      </c>
      <c r="F21" s="102"/>
      <c r="G21" s="60" t="s">
        <v>276</v>
      </c>
      <c r="H21" s="102"/>
      <c r="I21" s="244">
        <v>2343726</v>
      </c>
      <c r="J21" s="244">
        <v>2343726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270</v>
      </c>
      <c r="C22" s="115">
        <v>704</v>
      </c>
      <c r="D22" s="118">
        <v>704</v>
      </c>
      <c r="E22" s="104" t="s">
        <v>287</v>
      </c>
      <c r="F22" s="102"/>
      <c r="G22" s="60" t="s">
        <v>274</v>
      </c>
      <c r="H22" s="102"/>
      <c r="I22" s="244">
        <v>811279</v>
      </c>
      <c r="J22" s="244">
        <v>811279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270</v>
      </c>
      <c r="C23" s="115">
        <v>704</v>
      </c>
      <c r="D23" s="118">
        <v>705</v>
      </c>
      <c r="E23" s="104" t="s">
        <v>288</v>
      </c>
      <c r="F23" s="102"/>
      <c r="G23" s="60" t="s">
        <v>277</v>
      </c>
      <c r="H23" s="102"/>
      <c r="I23" s="244">
        <v>2343726</v>
      </c>
      <c r="J23" s="244">
        <v>2343726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270</v>
      </c>
      <c r="C24" s="115">
        <v>704</v>
      </c>
      <c r="D24" s="118">
        <v>706</v>
      </c>
      <c r="E24" s="104" t="s">
        <v>289</v>
      </c>
      <c r="F24" s="102"/>
      <c r="G24" s="60" t="s">
        <v>278</v>
      </c>
      <c r="H24" s="102"/>
      <c r="I24" s="244">
        <v>1531132</v>
      </c>
      <c r="J24" s="244">
        <v>1531132</v>
      </c>
      <c r="K24" s="70">
        <f t="shared" si="0"/>
        <v>0</v>
      </c>
      <c r="L24"/>
    </row>
    <row r="25" spans="1:12" x14ac:dyDescent="0.25">
      <c r="A25" s="78">
        <v>43147</v>
      </c>
      <c r="B25" s="118" t="s">
        <v>270</v>
      </c>
      <c r="C25" s="115">
        <v>704</v>
      </c>
      <c r="D25" s="118">
        <v>707</v>
      </c>
      <c r="E25" s="104" t="s">
        <v>290</v>
      </c>
      <c r="F25" s="102"/>
      <c r="G25" s="60" t="s">
        <v>276</v>
      </c>
      <c r="H25" s="102"/>
      <c r="I25" s="244">
        <v>2343726</v>
      </c>
      <c r="J25" s="244">
        <v>2343726</v>
      </c>
      <c r="K25" s="70">
        <f t="shared" si="0"/>
        <v>0</v>
      </c>
      <c r="L25"/>
    </row>
    <row r="26" spans="1:12" x14ac:dyDescent="0.25">
      <c r="A26" s="43">
        <v>43147</v>
      </c>
      <c r="B26" s="118" t="s">
        <v>270</v>
      </c>
      <c r="C26" s="45">
        <v>704</v>
      </c>
      <c r="D26" s="59">
        <v>708</v>
      </c>
      <c r="E26" s="257" t="s">
        <v>291</v>
      </c>
      <c r="F26" s="61"/>
      <c r="G26" s="39" t="s">
        <v>279</v>
      </c>
      <c r="H26" s="61"/>
      <c r="I26" s="244">
        <v>2343726</v>
      </c>
      <c r="J26" s="268">
        <v>2343726</v>
      </c>
      <c r="K26" s="70">
        <f t="shared" ref="K26:K31" si="1">+I26-J26</f>
        <v>0</v>
      </c>
      <c r="L26"/>
    </row>
    <row r="27" spans="1:12" x14ac:dyDescent="0.25">
      <c r="A27" s="43">
        <v>43147</v>
      </c>
      <c r="B27" s="118" t="s">
        <v>270</v>
      </c>
      <c r="C27" s="45">
        <v>704</v>
      </c>
      <c r="D27" s="59">
        <v>709</v>
      </c>
      <c r="E27" s="257" t="s">
        <v>292</v>
      </c>
      <c r="F27" s="61"/>
      <c r="G27" s="39" t="s">
        <v>277</v>
      </c>
      <c r="H27" s="61"/>
      <c r="I27" s="252">
        <v>2343726</v>
      </c>
      <c r="J27" s="268">
        <v>2343726</v>
      </c>
      <c r="K27" s="70">
        <f t="shared" si="1"/>
        <v>0</v>
      </c>
      <c r="L27"/>
    </row>
    <row r="28" spans="1:12" x14ac:dyDescent="0.25">
      <c r="A28" s="43">
        <v>43147</v>
      </c>
      <c r="B28" s="118" t="s">
        <v>270</v>
      </c>
      <c r="C28" s="45">
        <v>704</v>
      </c>
      <c r="D28" s="59">
        <v>710</v>
      </c>
      <c r="E28" s="257" t="s">
        <v>293</v>
      </c>
      <c r="F28" s="61"/>
      <c r="G28" s="39" t="s">
        <v>280</v>
      </c>
      <c r="H28" s="61"/>
      <c r="I28" s="252">
        <v>2343726</v>
      </c>
      <c r="J28" s="268">
        <v>2343726</v>
      </c>
      <c r="K28" s="70">
        <f t="shared" si="1"/>
        <v>0</v>
      </c>
      <c r="L28"/>
    </row>
    <row r="29" spans="1:12" x14ac:dyDescent="0.25">
      <c r="A29" s="43">
        <v>43147</v>
      </c>
      <c r="B29" s="118" t="s">
        <v>270</v>
      </c>
      <c r="C29" s="45">
        <v>704</v>
      </c>
      <c r="D29" s="59">
        <v>711</v>
      </c>
      <c r="E29" s="257" t="s">
        <v>294</v>
      </c>
      <c r="F29" s="61"/>
      <c r="G29" s="39" t="s">
        <v>271</v>
      </c>
      <c r="H29" s="61"/>
      <c r="I29" s="252">
        <v>2343726</v>
      </c>
      <c r="J29" s="268">
        <v>2343726</v>
      </c>
      <c r="K29" s="70">
        <f t="shared" si="1"/>
        <v>0</v>
      </c>
      <c r="L29"/>
    </row>
    <row r="30" spans="1:12" x14ac:dyDescent="0.25">
      <c r="A30" s="43">
        <v>43147</v>
      </c>
      <c r="B30" s="118" t="s">
        <v>270</v>
      </c>
      <c r="C30" s="45">
        <v>704</v>
      </c>
      <c r="D30" s="59">
        <v>712</v>
      </c>
      <c r="E30" s="257" t="s">
        <v>295</v>
      </c>
      <c r="F30" s="61"/>
      <c r="G30" s="39" t="s">
        <v>274</v>
      </c>
      <c r="H30" s="61"/>
      <c r="I30" s="252">
        <v>702940</v>
      </c>
      <c r="J30" s="268">
        <v>702940</v>
      </c>
      <c r="K30" s="70">
        <f t="shared" si="1"/>
        <v>0</v>
      </c>
      <c r="L30"/>
    </row>
    <row r="31" spans="1:12" x14ac:dyDescent="0.25">
      <c r="A31" s="43">
        <v>43147</v>
      </c>
      <c r="B31" s="118" t="s">
        <v>270</v>
      </c>
      <c r="C31" s="45">
        <v>704</v>
      </c>
      <c r="D31" s="59">
        <v>713</v>
      </c>
      <c r="E31" s="257" t="s">
        <v>296</v>
      </c>
      <c r="F31" s="61"/>
      <c r="G31" s="39" t="s">
        <v>276</v>
      </c>
      <c r="H31" s="61"/>
      <c r="I31" s="252">
        <v>2343726</v>
      </c>
      <c r="J31" s="268">
        <v>2343726</v>
      </c>
      <c r="K31" s="70">
        <f t="shared" si="1"/>
        <v>0</v>
      </c>
      <c r="L31"/>
    </row>
    <row r="32" spans="1:12" ht="12.75" customHeight="1" x14ac:dyDescent="0.25">
      <c r="A32" s="43"/>
      <c r="B32" s="58"/>
      <c r="C32" s="36"/>
      <c r="D32" s="36"/>
      <c r="E32" s="39"/>
      <c r="F32" s="44"/>
      <c r="G32" s="39"/>
      <c r="H32" s="44"/>
      <c r="I32" s="83"/>
      <c r="J32" s="83"/>
      <c r="K32" s="83"/>
    </row>
    <row r="33" spans="1:11" x14ac:dyDescent="0.25">
      <c r="A33" s="50"/>
      <c r="B33" s="51"/>
      <c r="C33" s="51"/>
      <c r="D33" s="51"/>
      <c r="E33" s="51"/>
      <c r="F33" s="51"/>
      <c r="G33" s="346" t="s">
        <v>132</v>
      </c>
      <c r="H33" s="347"/>
      <c r="I33" s="73">
        <f>SUM(I15:I32)</f>
        <v>29856632</v>
      </c>
      <c r="J33" s="73">
        <f t="shared" ref="J33:K33" si="2">SUM(J15:J32)</f>
        <v>29856632</v>
      </c>
      <c r="K33" s="73">
        <f t="shared" si="2"/>
        <v>0</v>
      </c>
    </row>
    <row r="34" spans="1:11" ht="12.75" customHeight="1" x14ac:dyDescent="0.25">
      <c r="A34" s="3"/>
      <c r="B34" s="3"/>
      <c r="C34" s="3"/>
      <c r="D34" s="3"/>
      <c r="E34" s="3"/>
      <c r="F34" s="3"/>
      <c r="G34" s="3"/>
      <c r="H34" s="3"/>
      <c r="I34" s="22"/>
      <c r="J34" s="82"/>
      <c r="K34" s="51"/>
    </row>
    <row r="35" spans="1:11" ht="24.95" customHeight="1" x14ac:dyDescent="0.25">
      <c r="A35" s="296" t="s">
        <v>58</v>
      </c>
      <c r="B35" s="296" t="s">
        <v>133</v>
      </c>
      <c r="C35" s="296" t="s">
        <v>30</v>
      </c>
      <c r="D35" s="297" t="s">
        <v>59</v>
      </c>
      <c r="E35" s="296" t="s">
        <v>40</v>
      </c>
      <c r="F35" s="296" t="s">
        <v>62</v>
      </c>
      <c r="G35" s="296" t="s">
        <v>37</v>
      </c>
      <c r="H35" s="296" t="s">
        <v>60</v>
      </c>
      <c r="I35" s="296" t="s">
        <v>61</v>
      </c>
      <c r="J35" s="296" t="s">
        <v>99</v>
      </c>
      <c r="K35" s="296" t="s">
        <v>68</v>
      </c>
    </row>
    <row r="36" spans="1:11" ht="24.95" customHeight="1" x14ac:dyDescent="0.25">
      <c r="A36" s="303">
        <v>652711000</v>
      </c>
      <c r="B36" s="303"/>
      <c r="C36" s="303">
        <v>0</v>
      </c>
      <c r="D36" s="299">
        <f>+A36+B36-C36</f>
        <v>652711000</v>
      </c>
      <c r="E36" s="299">
        <f>+I33</f>
        <v>29856632</v>
      </c>
      <c r="F36" s="300">
        <f>+E36/D36</f>
        <v>4.5742498594324291E-2</v>
      </c>
      <c r="G36" s="299">
        <f>+I11</f>
        <v>506912956</v>
      </c>
      <c r="H36" s="299">
        <f>+D36-E36-G36</f>
        <v>115941412</v>
      </c>
      <c r="I36" s="299">
        <f>+J33</f>
        <v>29856632</v>
      </c>
      <c r="J36" s="305">
        <f>+I36/D36</f>
        <v>4.5742498594324291E-2</v>
      </c>
      <c r="K36" s="299">
        <f>+K33</f>
        <v>0</v>
      </c>
    </row>
    <row r="37" spans="1:11" x14ac:dyDescent="0.25">
      <c r="A37" s="302">
        <v>1</v>
      </c>
      <c r="B37" s="302">
        <v>2</v>
      </c>
      <c r="C37" s="302">
        <v>3</v>
      </c>
      <c r="D37" s="302" t="s">
        <v>42</v>
      </c>
      <c r="E37" s="302">
        <v>5</v>
      </c>
      <c r="F37" s="302" t="s">
        <v>69</v>
      </c>
      <c r="G37" s="302">
        <v>7</v>
      </c>
      <c r="H37" s="302" t="s">
        <v>70</v>
      </c>
      <c r="I37" s="302">
        <v>9</v>
      </c>
      <c r="J37" s="302" t="s">
        <v>100</v>
      </c>
      <c r="K37" s="302" t="s">
        <v>101</v>
      </c>
    </row>
    <row r="40" spans="1:11" x14ac:dyDescent="0.25">
      <c r="J40" s="218"/>
    </row>
  </sheetData>
  <mergeCells count="15">
    <mergeCell ref="G33:H33"/>
    <mergeCell ref="E13:H13"/>
    <mergeCell ref="E14:F14"/>
    <mergeCell ref="G14:H14"/>
    <mergeCell ref="E5:H5"/>
    <mergeCell ref="E6:H6"/>
    <mergeCell ref="G11:H11"/>
    <mergeCell ref="J13:J14"/>
    <mergeCell ref="I13:I14"/>
    <mergeCell ref="A13:A14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115</v>
      </c>
      <c r="B3" s="290" t="s">
        <v>53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0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60"/>
      <c r="H15" s="61"/>
      <c r="I15" s="70"/>
      <c r="J15" s="70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SUM(I15:I20)</f>
        <v>0</v>
      </c>
      <c r="J21" s="73">
        <f>SUM(J15:J20)</f>
        <v>0</v>
      </c>
      <c r="K21" s="73">
        <f>SUM(K15:K20)</f>
        <v>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200000000</v>
      </c>
      <c r="B24" s="303"/>
      <c r="C24" s="303">
        <v>0</v>
      </c>
      <c r="D24" s="299">
        <f>+A24+B24-C24</f>
        <v>200000000</v>
      </c>
      <c r="E24" s="299">
        <f>+I21</f>
        <v>0</v>
      </c>
      <c r="F24" s="300">
        <f>+E24/D24</f>
        <v>0</v>
      </c>
      <c r="G24" s="299">
        <f>+I10</f>
        <v>0</v>
      </c>
      <c r="H24" s="299">
        <f>+D24-E24-G24</f>
        <v>200000000</v>
      </c>
      <c r="I24" s="299">
        <f>+J21</f>
        <v>0</v>
      </c>
      <c r="J24" s="305">
        <f>+I24/D24</f>
        <v>0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116</v>
      </c>
      <c r="B3" s="290" t="s">
        <v>54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>
        <v>733</v>
      </c>
      <c r="B8" s="60" t="s">
        <v>238</v>
      </c>
      <c r="C8" s="74"/>
      <c r="D8" s="45">
        <v>733</v>
      </c>
      <c r="E8" s="324" t="s">
        <v>340</v>
      </c>
      <c r="F8" s="32"/>
      <c r="G8" s="46"/>
      <c r="H8" s="47"/>
      <c r="I8" s="67">
        <v>90000000</v>
      </c>
      <c r="J8" s="39"/>
      <c r="K8" s="44"/>
    </row>
    <row r="9" spans="1:11" ht="12.75" customHeight="1" x14ac:dyDescent="0.25">
      <c r="A9" s="43"/>
      <c r="B9" s="48"/>
      <c r="C9" s="46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90000000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7"/>
      <c r="H14" s="44"/>
      <c r="I14" s="57"/>
      <c r="J14" s="57"/>
      <c r="K14" s="57"/>
    </row>
    <row r="15" spans="1:11" x14ac:dyDescent="0.25">
      <c r="A15" s="43"/>
      <c r="B15" s="58"/>
      <c r="C15" s="59"/>
      <c r="D15" s="59"/>
      <c r="E15" s="39"/>
      <c r="F15" s="61"/>
      <c r="G15" s="264"/>
      <c r="H15" s="44"/>
      <c r="I15" s="70"/>
      <c r="J15" s="70"/>
      <c r="K15" s="70">
        <f t="shared" ref="K15:K21" si="0">+I15-J15</f>
        <v>0</v>
      </c>
    </row>
    <row r="16" spans="1:11" x14ac:dyDescent="0.25">
      <c r="A16" s="43"/>
      <c r="B16" s="58"/>
      <c r="C16" s="59"/>
      <c r="D16" s="59"/>
      <c r="E16" s="39"/>
      <c r="F16" s="61"/>
      <c r="G16" s="39"/>
      <c r="H16" s="44"/>
      <c r="I16" s="146"/>
      <c r="J16" s="146"/>
      <c r="K16" s="70">
        <f t="shared" si="0"/>
        <v>0</v>
      </c>
    </row>
    <row r="17" spans="1:11" x14ac:dyDescent="0.25">
      <c r="A17" s="43"/>
      <c r="B17" s="58"/>
      <c r="C17" s="59"/>
      <c r="D17" s="59"/>
      <c r="E17" s="39"/>
      <c r="F17" s="61"/>
      <c r="G17" s="39"/>
      <c r="H17" s="44"/>
      <c r="I17" s="70"/>
      <c r="J17" s="70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44"/>
      <c r="I18" s="70"/>
      <c r="J18" s="70"/>
      <c r="K18" s="70">
        <f t="shared" si="0"/>
        <v>0</v>
      </c>
    </row>
    <row r="19" spans="1:11" x14ac:dyDescent="0.25">
      <c r="A19" s="43"/>
      <c r="B19" s="58"/>
      <c r="C19" s="59"/>
      <c r="D19" s="59"/>
      <c r="E19" s="39"/>
      <c r="F19" s="61"/>
      <c r="G19" s="39"/>
      <c r="H19" s="44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x14ac:dyDescent="0.25">
      <c r="A21" s="43"/>
      <c r="B21" s="58"/>
      <c r="C21" s="59"/>
      <c r="D21" s="59"/>
      <c r="E21" s="39"/>
      <c r="F21" s="61"/>
      <c r="G21" s="39"/>
      <c r="H21" s="44"/>
      <c r="I21" s="70"/>
      <c r="J21" s="70"/>
      <c r="K21" s="70">
        <f t="shared" si="0"/>
        <v>0</v>
      </c>
    </row>
    <row r="22" spans="1:11" ht="12.75" customHeight="1" x14ac:dyDescent="0.25">
      <c r="A22" s="43"/>
      <c r="B22" s="58"/>
      <c r="C22" s="36"/>
      <c r="D22" s="36"/>
      <c r="E22" s="39"/>
      <c r="F22" s="44"/>
      <c r="G22" s="39"/>
      <c r="H22" s="44"/>
      <c r="I22" s="83"/>
      <c r="J22" s="83"/>
      <c r="K22" s="83"/>
    </row>
    <row r="23" spans="1:11" x14ac:dyDescent="0.25">
      <c r="A23" s="50"/>
      <c r="B23" s="51"/>
      <c r="C23" s="51"/>
      <c r="D23" s="51"/>
      <c r="E23" s="51"/>
      <c r="F23" s="51"/>
      <c r="G23" s="346" t="s">
        <v>132</v>
      </c>
      <c r="H23" s="347"/>
      <c r="I23" s="73">
        <f>SUM(I15:I22)</f>
        <v>0</v>
      </c>
      <c r="J23" s="73">
        <f>SUM(J15:J22)</f>
        <v>0</v>
      </c>
      <c r="K23" s="73">
        <f>SUM(K15:K22)</f>
        <v>0</v>
      </c>
    </row>
    <row r="24" spans="1:11" ht="12.75" customHeight="1" x14ac:dyDescent="0.25">
      <c r="A24" s="3"/>
      <c r="B24" s="3"/>
      <c r="C24" s="3"/>
      <c r="D24" s="3"/>
      <c r="E24" s="3"/>
      <c r="F24" s="3"/>
      <c r="G24" s="3"/>
      <c r="H24" s="3"/>
      <c r="I24" s="22"/>
      <c r="J24" s="32"/>
      <c r="K24" s="51"/>
    </row>
    <row r="25" spans="1:11" ht="24.95" customHeight="1" x14ac:dyDescent="0.25">
      <c r="A25" s="296" t="s">
        <v>58</v>
      </c>
      <c r="B25" s="296" t="s">
        <v>133</v>
      </c>
      <c r="C25" s="296" t="s">
        <v>30</v>
      </c>
      <c r="D25" s="297" t="s">
        <v>59</v>
      </c>
      <c r="E25" s="296" t="s">
        <v>40</v>
      </c>
      <c r="F25" s="296" t="s">
        <v>62</v>
      </c>
      <c r="G25" s="296" t="s">
        <v>37</v>
      </c>
      <c r="H25" s="296" t="s">
        <v>60</v>
      </c>
      <c r="I25" s="296" t="s">
        <v>61</v>
      </c>
      <c r="J25" s="296" t="s">
        <v>99</v>
      </c>
      <c r="K25" s="296" t="s">
        <v>68</v>
      </c>
    </row>
    <row r="26" spans="1:11" ht="24.95" customHeight="1" x14ac:dyDescent="0.25">
      <c r="A26" s="303">
        <v>300000000</v>
      </c>
      <c r="B26" s="303"/>
      <c r="C26" s="303">
        <v>0</v>
      </c>
      <c r="D26" s="299">
        <f>+A26+B26-C26</f>
        <v>300000000</v>
      </c>
      <c r="E26" s="299">
        <f>+I23</f>
        <v>0</v>
      </c>
      <c r="F26" s="300">
        <f>+E26/D26</f>
        <v>0</v>
      </c>
      <c r="G26" s="299">
        <f>+I10</f>
        <v>90000000</v>
      </c>
      <c r="H26" s="299">
        <f>+D26-E26-G26</f>
        <v>210000000</v>
      </c>
      <c r="I26" s="299">
        <f>+J23</f>
        <v>0</v>
      </c>
      <c r="J26" s="305">
        <f>+I26/D26</f>
        <v>0</v>
      </c>
      <c r="K26" s="299">
        <f>+K23</f>
        <v>0</v>
      </c>
    </row>
    <row r="27" spans="1:11" x14ac:dyDescent="0.25">
      <c r="A27" s="302">
        <v>1</v>
      </c>
      <c r="B27" s="302">
        <v>2</v>
      </c>
      <c r="C27" s="302">
        <v>3</v>
      </c>
      <c r="D27" s="302" t="s">
        <v>42</v>
      </c>
      <c r="E27" s="302">
        <v>5</v>
      </c>
      <c r="F27" s="302" t="s">
        <v>69</v>
      </c>
      <c r="G27" s="302">
        <v>7</v>
      </c>
      <c r="H27" s="302" t="s">
        <v>70</v>
      </c>
      <c r="I27" s="302">
        <v>9</v>
      </c>
      <c r="J27" s="302" t="s">
        <v>100</v>
      </c>
      <c r="K27" s="302" t="s">
        <v>101</v>
      </c>
    </row>
  </sheetData>
  <mergeCells count="15">
    <mergeCell ref="G23:H23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117</v>
      </c>
      <c r="B3" s="290" t="s">
        <v>118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2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2" ht="15" customHeight="1" x14ac:dyDescent="0.25">
      <c r="A7" s="43"/>
      <c r="B7" s="39"/>
      <c r="C7" s="44"/>
      <c r="D7" s="45"/>
      <c r="E7" s="331"/>
      <c r="F7" s="32"/>
      <c r="G7" s="46"/>
      <c r="H7" s="47"/>
      <c r="I7" s="95"/>
      <c r="J7" s="39"/>
      <c r="K7" s="163"/>
    </row>
    <row r="8" spans="1:12" ht="15" customHeight="1" x14ac:dyDescent="0.25">
      <c r="A8" s="43">
        <v>43172</v>
      </c>
      <c r="B8" s="39" t="s">
        <v>173</v>
      </c>
      <c r="C8" s="44"/>
      <c r="D8" s="45">
        <v>741</v>
      </c>
      <c r="E8" s="265" t="s">
        <v>347</v>
      </c>
      <c r="F8" s="32"/>
      <c r="G8" s="46"/>
      <c r="H8" s="47"/>
      <c r="I8" s="95">
        <v>4000000</v>
      </c>
      <c r="J8" s="39"/>
      <c r="K8" s="163"/>
    </row>
    <row r="9" spans="1:12" ht="15" customHeight="1" x14ac:dyDescent="0.25">
      <c r="A9" s="43"/>
      <c r="B9" s="39"/>
      <c r="C9" s="44"/>
      <c r="D9" s="45"/>
      <c r="E9" s="265"/>
      <c r="F9" s="32"/>
      <c r="G9" s="46"/>
      <c r="H9" s="47"/>
      <c r="I9" s="95"/>
      <c r="J9" s="39"/>
      <c r="K9" s="163"/>
    </row>
    <row r="10" spans="1:12" ht="12.75" customHeight="1" x14ac:dyDescent="0.25">
      <c r="A10" s="64"/>
      <c r="B10" s="48"/>
      <c r="C10" s="49"/>
      <c r="D10" s="48"/>
      <c r="E10" s="52"/>
      <c r="F10" s="33"/>
      <c r="G10" s="143"/>
      <c r="H10" s="53"/>
      <c r="I10" s="83"/>
      <c r="J10" s="48"/>
      <c r="K10" s="139"/>
    </row>
    <row r="11" spans="1:12" x14ac:dyDescent="0.25">
      <c r="A11" s="48"/>
      <c r="B11" s="33"/>
      <c r="C11" s="33"/>
      <c r="D11" s="33"/>
      <c r="E11" s="33"/>
      <c r="F11" s="33"/>
      <c r="G11" s="346" t="s">
        <v>132</v>
      </c>
      <c r="H11" s="347"/>
      <c r="I11" s="133">
        <f>SUM(I7:I10)</f>
        <v>4000000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150"/>
      <c r="J12" s="32"/>
      <c r="K12" s="44"/>
    </row>
    <row r="13" spans="1:12" x14ac:dyDescent="0.25">
      <c r="A13" s="337" t="s">
        <v>28</v>
      </c>
      <c r="B13" s="30" t="s">
        <v>38</v>
      </c>
      <c r="C13" s="55" t="s">
        <v>34</v>
      </c>
      <c r="D13" s="54" t="s">
        <v>34</v>
      </c>
      <c r="E13" s="343" t="s">
        <v>40</v>
      </c>
      <c r="F13" s="344"/>
      <c r="G13" s="344"/>
      <c r="H13" s="345"/>
      <c r="I13" s="337" t="s">
        <v>31</v>
      </c>
      <c r="J13" s="337" t="s">
        <v>29</v>
      </c>
      <c r="K13" s="55" t="s">
        <v>56</v>
      </c>
    </row>
    <row r="14" spans="1:12" x14ac:dyDescent="0.25">
      <c r="A14" s="338"/>
      <c r="B14" s="56" t="s">
        <v>39</v>
      </c>
      <c r="C14" s="56" t="s">
        <v>36</v>
      </c>
      <c r="D14" s="56" t="s">
        <v>35</v>
      </c>
      <c r="E14" s="343" t="s">
        <v>33</v>
      </c>
      <c r="F14" s="345"/>
      <c r="G14" s="343" t="s">
        <v>32</v>
      </c>
      <c r="H14" s="345"/>
      <c r="I14" s="338"/>
      <c r="J14" s="338"/>
      <c r="K14" s="56" t="s">
        <v>57</v>
      </c>
    </row>
    <row r="15" spans="1:12" ht="12.75" customHeight="1" x14ac:dyDescent="0.25">
      <c r="A15" s="36"/>
      <c r="B15" s="36"/>
      <c r="C15" s="36"/>
      <c r="D15" s="36"/>
      <c r="E15" s="39"/>
      <c r="F15" s="44"/>
      <c r="G15" s="39"/>
      <c r="H15" s="38"/>
      <c r="I15" s="57"/>
      <c r="J15" s="57"/>
      <c r="K15" s="57"/>
    </row>
    <row r="16" spans="1:12" x14ac:dyDescent="0.25">
      <c r="A16" s="43">
        <v>43194</v>
      </c>
      <c r="B16" s="32" t="s">
        <v>396</v>
      </c>
      <c r="C16" s="59">
        <v>730</v>
      </c>
      <c r="D16" s="59">
        <v>778</v>
      </c>
      <c r="E16" s="39" t="s">
        <v>397</v>
      </c>
      <c r="F16" s="32"/>
      <c r="G16" s="39" t="s">
        <v>398</v>
      </c>
      <c r="H16" s="149"/>
      <c r="I16" s="95">
        <v>43012004</v>
      </c>
      <c r="J16" s="95">
        <v>43012004</v>
      </c>
      <c r="K16" s="70">
        <f t="shared" ref="K16:K19" si="0">+I16-J16</f>
        <v>0</v>
      </c>
      <c r="L16"/>
    </row>
    <row r="17" spans="1:11" x14ac:dyDescent="0.25">
      <c r="A17" s="96"/>
      <c r="B17" s="58"/>
      <c r="C17" s="59"/>
      <c r="D17" s="59"/>
      <c r="E17" s="148"/>
      <c r="F17" s="61"/>
      <c r="G17" s="148"/>
      <c r="H17" s="61"/>
      <c r="I17" s="67"/>
      <c r="J17" s="67"/>
      <c r="K17" s="70">
        <f t="shared" si="0"/>
        <v>0</v>
      </c>
    </row>
    <row r="18" spans="1:11" x14ac:dyDescent="0.25">
      <c r="A18" s="96"/>
      <c r="B18" s="58"/>
      <c r="C18" s="59"/>
      <c r="D18" s="59"/>
      <c r="E18" s="253"/>
      <c r="F18" s="61"/>
      <c r="G18" s="148"/>
      <c r="H18" s="61"/>
      <c r="I18" s="67"/>
      <c r="J18" s="67"/>
      <c r="K18" s="70">
        <f t="shared" si="0"/>
        <v>0</v>
      </c>
    </row>
    <row r="19" spans="1:11" x14ac:dyDescent="0.25">
      <c r="A19" s="96"/>
      <c r="B19" s="58"/>
      <c r="C19" s="59"/>
      <c r="D19" s="59"/>
      <c r="E19" s="253"/>
      <c r="F19" s="61"/>
      <c r="G19"/>
      <c r="H19" s="61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 t="s">
        <v>130</v>
      </c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SUM(I16:I20)</f>
        <v>43012004</v>
      </c>
      <c r="J21" s="73">
        <f>SUM(J16:J20)</f>
        <v>43012004</v>
      </c>
      <c r="K21" s="73">
        <f>SUM(K16:K20)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108"/>
      <c r="H22" s="108"/>
      <c r="I22" s="151"/>
      <c r="J22" s="151"/>
      <c r="K22" s="1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206000000</v>
      </c>
      <c r="B24" s="303"/>
      <c r="C24" s="303">
        <v>0</v>
      </c>
      <c r="D24" s="299">
        <f>+A24+B24-C24</f>
        <v>206000000</v>
      </c>
      <c r="E24" s="299">
        <f>+I21</f>
        <v>43012004</v>
      </c>
      <c r="F24" s="300">
        <f>+E24/D24</f>
        <v>0.2087961359223301</v>
      </c>
      <c r="G24" s="299">
        <f>+I11</f>
        <v>4000000</v>
      </c>
      <c r="H24" s="299">
        <f>+D24-E24-G24</f>
        <v>158987996</v>
      </c>
      <c r="I24" s="299">
        <f>+J21</f>
        <v>43012004</v>
      </c>
      <c r="J24" s="305">
        <f>+I24/D24</f>
        <v>0.2087961359223301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1:H11"/>
    <mergeCell ref="A13:A14"/>
    <mergeCell ref="E13:H13"/>
    <mergeCell ref="I13:I14"/>
    <mergeCell ref="J13:J14"/>
    <mergeCell ref="E14:F14"/>
    <mergeCell ref="G14:H14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L12" sqref="L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102</v>
      </c>
      <c r="B3" s="290" t="s">
        <v>46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0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42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43">
        <v>43123</v>
      </c>
      <c r="B7" s="137" t="s">
        <v>179</v>
      </c>
      <c r="C7" s="275"/>
      <c r="D7" s="118">
        <v>483</v>
      </c>
      <c r="E7" s="60" t="s">
        <v>207</v>
      </c>
      <c r="F7" s="74"/>
      <c r="G7" s="74"/>
      <c r="H7" s="61"/>
      <c r="I7" s="328">
        <v>3</v>
      </c>
      <c r="J7" s="137" t="s">
        <v>180</v>
      </c>
      <c r="K7" s="103"/>
    </row>
    <row r="8" spans="1:11" x14ac:dyDescent="0.25">
      <c r="A8" s="43">
        <v>43132</v>
      </c>
      <c r="B8" s="137" t="s">
        <v>179</v>
      </c>
      <c r="C8" s="128"/>
      <c r="D8" s="118">
        <v>706</v>
      </c>
      <c r="E8" s="60" t="s">
        <v>240</v>
      </c>
      <c r="F8" s="101"/>
      <c r="G8" s="101"/>
      <c r="H8" s="102"/>
      <c r="I8" s="329">
        <f>372136800-371636800</f>
        <v>500000</v>
      </c>
      <c r="J8" s="137" t="s">
        <v>180</v>
      </c>
      <c r="K8" s="103"/>
    </row>
    <row r="9" spans="1:11" x14ac:dyDescent="0.25">
      <c r="A9" s="43">
        <v>43167</v>
      </c>
      <c r="B9" s="137" t="s">
        <v>179</v>
      </c>
      <c r="C9" s="32"/>
      <c r="D9" s="59">
        <v>738</v>
      </c>
      <c r="E9" s="253" t="s">
        <v>326</v>
      </c>
      <c r="F9" s="32"/>
      <c r="G9" s="46"/>
      <c r="H9" s="47"/>
      <c r="I9" s="329">
        <v>1855014058</v>
      </c>
      <c r="J9" s="39"/>
      <c r="K9" s="75"/>
    </row>
    <row r="10" spans="1:11" x14ac:dyDescent="0.25">
      <c r="A10" s="43">
        <v>43172</v>
      </c>
      <c r="B10" s="137" t="s">
        <v>173</v>
      </c>
      <c r="C10" s="32"/>
      <c r="D10" s="59">
        <v>741</v>
      </c>
      <c r="E10" s="253" t="s">
        <v>347</v>
      </c>
      <c r="F10" s="32"/>
      <c r="G10" s="46"/>
      <c r="H10" s="47"/>
      <c r="I10" s="329">
        <v>3000000</v>
      </c>
      <c r="J10" s="39"/>
      <c r="K10" s="75"/>
    </row>
    <row r="11" spans="1:11" x14ac:dyDescent="0.25">
      <c r="A11" s="43">
        <v>43179</v>
      </c>
      <c r="B11" s="137" t="s">
        <v>179</v>
      </c>
      <c r="C11" s="32"/>
      <c r="D11" s="59">
        <v>749</v>
      </c>
      <c r="E11" s="253" t="s">
        <v>367</v>
      </c>
      <c r="F11" s="32"/>
      <c r="G11" s="46"/>
      <c r="H11" s="47"/>
      <c r="I11" s="329">
        <f>50000000-47594877</f>
        <v>2405123</v>
      </c>
      <c r="J11" s="39" t="s">
        <v>180</v>
      </c>
      <c r="K11" s="75"/>
    </row>
    <row r="12" spans="1:11" ht="12.75" customHeight="1" x14ac:dyDescent="0.25">
      <c r="A12" s="43"/>
      <c r="B12" s="60"/>
      <c r="C12" s="49"/>
      <c r="D12" s="97"/>
      <c r="E12" s="39"/>
      <c r="F12" s="32"/>
      <c r="G12" s="46"/>
      <c r="H12" s="47"/>
      <c r="I12" s="67"/>
      <c r="J12" s="39"/>
      <c r="K12" s="44"/>
    </row>
    <row r="13" spans="1:11" x14ac:dyDescent="0.25">
      <c r="A13" s="50"/>
      <c r="B13" s="51"/>
      <c r="C13" s="33"/>
      <c r="D13" s="51"/>
      <c r="E13" s="51"/>
      <c r="F13" s="51"/>
      <c r="G13" s="346" t="s">
        <v>132</v>
      </c>
      <c r="H13" s="347"/>
      <c r="I13" s="69">
        <f>SUM(I7:I12)</f>
        <v>1860919184</v>
      </c>
      <c r="J13" s="52"/>
      <c r="K13" s="53"/>
    </row>
    <row r="14" spans="1:11" ht="12.75" customHeight="1" x14ac:dyDescent="0.25">
      <c r="A14" s="51"/>
      <c r="B14" s="51"/>
      <c r="C14" s="51"/>
      <c r="D14" s="51"/>
      <c r="E14" s="51"/>
      <c r="F14" s="51"/>
      <c r="G14" s="51"/>
      <c r="H14" s="51"/>
      <c r="I14" s="158"/>
      <c r="J14" s="161"/>
      <c r="K14" s="51"/>
    </row>
    <row r="15" spans="1:11" x14ac:dyDescent="0.25">
      <c r="A15" s="337" t="s">
        <v>28</v>
      </c>
      <c r="B15" s="30" t="s">
        <v>38</v>
      </c>
      <c r="C15" s="55" t="s">
        <v>34</v>
      </c>
      <c r="D15" s="54" t="s">
        <v>34</v>
      </c>
      <c r="E15" s="343" t="s">
        <v>40</v>
      </c>
      <c r="F15" s="344"/>
      <c r="G15" s="344"/>
      <c r="H15" s="345"/>
      <c r="I15" s="337" t="s">
        <v>31</v>
      </c>
      <c r="J15" s="337" t="s">
        <v>29</v>
      </c>
      <c r="K15" s="55" t="s">
        <v>56</v>
      </c>
    </row>
    <row r="16" spans="1:11" x14ac:dyDescent="0.25">
      <c r="A16" s="338"/>
      <c r="B16" s="56" t="s">
        <v>39</v>
      </c>
      <c r="C16" s="56" t="s">
        <v>36</v>
      </c>
      <c r="D16" s="56" t="s">
        <v>35</v>
      </c>
      <c r="E16" s="343" t="s">
        <v>33</v>
      </c>
      <c r="F16" s="345"/>
      <c r="G16" s="343" t="s">
        <v>32</v>
      </c>
      <c r="H16" s="345"/>
      <c r="I16" s="338"/>
      <c r="J16" s="338"/>
      <c r="K16" s="56" t="s">
        <v>57</v>
      </c>
    </row>
    <row r="17" spans="1:11" ht="15" customHeight="1" x14ac:dyDescent="0.25">
      <c r="A17" s="43">
        <v>43124</v>
      </c>
      <c r="B17" s="310">
        <v>479</v>
      </c>
      <c r="C17" s="59">
        <v>483</v>
      </c>
      <c r="D17" s="59">
        <v>481</v>
      </c>
      <c r="E17" s="39" t="s">
        <v>207</v>
      </c>
      <c r="F17" s="61"/>
      <c r="G17" s="60" t="s">
        <v>209</v>
      </c>
      <c r="H17" s="61"/>
      <c r="I17" s="67">
        <v>618053721</v>
      </c>
      <c r="J17" s="70">
        <v>0</v>
      </c>
      <c r="K17" s="70">
        <f t="shared" ref="K17:K22" si="0">+I17-J17</f>
        <v>618053721</v>
      </c>
    </row>
    <row r="18" spans="1:11" x14ac:dyDescent="0.25">
      <c r="A18" s="43">
        <v>43126</v>
      </c>
      <c r="B18" s="310">
        <v>577</v>
      </c>
      <c r="C18" s="59">
        <v>489</v>
      </c>
      <c r="D18" s="59">
        <v>528</v>
      </c>
      <c r="E18" s="60" t="s">
        <v>208</v>
      </c>
      <c r="F18" s="61"/>
      <c r="G18" s="253" t="s">
        <v>209</v>
      </c>
      <c r="H18" s="61"/>
      <c r="I18" s="67">
        <v>57048190</v>
      </c>
      <c r="J18" s="67">
        <v>0</v>
      </c>
      <c r="K18" s="70">
        <f t="shared" si="0"/>
        <v>57048190</v>
      </c>
    </row>
    <row r="19" spans="1:11" x14ac:dyDescent="0.25">
      <c r="A19" s="43">
        <v>43138</v>
      </c>
      <c r="B19" s="58" t="s">
        <v>242</v>
      </c>
      <c r="C19" s="59">
        <v>708</v>
      </c>
      <c r="D19" s="59">
        <v>687</v>
      </c>
      <c r="E19" s="253" t="s">
        <v>243</v>
      </c>
      <c r="F19" s="61"/>
      <c r="G19" s="253" t="s">
        <v>244</v>
      </c>
      <c r="H19" s="61"/>
      <c r="I19" s="67">
        <v>7951173</v>
      </c>
      <c r="J19" s="67">
        <v>0</v>
      </c>
      <c r="K19" s="70">
        <f t="shared" si="0"/>
        <v>7951173</v>
      </c>
    </row>
    <row r="20" spans="1:11" x14ac:dyDescent="0.25">
      <c r="A20" s="43">
        <v>43174</v>
      </c>
      <c r="B20" s="58" t="s">
        <v>359</v>
      </c>
      <c r="C20" s="59">
        <v>707</v>
      </c>
      <c r="D20" s="59">
        <v>759</v>
      </c>
      <c r="E20" s="253" t="s">
        <v>241</v>
      </c>
      <c r="F20" s="61"/>
      <c r="G20" s="253" t="s">
        <v>360</v>
      </c>
      <c r="H20" s="61"/>
      <c r="I20" s="67">
        <v>300000000</v>
      </c>
      <c r="J20" s="67">
        <v>0</v>
      </c>
      <c r="K20" s="70">
        <f t="shared" si="0"/>
        <v>300000000</v>
      </c>
    </row>
    <row r="21" spans="1:11" x14ac:dyDescent="0.25">
      <c r="A21" s="43">
        <v>43174</v>
      </c>
      <c r="B21" s="58" t="s">
        <v>357</v>
      </c>
      <c r="C21" s="59">
        <v>706</v>
      </c>
      <c r="D21" s="59">
        <v>760</v>
      </c>
      <c r="E21" s="253" t="s">
        <v>240</v>
      </c>
      <c r="F21" s="61"/>
      <c r="G21" s="253" t="s">
        <v>358</v>
      </c>
      <c r="H21" s="61"/>
      <c r="I21" s="67">
        <v>371636800</v>
      </c>
      <c r="J21" s="67">
        <v>0</v>
      </c>
      <c r="K21" s="70">
        <f t="shared" si="0"/>
        <v>371636800</v>
      </c>
    </row>
    <row r="22" spans="1:11" x14ac:dyDescent="0.25">
      <c r="A22" s="43">
        <v>43220</v>
      </c>
      <c r="B22" s="58" t="s">
        <v>440</v>
      </c>
      <c r="C22" s="59">
        <v>749</v>
      </c>
      <c r="D22" s="59">
        <v>812</v>
      </c>
      <c r="E22" s="253" t="s">
        <v>441</v>
      </c>
      <c r="F22" s="61"/>
      <c r="G22" s="253" t="s">
        <v>209</v>
      </c>
      <c r="H22" s="61"/>
      <c r="I22" s="67">
        <v>47594877</v>
      </c>
      <c r="J22" s="67">
        <v>0</v>
      </c>
      <c r="K22" s="70">
        <f t="shared" si="0"/>
        <v>47594877</v>
      </c>
    </row>
    <row r="23" spans="1:11" x14ac:dyDescent="0.25">
      <c r="A23" s="43"/>
      <c r="B23" s="58"/>
      <c r="C23" s="59"/>
      <c r="D23" s="59"/>
      <c r="E23" s="39"/>
      <c r="F23" s="61"/>
      <c r="G23" s="39"/>
      <c r="H23" s="61"/>
      <c r="I23" s="70"/>
      <c r="J23" s="70"/>
      <c r="K23" s="70"/>
    </row>
    <row r="24" spans="1:11" x14ac:dyDescent="0.25">
      <c r="A24" s="50"/>
      <c r="B24" s="51"/>
      <c r="C24" s="51"/>
      <c r="D24" s="51"/>
      <c r="E24" s="51"/>
      <c r="F24" s="51"/>
      <c r="G24" s="346" t="s">
        <v>132</v>
      </c>
      <c r="H24" s="347"/>
      <c r="I24" s="73">
        <f>SUM(I17:I23)</f>
        <v>1402284761</v>
      </c>
      <c r="J24" s="73">
        <f>SUM(J17:J23)</f>
        <v>0</v>
      </c>
      <c r="K24" s="73">
        <f>SUM(K17:K23)</f>
        <v>1402284761</v>
      </c>
    </row>
    <row r="25" spans="1:11" ht="12.75" customHeight="1" x14ac:dyDescent="0.25">
      <c r="A25" s="3"/>
      <c r="B25" s="3"/>
      <c r="C25" s="3"/>
      <c r="D25" s="3"/>
      <c r="E25" s="3"/>
      <c r="F25" s="3"/>
      <c r="G25" s="3"/>
      <c r="H25" s="3"/>
      <c r="I25" s="22"/>
      <c r="J25" s="82"/>
      <c r="K25" s="51"/>
    </row>
    <row r="26" spans="1:11" ht="24.95" customHeight="1" x14ac:dyDescent="0.25">
      <c r="A26" s="296" t="s">
        <v>58</v>
      </c>
      <c r="B26" s="296" t="s">
        <v>133</v>
      </c>
      <c r="C26" s="296" t="s">
        <v>30</v>
      </c>
      <c r="D26" s="297" t="s">
        <v>59</v>
      </c>
      <c r="E26" s="296" t="s">
        <v>40</v>
      </c>
      <c r="F26" s="296" t="s">
        <v>62</v>
      </c>
      <c r="G26" s="296" t="s">
        <v>37</v>
      </c>
      <c r="H26" s="296" t="s">
        <v>60</v>
      </c>
      <c r="I26" s="296" t="s">
        <v>61</v>
      </c>
      <c r="J26" s="296" t="s">
        <v>99</v>
      </c>
      <c r="K26" s="296" t="s">
        <v>68</v>
      </c>
    </row>
    <row r="27" spans="1:11" ht="24.95" customHeight="1" x14ac:dyDescent="0.25">
      <c r="A27" s="303">
        <v>3594000000</v>
      </c>
      <c r="B27" s="303"/>
      <c r="C27" s="303">
        <v>0</v>
      </c>
      <c r="D27" s="299">
        <f>+A27+B27-C27</f>
        <v>3594000000</v>
      </c>
      <c r="E27" s="299">
        <f>+I24</f>
        <v>1402284761</v>
      </c>
      <c r="F27" s="300">
        <f>+E27/D27</f>
        <v>0.39017383444629938</v>
      </c>
      <c r="G27" s="299">
        <f>+I13</f>
        <v>1860919184</v>
      </c>
      <c r="H27" s="299">
        <f>+D27-E27-G27</f>
        <v>330796055</v>
      </c>
      <c r="I27" s="304">
        <f>+J24</f>
        <v>0</v>
      </c>
      <c r="J27" s="305">
        <f>+I27/D27</f>
        <v>0</v>
      </c>
      <c r="K27" s="304">
        <f>+K24</f>
        <v>1402284761</v>
      </c>
    </row>
    <row r="28" spans="1:11" x14ac:dyDescent="0.25">
      <c r="A28" s="302">
        <v>1</v>
      </c>
      <c r="B28" s="302">
        <v>2</v>
      </c>
      <c r="C28" s="302">
        <v>3</v>
      </c>
      <c r="D28" s="302" t="s">
        <v>42</v>
      </c>
      <c r="E28" s="302">
        <v>5</v>
      </c>
      <c r="F28" s="302" t="s">
        <v>69</v>
      </c>
      <c r="G28" s="302">
        <v>7</v>
      </c>
      <c r="H28" s="302" t="s">
        <v>70</v>
      </c>
      <c r="I28" s="302">
        <v>9</v>
      </c>
      <c r="J28" s="302" t="s">
        <v>100</v>
      </c>
      <c r="K28" s="302" t="s">
        <v>101</v>
      </c>
    </row>
  </sheetData>
  <mergeCells count="16">
    <mergeCell ref="J15:J16"/>
    <mergeCell ref="I15:I16"/>
    <mergeCell ref="A15:A16"/>
    <mergeCell ref="B5:B6"/>
    <mergeCell ref="D5:D6"/>
    <mergeCell ref="I5:I6"/>
    <mergeCell ref="J5:K6"/>
    <mergeCell ref="A5:A6"/>
    <mergeCell ref="C5:C6"/>
    <mergeCell ref="G24:H24"/>
    <mergeCell ref="E15:H15"/>
    <mergeCell ref="E16:F16"/>
    <mergeCell ref="G16:H16"/>
    <mergeCell ref="E5:H5"/>
    <mergeCell ref="E6:H6"/>
    <mergeCell ref="G13:H1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119</v>
      </c>
      <c r="B3" s="290" t="s">
        <v>4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v>1000000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SUM(I8:I9)</f>
        <v>1000000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43161</v>
      </c>
      <c r="B15" s="31" t="s">
        <v>341</v>
      </c>
      <c r="C15" s="80">
        <v>729</v>
      </c>
      <c r="D15" s="80">
        <v>741</v>
      </c>
      <c r="E15" s="77" t="s">
        <v>342</v>
      </c>
      <c r="F15" s="76"/>
      <c r="G15" s="77" t="s">
        <v>258</v>
      </c>
      <c r="H15" s="76"/>
      <c r="I15" s="221">
        <v>695250</v>
      </c>
      <c r="J15" s="88">
        <v>695250</v>
      </c>
      <c r="K15" s="70">
        <f>+I15-J15</f>
        <v>0</v>
      </c>
    </row>
    <row r="16" spans="1:11" ht="12.75" customHeight="1" x14ac:dyDescent="0.25">
      <c r="A16" s="78"/>
      <c r="B16" s="79"/>
      <c r="C16" s="80"/>
      <c r="D16" s="80"/>
      <c r="E16" s="77"/>
      <c r="F16" s="76"/>
      <c r="G16" s="77"/>
      <c r="H16" s="76"/>
      <c r="I16" s="221"/>
      <c r="J16" s="88"/>
      <c r="K16" s="70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6" t="s">
        <v>132</v>
      </c>
      <c r="H18" s="347"/>
      <c r="I18" s="73">
        <f>SUM(I15:I17)</f>
        <v>695250</v>
      </c>
      <c r="J18" s="73">
        <f>SUM(J15:J17)</f>
        <v>695250</v>
      </c>
      <c r="K18" s="73">
        <f>SUM(K15:K17)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2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2120000</v>
      </c>
      <c r="B21" s="303"/>
      <c r="C21" s="303">
        <v>0</v>
      </c>
      <c r="D21" s="299">
        <f>+A21+B21-C21</f>
        <v>2120000</v>
      </c>
      <c r="E21" s="299">
        <f>+I18</f>
        <v>695250</v>
      </c>
      <c r="F21" s="300">
        <f>+E21/D21</f>
        <v>0.32794811320754719</v>
      </c>
      <c r="G21" s="299">
        <f>+I10</f>
        <v>1000000</v>
      </c>
      <c r="H21" s="299">
        <f>+D21-E21-G21</f>
        <v>424750</v>
      </c>
      <c r="I21" s="299">
        <f>+J18</f>
        <v>695250</v>
      </c>
      <c r="J21" s="305">
        <f>+I21/D21</f>
        <v>0.32794811320754719</v>
      </c>
      <c r="K21" s="299">
        <f>+K18</f>
        <v>0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G18:H18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22" sqref="A22:K2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122</v>
      </c>
      <c r="B3" s="290" t="s">
        <v>93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1"/>
      <c r="B8" s="137"/>
      <c r="C8" s="275"/>
      <c r="D8" s="115"/>
      <c r="E8" s="60"/>
      <c r="F8" s="101"/>
      <c r="G8" s="101"/>
      <c r="H8" s="102"/>
      <c r="I8" s="311"/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262</v>
      </c>
      <c r="C17" s="59">
        <v>719</v>
      </c>
      <c r="D17" s="228">
        <v>714</v>
      </c>
      <c r="E17" s="60" t="s">
        <v>261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315</v>
      </c>
      <c r="C18" s="59">
        <v>727</v>
      </c>
      <c r="D18" s="228">
        <v>732</v>
      </c>
      <c r="E18" s="60" t="s">
        <v>316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>+I18-J18</f>
        <v>0</v>
      </c>
    </row>
    <row r="19" spans="1:14" x14ac:dyDescent="0.25">
      <c r="A19" s="43">
        <v>43174</v>
      </c>
      <c r="B19" s="58" t="s">
        <v>361</v>
      </c>
      <c r="C19" s="59">
        <v>746</v>
      </c>
      <c r="D19" s="228">
        <v>756</v>
      </c>
      <c r="E19" s="60" t="s">
        <v>362</v>
      </c>
      <c r="F19" s="61"/>
      <c r="G19" s="60" t="s">
        <v>230</v>
      </c>
      <c r="H19" s="61"/>
      <c r="I19" s="70">
        <v>3743251329</v>
      </c>
      <c r="J19" s="70">
        <v>3743251329</v>
      </c>
      <c r="K19" s="70">
        <f>+I19-J19</f>
        <v>0</v>
      </c>
    </row>
    <row r="20" spans="1:14" x14ac:dyDescent="0.25">
      <c r="A20" s="43">
        <v>43192</v>
      </c>
      <c r="B20" s="58" t="s">
        <v>399</v>
      </c>
      <c r="C20" s="59">
        <v>752</v>
      </c>
      <c r="D20" s="228">
        <v>775</v>
      </c>
      <c r="E20" s="60" t="s">
        <v>376</v>
      </c>
      <c r="F20" s="61"/>
      <c r="G20" s="60" t="s">
        <v>230</v>
      </c>
      <c r="H20" s="61"/>
      <c r="I20" s="70">
        <v>13522610</v>
      </c>
      <c r="J20" s="70">
        <v>13522610</v>
      </c>
      <c r="K20" s="70">
        <f>+I20-J20</f>
        <v>0</v>
      </c>
    </row>
    <row r="21" spans="1:14" x14ac:dyDescent="0.25">
      <c r="A21" s="43">
        <v>43207</v>
      </c>
      <c r="B21" s="58" t="s">
        <v>417</v>
      </c>
      <c r="C21" s="59">
        <v>765</v>
      </c>
      <c r="D21" s="228">
        <v>793</v>
      </c>
      <c r="E21" s="60" t="s">
        <v>418</v>
      </c>
      <c r="F21" s="61"/>
      <c r="G21" s="60" t="s">
        <v>230</v>
      </c>
      <c r="H21" s="61"/>
      <c r="I21" s="70">
        <v>3838451895</v>
      </c>
      <c r="J21" s="70">
        <v>3838451895</v>
      </c>
      <c r="K21" s="70">
        <f>+I21-J21</f>
        <v>0</v>
      </c>
    </row>
    <row r="22" spans="1:14" x14ac:dyDescent="0.25">
      <c r="A22" s="43">
        <v>43213</v>
      </c>
      <c r="B22" s="58" t="s">
        <v>435</v>
      </c>
      <c r="C22" s="59">
        <v>771</v>
      </c>
      <c r="D22" s="228">
        <v>804</v>
      </c>
      <c r="E22" s="60" t="s">
        <v>436</v>
      </c>
      <c r="F22" s="61"/>
      <c r="G22" s="60" t="s">
        <v>437</v>
      </c>
      <c r="H22" s="61"/>
      <c r="I22" s="70">
        <v>163821</v>
      </c>
      <c r="J22" s="70">
        <v>0</v>
      </c>
      <c r="K22" s="70">
        <f>+I22-J22</f>
        <v>163821</v>
      </c>
    </row>
    <row r="23" spans="1:14" ht="12.75" customHeight="1" x14ac:dyDescent="0.25">
      <c r="A23" s="43"/>
      <c r="B23" s="58"/>
      <c r="C23" s="36"/>
      <c r="D23" s="36"/>
      <c r="E23" s="39"/>
      <c r="F23" s="44"/>
      <c r="G23" s="39"/>
      <c r="H23" s="44"/>
      <c r="I23" s="83"/>
      <c r="J23" s="83"/>
      <c r="K23" s="83"/>
    </row>
    <row r="24" spans="1:14" x14ac:dyDescent="0.25">
      <c r="A24" s="50"/>
      <c r="B24" s="51"/>
      <c r="C24" s="51"/>
      <c r="D24" s="51"/>
      <c r="E24" s="51"/>
      <c r="F24" s="51"/>
      <c r="G24" s="346" t="s">
        <v>132</v>
      </c>
      <c r="H24" s="347"/>
      <c r="I24" s="73">
        <f>SUM(I14:I23)</f>
        <v>15730772532</v>
      </c>
      <c r="J24" s="73">
        <f>SUM(J14:J23)</f>
        <v>15730608711</v>
      </c>
      <c r="K24" s="73">
        <f>SUM(K14:K23)</f>
        <v>163821</v>
      </c>
      <c r="L24" s="218"/>
      <c r="N24" s="218"/>
    </row>
    <row r="25" spans="1:14" ht="12.75" customHeight="1" x14ac:dyDescent="0.25">
      <c r="A25" s="3"/>
      <c r="B25" s="3"/>
      <c r="C25" s="3"/>
      <c r="D25" s="3"/>
      <c r="E25" s="3"/>
      <c r="F25" s="3"/>
      <c r="G25" s="3"/>
      <c r="H25" s="3"/>
      <c r="I25" s="86"/>
      <c r="J25" s="86"/>
      <c r="K25" s="51"/>
    </row>
    <row r="26" spans="1:14" ht="24.95" customHeight="1" x14ac:dyDescent="0.25">
      <c r="A26" s="296" t="s">
        <v>58</v>
      </c>
      <c r="B26" s="296" t="s">
        <v>133</v>
      </c>
      <c r="C26" s="296" t="s">
        <v>30</v>
      </c>
      <c r="D26" s="297" t="s">
        <v>59</v>
      </c>
      <c r="E26" s="296" t="s">
        <v>40</v>
      </c>
      <c r="F26" s="296" t="s">
        <v>62</v>
      </c>
      <c r="G26" s="296" t="s">
        <v>37</v>
      </c>
      <c r="H26" s="296" t="s">
        <v>60</v>
      </c>
      <c r="I26" s="296" t="s">
        <v>61</v>
      </c>
      <c r="J26" s="296" t="s">
        <v>99</v>
      </c>
      <c r="K26" s="296" t="s">
        <v>68</v>
      </c>
    </row>
    <row r="27" spans="1:14" ht="24.95" customHeight="1" x14ac:dyDescent="0.25">
      <c r="A27" s="303">
        <v>62534631000</v>
      </c>
      <c r="B27" s="303"/>
      <c r="C27" s="303">
        <v>0</v>
      </c>
      <c r="D27" s="299">
        <f>+A27+B27-C27</f>
        <v>62534631000</v>
      </c>
      <c r="E27" s="299">
        <f>+I24</f>
        <v>15730772532</v>
      </c>
      <c r="F27" s="300">
        <f>+E27/D27</f>
        <v>0.25155297601420246</v>
      </c>
      <c r="G27" s="299">
        <f>+I10</f>
        <v>0</v>
      </c>
      <c r="H27" s="299">
        <f>+D27-E27-G27</f>
        <v>46803858468</v>
      </c>
      <c r="I27" s="299">
        <f>+J24</f>
        <v>15730608711</v>
      </c>
      <c r="J27" s="305">
        <f>+I27/D27</f>
        <v>0.25155035632975908</v>
      </c>
      <c r="K27" s="299">
        <f>+K24</f>
        <v>163821</v>
      </c>
    </row>
    <row r="28" spans="1:14" x14ac:dyDescent="0.25">
      <c r="A28" s="302">
        <v>1</v>
      </c>
      <c r="B28" s="302">
        <v>2</v>
      </c>
      <c r="C28" s="302">
        <v>3</v>
      </c>
      <c r="D28" s="302" t="s">
        <v>42</v>
      </c>
      <c r="E28" s="302">
        <v>5</v>
      </c>
      <c r="F28" s="302" t="s">
        <v>69</v>
      </c>
      <c r="G28" s="302">
        <v>7</v>
      </c>
      <c r="H28" s="302" t="s">
        <v>70</v>
      </c>
      <c r="I28" s="302">
        <v>9</v>
      </c>
      <c r="J28" s="302" t="s">
        <v>100</v>
      </c>
      <c r="K28" s="302" t="s">
        <v>101</v>
      </c>
    </row>
    <row r="30" spans="1:14" x14ac:dyDescent="0.25">
      <c r="E30" s="218"/>
    </row>
    <row r="31" spans="1:14" x14ac:dyDescent="0.25">
      <c r="B31" s="218"/>
      <c r="I31" s="218"/>
    </row>
    <row r="32" spans="1:14" x14ac:dyDescent="0.25">
      <c r="E32" s="218"/>
      <c r="I32" s="218"/>
      <c r="J32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4:H24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124</v>
      </c>
      <c r="B3" s="290" t="s">
        <v>92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2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/>
      <c r="B8" s="145"/>
      <c r="C8" s="84"/>
      <c r="D8" s="45"/>
      <c r="E8" s="249"/>
      <c r="F8" s="81"/>
      <c r="G8" s="81"/>
      <c r="H8" s="85"/>
      <c r="I8" s="71"/>
      <c r="J8" s="39"/>
      <c r="K8" s="44"/>
      <c r="L8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2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2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2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2" x14ac:dyDescent="0.25">
      <c r="A15" s="43"/>
      <c r="B15" s="58"/>
      <c r="C15" s="59"/>
      <c r="D15" s="59"/>
      <c r="E15" s="240"/>
      <c r="F15" s="61"/>
      <c r="G15" s="60"/>
      <c r="H15" s="61"/>
      <c r="I15" s="71"/>
      <c r="J15" s="71"/>
      <c r="K15" s="70">
        <f>+I15-J15</f>
        <v>0</v>
      </c>
    </row>
    <row r="16" spans="1:12" x14ac:dyDescent="0.25">
      <c r="A16" s="43">
        <v>43132</v>
      </c>
      <c r="B16" s="315" t="s">
        <v>257</v>
      </c>
      <c r="C16" s="59">
        <v>703</v>
      </c>
      <c r="D16" s="59">
        <v>683</v>
      </c>
      <c r="E16" s="148" t="s">
        <v>237</v>
      </c>
      <c r="F16" s="61"/>
      <c r="G16" s="60" t="s">
        <v>258</v>
      </c>
      <c r="H16" s="61"/>
      <c r="I16" s="71">
        <v>39420000</v>
      </c>
      <c r="J16" s="71">
        <v>39420000</v>
      </c>
      <c r="K16" s="70">
        <f t="shared" ref="K16:K23" si="0">+I16-J16</f>
        <v>0</v>
      </c>
    </row>
    <row r="17" spans="1:11" x14ac:dyDescent="0.25">
      <c r="A17" s="43">
        <v>43151</v>
      </c>
      <c r="B17" s="315" t="s">
        <v>317</v>
      </c>
      <c r="C17" s="59">
        <v>718</v>
      </c>
      <c r="D17" s="59">
        <v>725</v>
      </c>
      <c r="E17" s="39" t="s">
        <v>297</v>
      </c>
      <c r="F17" s="61"/>
      <c r="G17" s="60" t="s">
        <v>258</v>
      </c>
      <c r="H17" s="61"/>
      <c r="I17" s="71">
        <v>39298000</v>
      </c>
      <c r="J17" s="71">
        <v>39298000</v>
      </c>
      <c r="K17" s="70">
        <f t="shared" si="0"/>
        <v>0</v>
      </c>
    </row>
    <row r="18" spans="1:11" x14ac:dyDescent="0.25">
      <c r="A18" s="43">
        <v>43196</v>
      </c>
      <c r="B18" s="315" t="s">
        <v>402</v>
      </c>
      <c r="C18" s="59">
        <v>757</v>
      </c>
      <c r="D18" s="59">
        <v>781</v>
      </c>
      <c r="E18" s="39" t="s">
        <v>403</v>
      </c>
      <c r="F18" s="61"/>
      <c r="G18" s="60" t="s">
        <v>258</v>
      </c>
      <c r="H18" s="61"/>
      <c r="I18" s="71">
        <v>33550000</v>
      </c>
      <c r="J18" s="71">
        <v>33550000</v>
      </c>
      <c r="K18" s="70">
        <f t="shared" si="0"/>
        <v>0</v>
      </c>
    </row>
    <row r="19" spans="1:11" x14ac:dyDescent="0.25">
      <c r="A19" s="43"/>
      <c r="B19" s="58"/>
      <c r="C19" s="59"/>
      <c r="D19" s="59"/>
      <c r="E19" s="148"/>
      <c r="F19" s="61"/>
      <c r="G19" s="77"/>
      <c r="H19" s="61"/>
      <c r="I19" s="71"/>
      <c r="J19" s="71"/>
      <c r="K19" s="70">
        <f t="shared" si="0"/>
        <v>0</v>
      </c>
    </row>
    <row r="20" spans="1:11" x14ac:dyDescent="0.25">
      <c r="A20" s="43"/>
      <c r="B20" s="58"/>
      <c r="C20" s="59"/>
      <c r="D20" s="59"/>
      <c r="E20" s="148"/>
      <c r="F20" s="61"/>
      <c r="G20" s="77"/>
      <c r="H20" s="61"/>
      <c r="I20" s="71"/>
      <c r="J20" s="71"/>
      <c r="K20" s="70">
        <f t="shared" si="0"/>
        <v>0</v>
      </c>
    </row>
    <row r="21" spans="1:11" x14ac:dyDescent="0.25">
      <c r="A21" s="43"/>
      <c r="B21" s="58"/>
      <c r="C21" s="59"/>
      <c r="D21" s="59"/>
      <c r="E21" s="148"/>
      <c r="F21" s="61"/>
      <c r="G21" s="77"/>
      <c r="H21" s="61"/>
      <c r="I21" s="221"/>
      <c r="J21" s="88"/>
      <c r="K21" s="70">
        <f t="shared" si="0"/>
        <v>0</v>
      </c>
    </row>
    <row r="22" spans="1:11" x14ac:dyDescent="0.25">
      <c r="A22" s="43"/>
      <c r="B22" s="58"/>
      <c r="C22" s="59"/>
      <c r="D22" s="59"/>
      <c r="E22" s="148"/>
      <c r="F22" s="61"/>
      <c r="G22" s="77"/>
      <c r="H22" s="61"/>
      <c r="I22" s="221"/>
      <c r="J22" s="88"/>
      <c r="K22" s="70">
        <f t="shared" si="0"/>
        <v>0</v>
      </c>
    </row>
    <row r="23" spans="1:11" x14ac:dyDescent="0.25">
      <c r="A23" s="43"/>
      <c r="B23" s="58"/>
      <c r="C23" s="59"/>
      <c r="D23" s="59"/>
      <c r="E23" s="148"/>
      <c r="F23" s="61"/>
      <c r="G23" s="77"/>
      <c r="H23" s="61"/>
      <c r="I23" s="221"/>
      <c r="J23" s="88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46" t="s">
        <v>132</v>
      </c>
      <c r="H25" s="347"/>
      <c r="I25" s="73">
        <f>SUM(I15:I23)</f>
        <v>112268000</v>
      </c>
      <c r="J25" s="73">
        <f>SUM(J15:J23)</f>
        <v>112268000</v>
      </c>
      <c r="K25" s="73">
        <f>SUM(K15:K23)</f>
        <v>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66"/>
      <c r="K26" s="16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562489000</v>
      </c>
      <c r="B28" s="303"/>
      <c r="C28" s="303">
        <v>0</v>
      </c>
      <c r="D28" s="299">
        <f>+A28+B28-C28</f>
        <v>562489000</v>
      </c>
      <c r="E28" s="299">
        <f>+I25</f>
        <v>112268000</v>
      </c>
      <c r="F28" s="300">
        <f>+E28/D28</f>
        <v>0.19959145867741412</v>
      </c>
      <c r="G28" s="299">
        <f>+I10</f>
        <v>0</v>
      </c>
      <c r="H28" s="299">
        <f>+D28-E28-G28</f>
        <v>450221000</v>
      </c>
      <c r="I28" s="299">
        <f>+J25</f>
        <v>112268000</v>
      </c>
      <c r="J28" s="305">
        <f>+I28/D28</f>
        <v>0.19959145867741412</v>
      </c>
      <c r="K28" s="299">
        <f>+K25</f>
        <v>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G25:H25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150</v>
      </c>
      <c r="B3" s="290" t="s">
        <v>149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6" t="s">
        <v>132</v>
      </c>
      <c r="H9" s="347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7" t="s">
        <v>28</v>
      </c>
      <c r="B11" s="30" t="s">
        <v>38</v>
      </c>
      <c r="C11" s="55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37" t="s">
        <v>29</v>
      </c>
      <c r="K11" s="55" t="s">
        <v>56</v>
      </c>
    </row>
    <row r="12" spans="1:11" x14ac:dyDescent="0.25">
      <c r="A12" s="338"/>
      <c r="B12" s="56" t="s">
        <v>39</v>
      </c>
      <c r="C12" s="56" t="s">
        <v>36</v>
      </c>
      <c r="D12" s="56" t="s">
        <v>35</v>
      </c>
      <c r="E12" s="343" t="s">
        <v>33</v>
      </c>
      <c r="F12" s="345"/>
      <c r="G12" s="343" t="s">
        <v>32</v>
      </c>
      <c r="H12" s="345"/>
      <c r="I12" s="338"/>
      <c r="J12" s="338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5166667</v>
      </c>
      <c r="K14" s="70">
        <f>+I14-J14</f>
        <v>14833333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6" t="s">
        <v>132</v>
      </c>
      <c r="H16" s="347"/>
      <c r="I16" s="73">
        <f>SUM(I14:I15)</f>
        <v>20000000</v>
      </c>
      <c r="J16" s="73">
        <f>SUM(J14:J15)</f>
        <v>5166667</v>
      </c>
      <c r="K16" s="73">
        <f>SUM(K14:K15)</f>
        <v>14833333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27192000</v>
      </c>
      <c r="B19" s="303">
        <v>0</v>
      </c>
      <c r="C19" s="303">
        <v>0</v>
      </c>
      <c r="D19" s="299">
        <f>+A19+B19-C19</f>
        <v>27192000</v>
      </c>
      <c r="E19" s="299">
        <f>+I16</f>
        <v>20000000</v>
      </c>
      <c r="F19" s="300">
        <f>+E19/D19</f>
        <v>0.73551044424830836</v>
      </c>
      <c r="G19" s="299">
        <f>+I9</f>
        <v>0</v>
      </c>
      <c r="H19" s="299">
        <f>+D19-E19-G19</f>
        <v>7192000</v>
      </c>
      <c r="I19" s="299">
        <f>+J16</f>
        <v>5166667</v>
      </c>
      <c r="J19" s="305">
        <f>+I19/D19</f>
        <v>0.19000687702265373</v>
      </c>
      <c r="K19" s="299">
        <f>+K16</f>
        <v>14833333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158</v>
      </c>
      <c r="B3" s="290" t="s">
        <v>159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7" t="s">
        <v>28</v>
      </c>
      <c r="B5" s="348" t="s">
        <v>131</v>
      </c>
      <c r="C5" s="273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274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6" t="s">
        <v>132</v>
      </c>
      <c r="H9" s="347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7" t="s">
        <v>28</v>
      </c>
      <c r="B11" s="30" t="s">
        <v>38</v>
      </c>
      <c r="C11" s="271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37" t="s">
        <v>29</v>
      </c>
      <c r="K11" s="271" t="s">
        <v>56</v>
      </c>
    </row>
    <row r="12" spans="1:11" x14ac:dyDescent="0.25">
      <c r="A12" s="338"/>
      <c r="B12" s="272" t="s">
        <v>39</v>
      </c>
      <c r="C12" s="272" t="s">
        <v>36</v>
      </c>
      <c r="D12" s="272" t="s">
        <v>35</v>
      </c>
      <c r="E12" s="343" t="s">
        <v>33</v>
      </c>
      <c r="F12" s="345"/>
      <c r="G12" s="343" t="s">
        <v>32</v>
      </c>
      <c r="H12" s="345"/>
      <c r="I12" s="338"/>
      <c r="J12" s="338"/>
      <c r="K12" s="272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6" t="s">
        <v>132</v>
      </c>
      <c r="H16" s="347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249391000</v>
      </c>
      <c r="B19" s="303">
        <v>0</v>
      </c>
      <c r="C19" s="303">
        <v>0</v>
      </c>
      <c r="D19" s="299">
        <f>+A19+B19-C19</f>
        <v>249391000</v>
      </c>
      <c r="E19" s="299">
        <f>+I16</f>
        <v>0</v>
      </c>
      <c r="F19" s="300">
        <f>+E19/D19</f>
        <v>0</v>
      </c>
      <c r="G19" s="299">
        <f>+I9</f>
        <v>0</v>
      </c>
      <c r="H19" s="299">
        <f>+D19-E19-G19</f>
        <v>249391000</v>
      </c>
      <c r="I19" s="299">
        <f>+J16</f>
        <v>0</v>
      </c>
      <c r="J19" s="305">
        <f>+I19/D19</f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K21" sqref="K21:K2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6" t="s">
        <v>123</v>
      </c>
      <c r="B3" s="290" t="s">
        <v>64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64"/>
      <c r="E8" s="48"/>
      <c r="F8" s="32"/>
      <c r="G8" s="46"/>
      <c r="H8" s="47"/>
      <c r="I8" s="4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6" t="s">
        <v>132</v>
      </c>
      <c r="H9" s="347"/>
      <c r="I9" s="69">
        <f>SUM(I7:I8)</f>
        <v>0</v>
      </c>
      <c r="J9" s="52"/>
      <c r="K9" s="53"/>
    </row>
    <row r="10" spans="1:11" x14ac:dyDescent="0.25">
      <c r="A10" s="50"/>
      <c r="B10" s="51"/>
      <c r="C10" s="51"/>
      <c r="D10" s="51"/>
      <c r="E10" s="51"/>
      <c r="F10" s="51"/>
      <c r="G10" s="134"/>
      <c r="H10" s="134"/>
      <c r="I10" s="151"/>
      <c r="J10" s="86"/>
      <c r="K10" s="154"/>
    </row>
    <row r="11" spans="1:11" x14ac:dyDescent="0.25">
      <c r="A11" s="337" t="s">
        <v>28</v>
      </c>
      <c r="B11" s="30" t="s">
        <v>38</v>
      </c>
      <c r="C11" s="55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37" t="s">
        <v>29</v>
      </c>
      <c r="K11" s="55" t="s">
        <v>56</v>
      </c>
    </row>
    <row r="12" spans="1:11" x14ac:dyDescent="0.25">
      <c r="A12" s="338"/>
      <c r="B12" s="56" t="s">
        <v>39</v>
      </c>
      <c r="C12" s="56" t="s">
        <v>36</v>
      </c>
      <c r="D12" s="56" t="s">
        <v>35</v>
      </c>
      <c r="E12" s="343" t="s">
        <v>33</v>
      </c>
      <c r="F12" s="345"/>
      <c r="G12" s="343" t="s">
        <v>32</v>
      </c>
      <c r="H12" s="345"/>
      <c r="I12" s="338"/>
      <c r="J12" s="338"/>
      <c r="K12" s="56" t="s">
        <v>57</v>
      </c>
    </row>
    <row r="13" spans="1:11" ht="15" customHeight="1" x14ac:dyDescent="0.25">
      <c r="A13" s="43"/>
      <c r="B13" s="58"/>
      <c r="C13" s="59"/>
      <c r="D13" s="59"/>
      <c r="E13" s="60"/>
      <c r="F13" s="61"/>
      <c r="G13" s="60"/>
      <c r="H13" s="61"/>
      <c r="I13" s="146"/>
      <c r="J13" s="146"/>
      <c r="K13" s="70">
        <f t="shared" ref="K13:K25" si="0">+I13-J13</f>
        <v>0</v>
      </c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 t="shared" si="0"/>
        <v>0</v>
      </c>
    </row>
    <row r="15" spans="1:11" x14ac:dyDescent="0.25">
      <c r="A15" s="43">
        <v>43122</v>
      </c>
      <c r="B15" s="58" t="s">
        <v>199</v>
      </c>
      <c r="C15" s="59">
        <v>454</v>
      </c>
      <c r="D15" s="59">
        <v>385</v>
      </c>
      <c r="E15" s="39" t="s">
        <v>200</v>
      </c>
      <c r="F15" s="61"/>
      <c r="G15" s="60" t="s">
        <v>230</v>
      </c>
      <c r="H15" s="61"/>
      <c r="I15" s="155">
        <v>454053997</v>
      </c>
      <c r="J15" s="155">
        <v>454053997</v>
      </c>
      <c r="K15" s="70">
        <v>0</v>
      </c>
    </row>
    <row r="16" spans="1:11" x14ac:dyDescent="0.25">
      <c r="A16" s="43">
        <v>43125</v>
      </c>
      <c r="B16" s="58" t="s">
        <v>203</v>
      </c>
      <c r="C16" s="59">
        <v>519</v>
      </c>
      <c r="D16" s="59">
        <v>488</v>
      </c>
      <c r="E16" s="60" t="s">
        <v>204</v>
      </c>
      <c r="F16" s="61"/>
      <c r="G16" s="60" t="s">
        <v>230</v>
      </c>
      <c r="H16" s="61"/>
      <c r="I16" s="155">
        <v>1689191</v>
      </c>
      <c r="J16" s="155">
        <v>1689191</v>
      </c>
      <c r="K16" s="70">
        <v>0</v>
      </c>
    </row>
    <row r="17" spans="1:11" x14ac:dyDescent="0.25">
      <c r="A17" s="43">
        <v>43144</v>
      </c>
      <c r="B17" s="58" t="s">
        <v>255</v>
      </c>
      <c r="C17" s="59">
        <v>714</v>
      </c>
      <c r="D17" s="59">
        <v>691</v>
      </c>
      <c r="E17" t="s">
        <v>256</v>
      </c>
      <c r="F17" s="61"/>
      <c r="G17" s="60" t="s">
        <v>230</v>
      </c>
      <c r="H17" s="61"/>
      <c r="I17" s="155">
        <v>1249896388</v>
      </c>
      <c r="J17" s="155">
        <v>1249896388</v>
      </c>
      <c r="K17" s="70">
        <f t="shared" si="0"/>
        <v>0</v>
      </c>
    </row>
    <row r="18" spans="1:11" x14ac:dyDescent="0.25">
      <c r="A18" s="43">
        <v>43147</v>
      </c>
      <c r="B18" s="58" t="s">
        <v>264</v>
      </c>
      <c r="C18" s="59">
        <v>724</v>
      </c>
      <c r="D18" s="228">
        <v>718</v>
      </c>
      <c r="E18" s="60" t="s">
        <v>263</v>
      </c>
      <c r="F18" s="61"/>
      <c r="G18" s="60" t="s">
        <v>230</v>
      </c>
      <c r="H18" s="61"/>
      <c r="I18" s="70">
        <v>4315485</v>
      </c>
      <c r="J18" s="70">
        <v>4315485</v>
      </c>
      <c r="K18" s="70">
        <f t="shared" si="0"/>
        <v>0</v>
      </c>
    </row>
    <row r="19" spans="1:11" x14ac:dyDescent="0.25">
      <c r="A19" s="43">
        <v>43151</v>
      </c>
      <c r="B19" s="58" t="s">
        <v>298</v>
      </c>
      <c r="C19" s="59">
        <v>725</v>
      </c>
      <c r="D19" s="228">
        <v>724</v>
      </c>
      <c r="E19" s="60" t="s">
        <v>299</v>
      </c>
      <c r="F19" s="61"/>
      <c r="G19" s="60" t="s">
        <v>230</v>
      </c>
      <c r="H19" s="61"/>
      <c r="I19" s="70">
        <v>2007400</v>
      </c>
      <c r="J19" s="70">
        <v>2007400</v>
      </c>
      <c r="K19" s="70">
        <f t="shared" si="0"/>
        <v>0</v>
      </c>
    </row>
    <row r="20" spans="1:11" x14ac:dyDescent="0.25">
      <c r="A20" s="43">
        <v>43166</v>
      </c>
      <c r="B20" s="58" t="s">
        <v>343</v>
      </c>
      <c r="C20" s="59">
        <v>736</v>
      </c>
      <c r="D20" s="228">
        <v>748</v>
      </c>
      <c r="E20" s="60" t="s">
        <v>344</v>
      </c>
      <c r="F20" s="61"/>
      <c r="G20" s="60" t="s">
        <v>230</v>
      </c>
      <c r="H20" s="61"/>
      <c r="I20" s="70">
        <v>1187871034</v>
      </c>
      <c r="J20" s="70">
        <v>1187871034</v>
      </c>
      <c r="K20" s="70">
        <f t="shared" si="0"/>
        <v>0</v>
      </c>
    </row>
    <row r="21" spans="1:11" x14ac:dyDescent="0.25">
      <c r="A21" s="43">
        <v>43167</v>
      </c>
      <c r="B21" s="58" t="s">
        <v>345</v>
      </c>
      <c r="C21" s="59">
        <v>739</v>
      </c>
      <c r="D21" s="228">
        <v>750</v>
      </c>
      <c r="E21" s="60" t="s">
        <v>346</v>
      </c>
      <c r="F21" s="61"/>
      <c r="G21" s="60" t="s">
        <v>230</v>
      </c>
      <c r="H21" s="61"/>
      <c r="I21" s="70">
        <v>7696100</v>
      </c>
      <c r="J21" s="70">
        <v>7696100</v>
      </c>
      <c r="K21" s="70">
        <f t="shared" si="0"/>
        <v>0</v>
      </c>
    </row>
    <row r="22" spans="1:11" x14ac:dyDescent="0.25">
      <c r="A22" s="43">
        <v>43175</v>
      </c>
      <c r="B22" s="58" t="s">
        <v>363</v>
      </c>
      <c r="C22" s="59">
        <v>747</v>
      </c>
      <c r="D22" s="228">
        <v>762</v>
      </c>
      <c r="E22" s="60" t="s">
        <v>364</v>
      </c>
      <c r="F22" s="61"/>
      <c r="G22" s="60" t="s">
        <v>230</v>
      </c>
      <c r="H22" s="61"/>
      <c r="I22" s="70">
        <v>1885246</v>
      </c>
      <c r="J22" s="70">
        <v>1885246</v>
      </c>
      <c r="K22" s="70">
        <f t="shared" si="0"/>
        <v>0</v>
      </c>
    </row>
    <row r="23" spans="1:11" x14ac:dyDescent="0.25">
      <c r="A23" s="43">
        <v>43199</v>
      </c>
      <c r="B23" s="58" t="s">
        <v>400</v>
      </c>
      <c r="C23" s="59">
        <v>762</v>
      </c>
      <c r="D23" s="228">
        <v>783</v>
      </c>
      <c r="E23" s="60" t="s">
        <v>401</v>
      </c>
      <c r="F23" s="61"/>
      <c r="G23" s="60" t="s">
        <v>230</v>
      </c>
      <c r="H23" s="61"/>
      <c r="I23" s="70">
        <v>1172062892</v>
      </c>
      <c r="J23" s="70">
        <v>1172062892</v>
      </c>
      <c r="K23" s="70">
        <f t="shared" si="0"/>
        <v>0</v>
      </c>
    </row>
    <row r="24" spans="1:11" x14ac:dyDescent="0.25">
      <c r="A24" s="43">
        <v>43207</v>
      </c>
      <c r="B24" s="58" t="s">
        <v>419</v>
      </c>
      <c r="C24" s="59">
        <v>766</v>
      </c>
      <c r="D24" s="228">
        <v>794</v>
      </c>
      <c r="E24" s="60" t="s">
        <v>420</v>
      </c>
      <c r="F24" s="61"/>
      <c r="G24" s="60" t="s">
        <v>230</v>
      </c>
      <c r="H24" s="61"/>
      <c r="I24" s="70">
        <v>1780972</v>
      </c>
      <c r="J24" s="70">
        <v>1780972</v>
      </c>
      <c r="K24" s="70">
        <f t="shared" si="0"/>
        <v>0</v>
      </c>
    </row>
    <row r="25" spans="1:11" x14ac:dyDescent="0.25">
      <c r="A25" s="43">
        <v>43213</v>
      </c>
      <c r="B25" s="58" t="s">
        <v>435</v>
      </c>
      <c r="C25" s="59">
        <v>771</v>
      </c>
      <c r="D25" s="228">
        <v>804</v>
      </c>
      <c r="E25" s="60" t="s">
        <v>436</v>
      </c>
      <c r="F25" s="61"/>
      <c r="G25" s="334" t="s">
        <v>437</v>
      </c>
      <c r="H25" s="61"/>
      <c r="I25" s="70">
        <v>746502</v>
      </c>
      <c r="J25" s="70">
        <v>0</v>
      </c>
      <c r="K25" s="70">
        <f t="shared" si="0"/>
        <v>746502</v>
      </c>
    </row>
    <row r="26" spans="1:11" ht="12.75" customHeight="1" x14ac:dyDescent="0.25">
      <c r="A26" s="43"/>
      <c r="B26" s="156"/>
      <c r="C26" s="156"/>
      <c r="D26" s="156"/>
      <c r="E26" s="111"/>
      <c r="F26" s="112"/>
      <c r="G26" s="104"/>
      <c r="H26" s="112"/>
      <c r="I26" s="156"/>
      <c r="J26" s="156"/>
      <c r="K26" s="258"/>
    </row>
    <row r="27" spans="1:11" x14ac:dyDescent="0.25">
      <c r="A27" s="50"/>
      <c r="B27" s="51"/>
      <c r="C27" s="51"/>
      <c r="D27" s="51"/>
      <c r="E27" s="51"/>
      <c r="F27" s="51"/>
      <c r="G27" s="346" t="s">
        <v>132</v>
      </c>
      <c r="H27" s="347"/>
      <c r="I27" s="73">
        <f>SUM(I13:I26)</f>
        <v>4084005207</v>
      </c>
      <c r="J27" s="73">
        <f>SUM(J13:J26)</f>
        <v>4083258705</v>
      </c>
      <c r="K27" s="73">
        <f>SUM(K14:K26)</f>
        <v>746502</v>
      </c>
    </row>
    <row r="28" spans="1:11" ht="12.75" customHeight="1" x14ac:dyDescent="0.25">
      <c r="A28" s="51"/>
      <c r="B28" s="51"/>
      <c r="C28" s="51"/>
      <c r="D28" s="51"/>
      <c r="E28" s="51"/>
      <c r="F28" s="51"/>
      <c r="G28" s="108"/>
      <c r="H28" s="108"/>
      <c r="I28" s="157"/>
      <c r="J28" s="157"/>
      <c r="K28" s="157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21706752000</v>
      </c>
      <c r="B30" s="303"/>
      <c r="C30" s="303">
        <v>0</v>
      </c>
      <c r="D30" s="299">
        <f>+A30+B30-C30</f>
        <v>21706752000</v>
      </c>
      <c r="E30" s="299">
        <f>+I27</f>
        <v>4084005207</v>
      </c>
      <c r="F30" s="300">
        <f>+E30/D30</f>
        <v>0.18814446339093016</v>
      </c>
      <c r="G30" s="299">
        <f>+I9</f>
        <v>0</v>
      </c>
      <c r="H30" s="299">
        <f>+D30-E30-G30</f>
        <v>17622746793</v>
      </c>
      <c r="I30" s="299">
        <f>+J27</f>
        <v>4083258705</v>
      </c>
      <c r="J30" s="309">
        <f>+I30/D30</f>
        <v>0.18811007307772254</v>
      </c>
      <c r="K30" s="299">
        <f>+K27</f>
        <v>746502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  <row r="33" spans="2:11" x14ac:dyDescent="0.25">
      <c r="B33" s="218"/>
      <c r="E33" s="218"/>
      <c r="I33" s="218"/>
      <c r="J33" s="218"/>
    </row>
    <row r="34" spans="2:11" x14ac:dyDescent="0.25">
      <c r="B34" s="218"/>
      <c r="E34" s="218"/>
      <c r="I34" s="218"/>
      <c r="K34" s="218"/>
    </row>
    <row r="35" spans="2:11" x14ac:dyDescent="0.25">
      <c r="J35" s="218"/>
    </row>
  </sheetData>
  <mergeCells count="15">
    <mergeCell ref="G27:H27"/>
    <mergeCell ref="E11:H11"/>
    <mergeCell ref="E12:F12"/>
    <mergeCell ref="G12:H12"/>
    <mergeCell ref="E5:H5"/>
    <mergeCell ref="E6:H6"/>
    <mergeCell ref="G9:H9"/>
    <mergeCell ref="J11:J12"/>
    <mergeCell ref="I11:I12"/>
    <mergeCell ref="A11:A12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152</v>
      </c>
      <c r="B3" s="290" t="s">
        <v>153</v>
      </c>
      <c r="C3" s="286"/>
      <c r="D3" s="286"/>
      <c r="E3" s="287"/>
      <c r="F3" s="287"/>
      <c r="G3" s="287"/>
      <c r="H3" s="287"/>
      <c r="I3" s="287"/>
      <c r="J3" s="287"/>
      <c r="K3" s="289" t="s">
        <v>404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6" t="s">
        <v>132</v>
      </c>
      <c r="H9" s="347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7" t="s">
        <v>28</v>
      </c>
      <c r="B11" s="30" t="s">
        <v>38</v>
      </c>
      <c r="C11" s="55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37" t="s">
        <v>29</v>
      </c>
      <c r="K11" s="55" t="s">
        <v>56</v>
      </c>
    </row>
    <row r="12" spans="1:11" x14ac:dyDescent="0.25">
      <c r="A12" s="338"/>
      <c r="B12" s="56" t="s">
        <v>39</v>
      </c>
      <c r="C12" s="56" t="s">
        <v>36</v>
      </c>
      <c r="D12" s="56" t="s">
        <v>35</v>
      </c>
      <c r="E12" s="343" t="s">
        <v>33</v>
      </c>
      <c r="F12" s="345"/>
      <c r="G12" s="343" t="s">
        <v>32</v>
      </c>
      <c r="H12" s="345"/>
      <c r="I12" s="338"/>
      <c r="J12" s="338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6" t="s">
        <v>132</v>
      </c>
      <c r="H16" s="347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0</v>
      </c>
      <c r="B19" s="303"/>
      <c r="C19" s="303">
        <v>0</v>
      </c>
      <c r="D19" s="299">
        <f>+A19+B19-C19</f>
        <v>0</v>
      </c>
      <c r="E19" s="299">
        <f>+I16</f>
        <v>0</v>
      </c>
      <c r="F19" s="300">
        <v>0</v>
      </c>
      <c r="G19" s="299">
        <f>+I9</f>
        <v>0</v>
      </c>
      <c r="H19" s="299">
        <f>+D19-E19-G19</f>
        <v>0</v>
      </c>
      <c r="I19" s="299">
        <f>+J16</f>
        <v>0</v>
      </c>
      <c r="J19" s="305"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SheetLayoutView="10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C21" sqref="C21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89" t="s">
        <v>404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-8826178</v>
      </c>
      <c r="E3" s="181">
        <f>SUM(E4:E7)</f>
        <v>0</v>
      </c>
      <c r="F3" s="181">
        <f>SUM(F4:F7)</f>
        <v>4176169822</v>
      </c>
      <c r="G3" s="181">
        <f>SUM(G4:G7)</f>
        <v>1696283428</v>
      </c>
      <c r="H3" s="182">
        <f>+G3/F3</f>
        <v>0.40618162103083172</v>
      </c>
      <c r="I3" s="181">
        <f>SUM(I4:I7)</f>
        <v>1972901885</v>
      </c>
      <c r="J3" s="181">
        <f>SUM(J4:J7)</f>
        <v>506984509</v>
      </c>
      <c r="K3" s="181">
        <f>SUM(K4:K7)</f>
        <v>0</v>
      </c>
      <c r="L3" s="182">
        <f>+K3/F3</f>
        <v>0</v>
      </c>
      <c r="M3" s="181">
        <f>SUM(M4:M7)</f>
        <v>1696283428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25729200</v>
      </c>
      <c r="H4" s="186">
        <f>+DOTACION!F24</f>
        <v>0.51458400000000004</v>
      </c>
      <c r="I4" s="185">
        <f>+DOTACION!G24</f>
        <v>24270800</v>
      </c>
      <c r="J4" s="185">
        <f>+DOTACION!H24</f>
        <v>0</v>
      </c>
      <c r="K4" s="187">
        <f>+DOTACION!I24</f>
        <v>0</v>
      </c>
      <c r="L4" s="186">
        <f>+DOTACION!J24</f>
        <v>0</v>
      </c>
      <c r="M4" s="185">
        <f>+DOTACION!K24</f>
        <v>25729200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COMPUTADOR'!A27</f>
        <v>3594000000</v>
      </c>
      <c r="D5" s="185">
        <f>+'GASTOS DE COMPUTADOR'!B27</f>
        <v>0</v>
      </c>
      <c r="E5" s="185">
        <f>+'GASTOS DE COMPUTADOR'!C27</f>
        <v>0</v>
      </c>
      <c r="F5" s="185">
        <f>+'GASTOS DE COMPUTADOR'!D27</f>
        <v>3594000000</v>
      </c>
      <c r="G5" s="185">
        <f>+'GASTOS DE COMPUTADOR'!E27</f>
        <v>1402284761</v>
      </c>
      <c r="H5" s="186">
        <f>+'GASTOS DE COMPUTADOR'!F27</f>
        <v>0.39017383444629938</v>
      </c>
      <c r="I5" s="185">
        <f>+'GASTOS DE COMPUTADOR'!G27</f>
        <v>1860919184</v>
      </c>
      <c r="J5" s="185">
        <f>+'GASTOS DE COMPUTADOR'!H27</f>
        <v>330796055</v>
      </c>
      <c r="K5" s="188">
        <f>+'GASTOS DE COMPUTADOR'!I27</f>
        <v>0</v>
      </c>
      <c r="L5" s="186">
        <f>+'GASTOS DE COMPUTADOR'!J27</f>
        <v>0</v>
      </c>
      <c r="M5" s="188">
        <f>+'GASTOS DE COMPUTADOR'!K27</f>
        <v>1402284761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LLANTAS'!A24</f>
        <v>84996000</v>
      </c>
      <c r="D6" s="185">
        <f>+'COM, LUBRICAN, Y LLANTAS'!B24</f>
        <v>0</v>
      </c>
      <c r="E6" s="185">
        <f>+'COM, LUBRICAN, Y LLANTAS'!C24</f>
        <v>0</v>
      </c>
      <c r="F6" s="185">
        <f>+'COM, LUBRICAN, Y LLANTAS'!D24</f>
        <v>84996000</v>
      </c>
      <c r="G6" s="185">
        <f>+'COM, LUBRICAN, Y LLANTAS'!E24</f>
        <v>80000000</v>
      </c>
      <c r="H6" s="186">
        <f>+'COM, LUBRICAN, Y LLANTAS'!F24</f>
        <v>0.94122076333003901</v>
      </c>
      <c r="I6" s="185">
        <f>+'COM, LUBRICAN, Y LLANTAS'!G24</f>
        <v>1800000</v>
      </c>
      <c r="J6" s="185">
        <f>+'COM, LUBRICAN, Y LLANTAS'!H24</f>
        <v>3196000</v>
      </c>
      <c r="K6" s="185">
        <f>+'COM, LUBRICAN, Y LLANTAS'!I24</f>
        <v>0</v>
      </c>
      <c r="L6" s="186">
        <f>+'COM, LUBRICAN, Y LLANTAS'!J24</f>
        <v>0</v>
      </c>
      <c r="M6" s="185">
        <f>+'COM, LUBRICAN, Y LLANTAS'!K24</f>
        <v>80000000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SUMINISTROS'!A23</f>
        <v>456000000</v>
      </c>
      <c r="D7" s="185">
        <f>+'MATERIALES Y SUMINISTROS'!B23</f>
        <v>-8826178</v>
      </c>
      <c r="E7" s="185">
        <f>+'MATERIALES Y SUMINISTROS'!C23</f>
        <v>0</v>
      </c>
      <c r="F7" s="185">
        <f>+'MATERIALES Y SUMINISTROS'!D23</f>
        <v>447173822</v>
      </c>
      <c r="G7" s="185">
        <f>+'MATERIALES Y SUMINISTROS'!E23</f>
        <v>188269467</v>
      </c>
      <c r="H7" s="186">
        <f>+'MATERIALES Y SUMINISTROS'!F23</f>
        <v>0.42102077030797208</v>
      </c>
      <c r="I7" s="185">
        <f>+'MATERIALES Y SUMINISTROS'!G23</f>
        <v>85911901</v>
      </c>
      <c r="J7" s="185">
        <f>+'MATERIALES Y SUMINISTROS'!H23</f>
        <v>172992454</v>
      </c>
      <c r="K7" s="188">
        <f>+'MATERIALES Y SUMINISTROS'!I23</f>
        <v>0</v>
      </c>
      <c r="L7" s="186">
        <f>+'MATERIALES Y SUMINISTROS'!J23</f>
        <v>0</v>
      </c>
      <c r="M7" s="188">
        <f>+'MATERIALES Y SUMINISTROS'!K23</f>
        <v>188269467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8826178</v>
      </c>
      <c r="E8" s="191">
        <f>SUM(E9:E14)+E15+E20+E21+E22+E23</f>
        <v>0</v>
      </c>
      <c r="F8" s="191">
        <f>SUM(F9:F14)+F15+F20+F21+F22+F23</f>
        <v>7944240178</v>
      </c>
      <c r="G8" s="191">
        <f>SUM(G9:G14)+G15+G20+G21+G22+G23</f>
        <v>2607539136</v>
      </c>
      <c r="H8" s="192">
        <f>+G8/F8</f>
        <v>0.32823014883425394</v>
      </c>
      <c r="I8" s="191">
        <f>SUM(I9:I14)+I15+I20+I21+I22+I23</f>
        <v>2516817328</v>
      </c>
      <c r="J8" s="191">
        <f>SUM(J9:J14)+J15+J20+J21+J22+J23</f>
        <v>2819883714</v>
      </c>
      <c r="K8" s="191">
        <f>SUM(K9:K14)+K15+K20+K21+K22+K23</f>
        <v>428565780</v>
      </c>
      <c r="L8" s="192">
        <f>+K8/F8</f>
        <v>5.3946730007839901E-2</v>
      </c>
      <c r="M8" s="191">
        <f>SUM(M9:M14)+M15+M20+M21+M22+M23</f>
        <v>2178973356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5342416</v>
      </c>
      <c r="L9" s="186">
        <f>+ARRENDAMIENTOS!J23</f>
        <v>1.4922949720670391E-2</v>
      </c>
      <c r="M9" s="185">
        <f>+ARRENDAMIENTOS!K23</f>
        <v>0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8826178</v>
      </c>
      <c r="E10" s="185">
        <v>0</v>
      </c>
      <c r="F10" s="185">
        <f>+VIATICOS!D21</f>
        <v>18826178</v>
      </c>
      <c r="G10" s="185">
        <f>+VIATICOS!E21</f>
        <v>18826178</v>
      </c>
      <c r="H10" s="186">
        <f>+VIATICOS!F21</f>
        <v>1</v>
      </c>
      <c r="I10" s="185">
        <f>+VIATICOS!G21</f>
        <v>0</v>
      </c>
      <c r="J10" s="185">
        <f>+VIATICOS!H21</f>
        <v>0</v>
      </c>
      <c r="K10" s="185">
        <f>+VIATICOS!I21</f>
        <v>0</v>
      </c>
      <c r="L10" s="186">
        <f>+VIATICOS!J21</f>
        <v>0</v>
      </c>
      <c r="M10" s="185">
        <f>+VIATICOS!K21</f>
        <v>18826178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COMUNICA'!A34</f>
        <v>1626204000</v>
      </c>
      <c r="D11" s="185">
        <f>+'GASTOS DE TRANS, Y COMUNICA'!B34</f>
        <v>0</v>
      </c>
      <c r="E11" s="185">
        <f>+'GASTOS DE TRANS, Y COMUNICA'!C34</f>
        <v>0</v>
      </c>
      <c r="F11" s="185">
        <f>+'GASTOS DE TRANS, Y COMUNICA'!D34</f>
        <v>1626204000</v>
      </c>
      <c r="G11" s="185">
        <f>+'GASTOS DE TRANS, Y COMUNICA'!E34</f>
        <v>242071621</v>
      </c>
      <c r="H11" s="186">
        <f>+'GASTOS DE TRANS, Y COMUNICA'!F34</f>
        <v>0.14885685990195571</v>
      </c>
      <c r="I11" s="185">
        <f>+'GASTOS DE TRANS, Y COMUNICA'!G34</f>
        <v>55636995</v>
      </c>
      <c r="J11" s="185">
        <f>+'GASTOS DE TRANS, Y COMUNICA'!H34</f>
        <v>1328495384</v>
      </c>
      <c r="K11" s="185">
        <f>+'GASTOS DE TRANS, Y COMUNICA'!I34</f>
        <v>21140687</v>
      </c>
      <c r="L11" s="186">
        <f>+'GASTOS DE TRANS, Y COMUNICA'!J34</f>
        <v>1.3000021522515011E-2</v>
      </c>
      <c r="M11" s="185">
        <f>+'GASTOS DE TRANS, Y COMUNICA'!K34</f>
        <v>220930934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5650000</v>
      </c>
      <c r="J12" s="185">
        <f>+'IMPRESOS Y PUBLICACIÓN'!H24</f>
        <v>70623002</v>
      </c>
      <c r="K12" s="185">
        <f>+'IMPRESOS Y PUBLICACIÓN'!I24</f>
        <v>7726998</v>
      </c>
      <c r="L12" s="186">
        <f>+'IMPRESOS Y PUBLICACIÓN'!J24</f>
        <v>9.1988071428571433E-2</v>
      </c>
      <c r="M12" s="185">
        <f>+'IMPRESOS Y PUBLICACIÓN'!K24</f>
        <v>0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ENTIDAD'!A33</f>
        <v>2707000000</v>
      </c>
      <c r="D13" s="185">
        <f>+'MANTENIMIENTO ENTIDAD'!B33</f>
        <v>0</v>
      </c>
      <c r="E13" s="185">
        <f>+'MANTENIMIENTO ENTIDAD'!C33</f>
        <v>0</v>
      </c>
      <c r="F13" s="185">
        <f>+'MANTENIMIENTO ENTIDAD'!D33</f>
        <v>2707000000</v>
      </c>
      <c r="G13" s="185">
        <f>+'MANTENIMIENTO ENTIDAD'!E33</f>
        <v>2076326039</v>
      </c>
      <c r="H13" s="186">
        <f>+'MANTENIMIENTO ENTIDAD'!F33</f>
        <v>0.76702107092722571</v>
      </c>
      <c r="I13" s="185">
        <f>+'MANTENIMIENTO ENTIDAD'!G33</f>
        <v>497578386</v>
      </c>
      <c r="J13" s="185">
        <f>+'MANTENIMIENTO ENTIDAD'!H33</f>
        <v>133095575</v>
      </c>
      <c r="K13" s="185">
        <f>+'MANTENIMIENTO ENTIDAD'!I33</f>
        <v>182120366</v>
      </c>
      <c r="L13" s="186">
        <f>+'MANTENIMIENTO ENTIDAD'!J33</f>
        <v>6.727756409309199E-2</v>
      </c>
      <c r="M13" s="185">
        <f>+'MANTENIMIENTO ENTIDAD'!K33</f>
        <v>1894205673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ENTIDAD'!A21</f>
        <v>843416000</v>
      </c>
      <c r="D14" s="185">
        <f>+'SEGUROS ENTIDAD'!B21</f>
        <v>0</v>
      </c>
      <c r="E14" s="185">
        <f>+'SEGUROS ENTIDAD'!C21</f>
        <v>0</v>
      </c>
      <c r="F14" s="185">
        <f>+'SEGUROS ENTIDAD'!D21</f>
        <v>843416000</v>
      </c>
      <c r="G14" s="185">
        <f>+'SEGUROS ENTIDAD'!E21</f>
        <v>13422463</v>
      </c>
      <c r="H14" s="186">
        <f>+'SEGUROS ENTIDAD'!F21</f>
        <v>1.5914404042607681E-2</v>
      </c>
      <c r="I14" s="185">
        <f>+'SEGUROS ENTIDAD'!G21</f>
        <v>625005780</v>
      </c>
      <c r="J14" s="185">
        <f>+'SEGUROS ENTIDAD'!H21</f>
        <v>204987757</v>
      </c>
      <c r="K14" s="185">
        <f>+'SEGUROS ENTIDAD'!I21</f>
        <v>0</v>
      </c>
      <c r="L14" s="186">
        <f>+'SEGUROS ENTIDAD'!J21</f>
        <v>0</v>
      </c>
      <c r="M14" s="185">
        <f>+'SEGUROS ENTIDAD'!K21</f>
        <v>13422463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213966789</v>
      </c>
      <c r="H15" s="192">
        <f>+G15/F15</f>
        <v>0.26745848625000002</v>
      </c>
      <c r="I15" s="191">
        <f>SUM(I16:I19)</f>
        <v>586033211</v>
      </c>
      <c r="J15" s="191">
        <f>SUM(J16:J19)</f>
        <v>0</v>
      </c>
      <c r="K15" s="191">
        <f>SUM(K16:K19)</f>
        <v>182378681</v>
      </c>
      <c r="L15" s="192">
        <f>+K15/F15</f>
        <v>0.22797335125000001</v>
      </c>
      <c r="M15" s="191">
        <f>SUM(M16:M19)</f>
        <v>31588108</v>
      </c>
    </row>
    <row r="16" spans="1:16" ht="25.5" customHeight="1" x14ac:dyDescent="0.2">
      <c r="A16" s="183" t="s">
        <v>17</v>
      </c>
      <c r="B16" s="193" t="s">
        <v>81</v>
      </c>
      <c r="C16" s="185">
        <f>+ENERGIA!A36</f>
        <v>437393000</v>
      </c>
      <c r="D16" s="185">
        <f>+ENERGIA!B36</f>
        <v>0</v>
      </c>
      <c r="E16" s="185">
        <f>+ENERGIA!C36</f>
        <v>0</v>
      </c>
      <c r="F16" s="185">
        <f>+ENERGIA!D36</f>
        <v>437393000</v>
      </c>
      <c r="G16" s="185">
        <f>+ENERGIA!E36</f>
        <v>114016193</v>
      </c>
      <c r="H16" s="186">
        <f>+ENERGIA!F36</f>
        <v>0.26067219411376041</v>
      </c>
      <c r="I16" s="185">
        <f>+ENERGIA!G36</f>
        <v>323376807</v>
      </c>
      <c r="J16" s="185">
        <f>+ENERGIA!H36</f>
        <v>0</v>
      </c>
      <c r="K16" s="185">
        <f>+ENERGIA!I36</f>
        <v>114016193</v>
      </c>
      <c r="L16" s="186">
        <f>+ENERGIA!J36</f>
        <v>0.26067219411376041</v>
      </c>
      <c r="M16" s="185">
        <f>+ENERGIA!K36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+ACUEDUCTO!A28</f>
        <v>133412000</v>
      </c>
      <c r="D17" s="185">
        <f>+ACUEDUCTO!B28</f>
        <v>0</v>
      </c>
      <c r="E17" s="185">
        <f>+ACUEDUCTO!C28</f>
        <v>0</v>
      </c>
      <c r="F17" s="185">
        <f>+ACUEDUCTO!D28</f>
        <v>133412000</v>
      </c>
      <c r="G17" s="185">
        <f>+ACUEDUCTO!E28</f>
        <v>24821617</v>
      </c>
      <c r="H17" s="186">
        <f>+ACUEDUCTO!F28</f>
        <v>0.18605235660960034</v>
      </c>
      <c r="I17" s="185">
        <f>+ACUEDUCTO!G28</f>
        <v>108590383</v>
      </c>
      <c r="J17" s="185">
        <f>+ACUEDUCTO!H28</f>
        <v>0</v>
      </c>
      <c r="K17" s="185">
        <f>+ACUEDUCTO!I28</f>
        <v>15570697</v>
      </c>
      <c r="L17" s="186">
        <f>+ACUEDUCTO!J28</f>
        <v>0.11671136779300213</v>
      </c>
      <c r="M17" s="185">
        <f>+ACUEDUCTO!K28</f>
        <v>9250920</v>
      </c>
    </row>
    <row r="18" spans="1:13" ht="25.5" customHeight="1" x14ac:dyDescent="0.2">
      <c r="A18" s="183" t="s">
        <v>20</v>
      </c>
      <c r="B18" s="193" t="s">
        <v>83</v>
      </c>
      <c r="C18" s="185">
        <f>+ASEO!A25</f>
        <v>17000000</v>
      </c>
      <c r="D18" s="185">
        <f>+ASEO!B25</f>
        <v>0</v>
      </c>
      <c r="E18" s="185">
        <f>+ASEO!C25</f>
        <v>0</v>
      </c>
      <c r="F18" s="185">
        <f>+ASEO!D25</f>
        <v>17000000</v>
      </c>
      <c r="G18" s="185">
        <f>+ASEO!E25</f>
        <v>14512689</v>
      </c>
      <c r="H18" s="186">
        <f>+ASEO!F25</f>
        <v>0.85368758823529411</v>
      </c>
      <c r="I18" s="185">
        <f>+ASEO!G25</f>
        <v>2487311</v>
      </c>
      <c r="J18" s="185">
        <f>+ASEO!H25</f>
        <v>0</v>
      </c>
      <c r="K18" s="185">
        <f>+ASEO!I25</f>
        <v>7175361</v>
      </c>
      <c r="L18" s="186">
        <f>+ASEO!J25</f>
        <v>0.42208005882352939</v>
      </c>
      <c r="M18" s="185">
        <f>+ASEO!K25</f>
        <v>7337328</v>
      </c>
    </row>
    <row r="19" spans="1:13" ht="25.5" customHeight="1" x14ac:dyDescent="0.2">
      <c r="A19" s="183" t="s">
        <v>21</v>
      </c>
      <c r="B19" s="193" t="s">
        <v>84</v>
      </c>
      <c r="C19" s="185">
        <f>+TELEFONO!A24</f>
        <v>212195000</v>
      </c>
      <c r="D19" s="185">
        <f>+TELEFONO!B24</f>
        <v>0</v>
      </c>
      <c r="E19" s="185">
        <f>+TELEFONO!C24</f>
        <v>0</v>
      </c>
      <c r="F19" s="185">
        <f>+TELEFONO!D24</f>
        <v>212195000</v>
      </c>
      <c r="G19" s="185">
        <f>+TELEFONO!E24</f>
        <v>60616290</v>
      </c>
      <c r="H19" s="186">
        <f>+TELEFONO!F24</f>
        <v>0.2856631400362874</v>
      </c>
      <c r="I19" s="185">
        <f>+TELEFONO!G24</f>
        <v>151578710</v>
      </c>
      <c r="J19" s="185">
        <f>+TELEFONO!H24</f>
        <v>0</v>
      </c>
      <c r="K19" s="185">
        <f>+TELEFONO!I24</f>
        <v>45616430</v>
      </c>
      <c r="L19" s="186">
        <f>+TELEFONO!J24</f>
        <v>0.21497410400810577</v>
      </c>
      <c r="M19" s="185">
        <f>+TELEFONO!K24</f>
        <v>14999860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+CAPACITACIÓN!A21</f>
        <v>354083000</v>
      </c>
      <c r="D20" s="185">
        <f>+CAPACITACIÓN!B21</f>
        <v>0</v>
      </c>
      <c r="E20" s="185">
        <f>+CAPACITACIÓN!C21</f>
        <v>0</v>
      </c>
      <c r="F20" s="185">
        <f>+CAPACITACIÓN!D21</f>
        <v>354083000</v>
      </c>
      <c r="G20" s="185">
        <f>+CAPACITACIÓN!E21</f>
        <v>0</v>
      </c>
      <c r="H20" s="186">
        <f>+CAPACITACIÓN!F21</f>
        <v>0</v>
      </c>
      <c r="I20" s="185">
        <f>+CAPACITACIÓN!G21</f>
        <v>0</v>
      </c>
      <c r="J20" s="185">
        <f>+CAPACITACIÓN!H21</f>
        <v>354083000</v>
      </c>
      <c r="K20" s="185">
        <f>+CAPACITACIÓN!I21</f>
        <v>0</v>
      </c>
      <c r="L20" s="186">
        <f>+CAPACITACIÓN!J21</f>
        <v>0</v>
      </c>
      <c r="M20" s="185">
        <f>+CAPACITACIÓN!K21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+BIENESTAR!A36</f>
        <v>652711000</v>
      </c>
      <c r="D21" s="185">
        <f>+BIENESTAR!B36</f>
        <v>0</v>
      </c>
      <c r="E21" s="185">
        <f>+BIENESTAR!C36</f>
        <v>0</v>
      </c>
      <c r="F21" s="185">
        <f>+BIENESTAR!D36</f>
        <v>652711000</v>
      </c>
      <c r="G21" s="185">
        <f>+BIENESTAR!E36</f>
        <v>29856632</v>
      </c>
      <c r="H21" s="186">
        <f>+BIENESTAR!F36</f>
        <v>4.5742498594324291E-2</v>
      </c>
      <c r="I21" s="185">
        <f>+BIENESTAR!G36</f>
        <v>506912956</v>
      </c>
      <c r="J21" s="185">
        <f>+BIENESTAR!H36</f>
        <v>115941412</v>
      </c>
      <c r="K21" s="185">
        <f>+BIENESTAR!I36</f>
        <v>29856632</v>
      </c>
      <c r="L21" s="186">
        <f>+BIENESTAR!J36</f>
        <v>4.5742498594324291E-2</v>
      </c>
      <c r="M21" s="185">
        <f>+BIENESTAR!K36</f>
        <v>0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0</v>
      </c>
      <c r="H22" s="186">
        <f>+PROMOCIÓN!F24</f>
        <v>0</v>
      </c>
      <c r="I22" s="185">
        <f>+PROMOCIÓN!G24</f>
        <v>0</v>
      </c>
      <c r="J22" s="185">
        <f>+PROMOCIÓN!H24</f>
        <v>200000000</v>
      </c>
      <c r="K22" s="185">
        <f>+PROMOCIÓN!I24</f>
        <v>0</v>
      </c>
      <c r="L22" s="186">
        <f>+PROMOCIÓN!J24</f>
        <v>0</v>
      </c>
      <c r="M22" s="185">
        <f>+PROMOCIÓN!K24</f>
        <v>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OCU.'!A26</f>
        <v>300000000</v>
      </c>
      <c r="D23" s="185">
        <f>+'SALUD OCU.'!B26</f>
        <v>0</v>
      </c>
      <c r="E23" s="185">
        <f>+'SALUD OCU.'!C26</f>
        <v>0</v>
      </c>
      <c r="F23" s="185">
        <f>+'SALUD OCU.'!D26</f>
        <v>300000000</v>
      </c>
      <c r="G23" s="185">
        <f>+'SALUD OCU.'!E26</f>
        <v>0</v>
      </c>
      <c r="H23" s="186">
        <f>+'SALUD OCU.'!F26</f>
        <v>0</v>
      </c>
      <c r="I23" s="185">
        <f>+'SALUD OCU.'!G26</f>
        <v>90000000</v>
      </c>
      <c r="J23" s="185">
        <f>+'SALUD OCU.'!H26</f>
        <v>210000000</v>
      </c>
      <c r="K23" s="185">
        <f>+'SALUD OCU.'!I26</f>
        <v>0</v>
      </c>
      <c r="L23" s="186">
        <f>+'SALUD OCU.'!J26</f>
        <v>0</v>
      </c>
      <c r="M23" s="185">
        <f>+'SALUD OCU.'!K26</f>
        <v>0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43707254</v>
      </c>
      <c r="H24" s="192">
        <f>+G24/F24</f>
        <v>0.21000986930616952</v>
      </c>
      <c r="I24" s="191">
        <f>SUM(I25:I26)</f>
        <v>5000000</v>
      </c>
      <c r="J24" s="191">
        <f>SUM(J25:J26)</f>
        <v>159412746</v>
      </c>
      <c r="K24" s="191">
        <f>SUM(K25:K26)</f>
        <v>43707254</v>
      </c>
      <c r="L24" s="192">
        <f>+K24/F24</f>
        <v>0.21000986930616952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+SENTENCIAS!A24</f>
        <v>206000000</v>
      </c>
      <c r="D25" s="185">
        <f>+SENTENCIAS!B24</f>
        <v>0</v>
      </c>
      <c r="E25" s="185">
        <f>+SENTENCIAS!C24</f>
        <v>0</v>
      </c>
      <c r="F25" s="185">
        <f>+SENTENCIAS!D24</f>
        <v>206000000</v>
      </c>
      <c r="G25" s="185">
        <f>+SENTENCIAS!E24</f>
        <v>43012004</v>
      </c>
      <c r="H25" s="186">
        <f>+SENTENCIAS!F24</f>
        <v>0.2087961359223301</v>
      </c>
      <c r="I25" s="185">
        <f>+SENTENCIAS!G24</f>
        <v>4000000</v>
      </c>
      <c r="J25" s="188">
        <f>+SENTENCIAS!H24</f>
        <v>158987996</v>
      </c>
      <c r="K25" s="185">
        <f>+SENTENCIAS!I24</f>
        <v>43012004</v>
      </c>
      <c r="L25" s="186">
        <f>+SENTENCIAS!J24</f>
        <v>0.2087961359223301</v>
      </c>
      <c r="M25" s="185">
        <f>+SENTENCIAS!K24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TASAS'!A21</f>
        <v>2120000</v>
      </c>
      <c r="D26" s="185">
        <f>+'IMPUESTOS, TASAS'!B21</f>
        <v>0</v>
      </c>
      <c r="E26" s="185">
        <f>+'IMPUESTOS, TASAS'!C21</f>
        <v>0</v>
      </c>
      <c r="F26" s="185">
        <f>+'IMPUESTOS, TASAS'!D21</f>
        <v>2120000</v>
      </c>
      <c r="G26" s="185">
        <f>+'IMPUESTOS, TASAS'!E21</f>
        <v>695250</v>
      </c>
      <c r="H26" s="186">
        <f>+'IMPUESTOS, TASAS'!F21</f>
        <v>0.32794811320754719</v>
      </c>
      <c r="I26" s="185">
        <f>+'IMPUESTOS, TASAS'!G21</f>
        <v>1000000</v>
      </c>
      <c r="J26" s="188">
        <f>+'IMPUESTOS, TASAS'!H21</f>
        <v>424750</v>
      </c>
      <c r="K26" s="185">
        <f>+'IMPUESTOS, TASAS'!I21</f>
        <v>695250</v>
      </c>
      <c r="L26" s="186">
        <f>+'IMPUESTOS, TASAS'!J21</f>
        <v>0.32794811320754719</v>
      </c>
      <c r="M26" s="185">
        <f>+'IMPUESTOS, TASAS'!K21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4347529818</v>
      </c>
      <c r="H27" s="197">
        <f>+G27/F27</f>
        <v>0.35263975656465124</v>
      </c>
      <c r="I27" s="196">
        <f>+I3+I8+I24</f>
        <v>4494719213</v>
      </c>
      <c r="J27" s="196">
        <f>+J3+J8+J24</f>
        <v>3486280969</v>
      </c>
      <c r="K27" s="196">
        <f>+K3+K8+K24</f>
        <v>472273034</v>
      </c>
      <c r="L27" s="197">
        <f>+K27/F27</f>
        <v>3.8307327313150875E-2</v>
      </c>
      <c r="M27" s="198">
        <f>+M3+M8+M24</f>
        <v>3875256784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19947045739</v>
      </c>
      <c r="H28" s="202">
        <f>+G28/F28</f>
        <v>0.23444921326525581</v>
      </c>
      <c r="I28" s="201">
        <f>SUM(I29:I33)</f>
        <v>0</v>
      </c>
      <c r="J28" s="201">
        <f>SUM(J29:J33)</f>
        <v>65133409261</v>
      </c>
      <c r="K28" s="201">
        <f>SUM(K29:K33)</f>
        <v>19931302083</v>
      </c>
      <c r="L28" s="202">
        <f>+K28/F28</f>
        <v>0.23426416893280602</v>
      </c>
      <c r="M28" s="201">
        <f>SUM(M29:M33)</f>
        <v>15743656</v>
      </c>
    </row>
    <row r="29" spans="1:13" ht="25.5" customHeight="1" x14ac:dyDescent="0.2">
      <c r="A29" s="199" t="s">
        <v>122</v>
      </c>
      <c r="B29" s="184" t="s">
        <v>94</v>
      </c>
      <c r="C29" s="203">
        <f>+NOMINA!A27</f>
        <v>62534631000</v>
      </c>
      <c r="D29" s="203">
        <f>+NOMINA!B27</f>
        <v>0</v>
      </c>
      <c r="E29" s="203">
        <f>+NOMINA!C27</f>
        <v>0</v>
      </c>
      <c r="F29" s="203">
        <f>+NOMINA!D27</f>
        <v>62534631000</v>
      </c>
      <c r="G29" s="203">
        <f>+NOMINA!E27</f>
        <v>15730772532</v>
      </c>
      <c r="H29" s="204">
        <f>+NOMINA!F27</f>
        <v>0.25155297601420246</v>
      </c>
      <c r="I29" s="203">
        <f>+NOMINA!G27</f>
        <v>0</v>
      </c>
      <c r="J29" s="203">
        <f>+NOMINA!H27</f>
        <v>46803858468</v>
      </c>
      <c r="K29" s="203">
        <f>+NOMINA!I27</f>
        <v>15730608711</v>
      </c>
      <c r="L29" s="204">
        <f>+NOMINA!J27</f>
        <v>0.25155035632975908</v>
      </c>
      <c r="M29" s="203">
        <f>+NOMINA!K27</f>
        <v>163821</v>
      </c>
    </row>
    <row r="30" spans="1:13" ht="25.5" customHeight="1" x14ac:dyDescent="0.2">
      <c r="A30" s="199" t="s">
        <v>124</v>
      </c>
      <c r="B30" s="184" t="s">
        <v>95</v>
      </c>
      <c r="C30" s="203">
        <f>+HONORARIOS!A28</f>
        <v>562489000</v>
      </c>
      <c r="D30" s="203">
        <f>+HONORARIOS!B28</f>
        <v>0</v>
      </c>
      <c r="E30" s="203">
        <f>+HONORARIOS!C28</f>
        <v>0</v>
      </c>
      <c r="F30" s="203">
        <f>+HONORARIOS!D28</f>
        <v>562489000</v>
      </c>
      <c r="G30" s="203">
        <f>+HONORARIOS!E28</f>
        <v>112268000</v>
      </c>
      <c r="H30" s="204">
        <f>+HONORARIOS!F28</f>
        <v>0.19959145867741412</v>
      </c>
      <c r="I30" s="203">
        <f>+HONORARIOS!G28</f>
        <v>0</v>
      </c>
      <c r="J30" s="203">
        <f>+HONORARIOS!H28</f>
        <v>450221000</v>
      </c>
      <c r="K30" s="203">
        <f>+HONORARIOS!I28</f>
        <v>112268000</v>
      </c>
      <c r="L30" s="204">
        <f>+HONORARIOS!J28</f>
        <v>0.19959145867741412</v>
      </c>
      <c r="M30" s="203">
        <f>+HONORARIOS!K28</f>
        <v>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5166667</v>
      </c>
      <c r="L31" s="204">
        <f>+R.S.T.!J19</f>
        <v>0.19000687702265373</v>
      </c>
      <c r="M31" s="203">
        <f>+R.S.T.!K19</f>
        <v>14833333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+APORTES!A30</f>
        <v>21706752000</v>
      </c>
      <c r="D33" s="203">
        <f>+APORTES!B30</f>
        <v>0</v>
      </c>
      <c r="E33" s="203">
        <f>+APORTES!C30</f>
        <v>0</v>
      </c>
      <c r="F33" s="203">
        <f>+APORTES!D30</f>
        <v>21706752000</v>
      </c>
      <c r="G33" s="203">
        <f>+APORTES!E30</f>
        <v>4084005207</v>
      </c>
      <c r="H33" s="204">
        <f>+APORTES!F30</f>
        <v>0.18814446339093016</v>
      </c>
      <c r="I33" s="203">
        <f>+APORTES!G30</f>
        <v>0</v>
      </c>
      <c r="J33" s="203">
        <f>+APORTES!H30</f>
        <v>17622746793</v>
      </c>
      <c r="K33" s="203">
        <f>+APORTES!I30</f>
        <v>4083258705</v>
      </c>
      <c r="L33" s="204">
        <f>+APORTES!J30</f>
        <v>0.18811007307772254</v>
      </c>
      <c r="M33" s="203">
        <f>+APORTES!K30</f>
        <v>746502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24294575557</v>
      </c>
      <c r="H35" s="209">
        <f>+G35/F35</f>
        <v>0.24940795304457797</v>
      </c>
      <c r="I35" s="210">
        <f>+I27+I28+I34</f>
        <v>4494719213</v>
      </c>
      <c r="J35" s="207">
        <f>+J27+J28+J34</f>
        <v>68619690230</v>
      </c>
      <c r="K35" s="211">
        <f>+K27+K28+K34</f>
        <v>20403575117</v>
      </c>
      <c r="L35" s="209">
        <f>+K35/F35</f>
        <v>0.2094629680927278</v>
      </c>
      <c r="M35" s="207">
        <f>+M27+M28+M34</f>
        <v>3891000440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  <row r="47" spans="1:14" x14ac:dyDescent="0.2">
      <c r="J47" s="174" t="s">
        <v>130</v>
      </c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COMPUTADOR'!A27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LLANTAS'!A24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SUMINISTROS'!A23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COMUNICA'!A34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ENTIDAD'!A33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ENTIDAD'!A21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+ENERGIA!A36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+ACUEDUCTO!A28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+ASEO!A25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+TELEFONO!A24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+CAPACITACIÓN!A21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+BIENESTAR!A36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OCU.'!A26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+SENTENCIAS!A24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TASAS'!A21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+NOMINA!A27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+HONORARIOS!A28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+APORTES!A30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18" sqref="L1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104</v>
      </c>
      <c r="B3" s="290" t="s">
        <v>72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v>1800000</v>
      </c>
      <c r="J8" s="39"/>
      <c r="K8" s="44"/>
    </row>
    <row r="9" spans="1:11" ht="12.75" customHeight="1" x14ac:dyDescent="0.25">
      <c r="A9" s="135"/>
      <c r="B9" s="39"/>
      <c r="C9" s="44"/>
      <c r="D9" s="45"/>
      <c r="E9" s="39"/>
      <c r="F9" s="32"/>
      <c r="G9" s="46"/>
      <c r="H9" s="47"/>
      <c r="I9" s="327"/>
      <c r="J9" s="39"/>
      <c r="K9" s="44"/>
    </row>
    <row r="10" spans="1:11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46" t="s">
        <v>132</v>
      </c>
      <c r="H11" s="347"/>
      <c r="I11" s="69">
        <f>SUM(I8:I10)</f>
        <v>1800000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86"/>
      <c r="J12" s="32"/>
      <c r="K12" s="44"/>
    </row>
    <row r="13" spans="1:11" x14ac:dyDescent="0.25">
      <c r="A13" s="337" t="s">
        <v>28</v>
      </c>
      <c r="B13" s="30" t="s">
        <v>38</v>
      </c>
      <c r="C13" s="55" t="s">
        <v>34</v>
      </c>
      <c r="D13" s="54" t="s">
        <v>34</v>
      </c>
      <c r="E13" s="343" t="s">
        <v>40</v>
      </c>
      <c r="F13" s="344"/>
      <c r="G13" s="344"/>
      <c r="H13" s="345"/>
      <c r="I13" s="337" t="s">
        <v>31</v>
      </c>
      <c r="J13" s="337" t="s">
        <v>29</v>
      </c>
      <c r="K13" s="55" t="s">
        <v>56</v>
      </c>
    </row>
    <row r="14" spans="1:11" x14ac:dyDescent="0.25">
      <c r="A14" s="338"/>
      <c r="B14" s="56" t="s">
        <v>39</v>
      </c>
      <c r="C14" s="56" t="s">
        <v>36</v>
      </c>
      <c r="D14" s="56" t="s">
        <v>35</v>
      </c>
      <c r="E14" s="343" t="s">
        <v>33</v>
      </c>
      <c r="F14" s="345"/>
      <c r="G14" s="343" t="s">
        <v>32</v>
      </c>
      <c r="H14" s="345"/>
      <c r="I14" s="338"/>
      <c r="J14" s="338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43186</v>
      </c>
      <c r="B16" s="79" t="s">
        <v>382</v>
      </c>
      <c r="C16" s="80">
        <v>750</v>
      </c>
      <c r="D16" s="80">
        <v>672</v>
      </c>
      <c r="E16" s="81" t="s">
        <v>368</v>
      </c>
      <c r="F16" s="76"/>
      <c r="G16" s="77" t="s">
        <v>383</v>
      </c>
      <c r="H16" s="76"/>
      <c r="I16" s="88">
        <v>60000000</v>
      </c>
      <c r="J16" s="88"/>
      <c r="K16" s="70">
        <f>+I16-J16</f>
        <v>60000000</v>
      </c>
    </row>
    <row r="17" spans="1:11" x14ac:dyDescent="0.25">
      <c r="A17" s="78">
        <v>43217</v>
      </c>
      <c r="B17" s="79" t="s">
        <v>447</v>
      </c>
      <c r="C17" s="80">
        <v>731</v>
      </c>
      <c r="D17" s="80">
        <v>809</v>
      </c>
      <c r="E17" s="87" t="s">
        <v>327</v>
      </c>
      <c r="F17" s="76"/>
      <c r="G17" s="77" t="s">
        <v>448</v>
      </c>
      <c r="H17" s="76"/>
      <c r="I17" s="88">
        <v>20000000</v>
      </c>
      <c r="J17" s="70"/>
      <c r="K17" s="70">
        <f>+I17-J17</f>
        <v>20000000</v>
      </c>
    </row>
    <row r="18" spans="1:11" x14ac:dyDescent="0.25">
      <c r="A18" s="78"/>
      <c r="B18" s="79"/>
      <c r="C18" s="80"/>
      <c r="D18" s="80"/>
      <c r="E18"/>
      <c r="F18" s="76"/>
      <c r="G18"/>
      <c r="H18" s="76"/>
      <c r="I18" s="71"/>
      <c r="J18" s="67"/>
      <c r="K18" s="70">
        <f>+I18-J18</f>
        <v>0</v>
      </c>
    </row>
    <row r="19" spans="1:11" x14ac:dyDescent="0.25">
      <c r="A19" s="78"/>
      <c r="B19" s="79"/>
      <c r="C19" s="80"/>
      <c r="D19" s="80"/>
      <c r="E19" s="39"/>
      <c r="F19" s="76"/>
      <c r="G19" s="77"/>
      <c r="H19" s="76"/>
      <c r="I19" s="71"/>
      <c r="J19" s="67"/>
      <c r="K19" s="70"/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/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SUM(I16:I20)</f>
        <v>80000000</v>
      </c>
      <c r="J21" s="73">
        <f>SUM(J16:J20)</f>
        <v>0</v>
      </c>
      <c r="K21" s="73">
        <f>SUM(K16:K20)</f>
        <v>80000000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84996000</v>
      </c>
      <c r="B24" s="303"/>
      <c r="C24" s="303">
        <v>0</v>
      </c>
      <c r="D24" s="299">
        <f>+A24+B24-C24</f>
        <v>84996000</v>
      </c>
      <c r="E24" s="299">
        <f>+I21</f>
        <v>80000000</v>
      </c>
      <c r="F24" s="300">
        <f>+E24/D24</f>
        <v>0.94122076333003901</v>
      </c>
      <c r="G24" s="299">
        <f>+I11</f>
        <v>1800000</v>
      </c>
      <c r="H24" s="299">
        <f>+D24-E24-G24</f>
        <v>3196000</v>
      </c>
      <c r="I24" s="299">
        <f>+J21</f>
        <v>0</v>
      </c>
      <c r="J24" s="305">
        <f>+I24/D24</f>
        <v>0</v>
      </c>
      <c r="K24" s="299">
        <f>+K21</f>
        <v>80000000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J13:J14"/>
    <mergeCell ref="I13:I14"/>
    <mergeCell ref="A13:A14"/>
    <mergeCell ref="B5:B6"/>
    <mergeCell ref="D5:D6"/>
    <mergeCell ref="I5:I6"/>
    <mergeCell ref="J5:K6"/>
    <mergeCell ref="A5:A6"/>
    <mergeCell ref="G21:H21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106</v>
      </c>
      <c r="B3" s="290" t="s">
        <v>126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740</v>
      </c>
      <c r="E8" s="39" t="s">
        <v>348</v>
      </c>
      <c r="F8" s="32"/>
      <c r="G8" s="46"/>
      <c r="H8" s="47"/>
      <c r="I8" s="327">
        <f>263000000-188269467</f>
        <v>74730533</v>
      </c>
      <c r="J8" s="39" t="s">
        <v>180</v>
      </c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347</v>
      </c>
      <c r="F9" s="32"/>
      <c r="G9" s="46"/>
      <c r="H9" s="47"/>
      <c r="I9" s="327">
        <v>5000000</v>
      </c>
      <c r="J9" s="39"/>
      <c r="K9" s="44"/>
    </row>
    <row r="10" spans="1:11" ht="12.75" customHeight="1" x14ac:dyDescent="0.25">
      <c r="A10" s="135">
        <v>43202</v>
      </c>
      <c r="B10" s="39" t="s">
        <v>387</v>
      </c>
      <c r="C10" s="44"/>
      <c r="D10" s="45">
        <v>764</v>
      </c>
      <c r="E10" s="39" t="s">
        <v>388</v>
      </c>
      <c r="F10" s="32"/>
      <c r="G10" s="46"/>
      <c r="H10" s="47"/>
      <c r="I10" s="327">
        <v>6181368</v>
      </c>
      <c r="J10" s="39"/>
      <c r="K10" s="44"/>
    </row>
    <row r="11" spans="1:11" ht="12.75" customHeight="1" x14ac:dyDescent="0.25">
      <c r="A11" s="43"/>
      <c r="B11" s="39"/>
      <c r="C11" s="44"/>
      <c r="D11" s="45"/>
      <c r="E11" s="39"/>
      <c r="F11" s="32"/>
      <c r="G11" s="46"/>
      <c r="H11" s="47"/>
      <c r="I11" s="67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46" t="s">
        <v>132</v>
      </c>
      <c r="H12" s="347"/>
      <c r="I12" s="69">
        <f>SUM(I8:I11)</f>
        <v>85911901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1" x14ac:dyDescent="0.25">
      <c r="A14" s="337" t="s">
        <v>28</v>
      </c>
      <c r="B14" s="30" t="s">
        <v>38</v>
      </c>
      <c r="C14" s="55" t="s">
        <v>34</v>
      </c>
      <c r="D14" s="54" t="s">
        <v>34</v>
      </c>
      <c r="E14" s="343" t="s">
        <v>40</v>
      </c>
      <c r="F14" s="344"/>
      <c r="G14" s="344"/>
      <c r="H14" s="345"/>
      <c r="I14" s="337" t="s">
        <v>31</v>
      </c>
      <c r="J14" s="337" t="s">
        <v>29</v>
      </c>
      <c r="K14" s="55" t="s">
        <v>56</v>
      </c>
    </row>
    <row r="15" spans="1:11" x14ac:dyDescent="0.25">
      <c r="A15" s="338"/>
      <c r="B15" s="56" t="s">
        <v>39</v>
      </c>
      <c r="C15" s="56" t="s">
        <v>36</v>
      </c>
      <c r="D15" s="56" t="s">
        <v>35</v>
      </c>
      <c r="E15" s="343" t="s">
        <v>33</v>
      </c>
      <c r="F15" s="345"/>
      <c r="G15" s="343" t="s">
        <v>32</v>
      </c>
      <c r="H15" s="345"/>
      <c r="I15" s="338"/>
      <c r="J15" s="338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85"/>
      <c r="G16" s="39"/>
      <c r="H16" s="44"/>
      <c r="I16" s="57"/>
      <c r="J16" s="57"/>
      <c r="K16" s="57"/>
    </row>
    <row r="17" spans="1:11" x14ac:dyDescent="0.25">
      <c r="A17" s="78">
        <v>43186</v>
      </c>
      <c r="B17" s="245" t="s">
        <v>379</v>
      </c>
      <c r="C17" s="246">
        <v>740</v>
      </c>
      <c r="D17" s="247">
        <v>672</v>
      </c>
      <c r="E17" s="39" t="s">
        <v>380</v>
      </c>
      <c r="F17" s="76"/>
      <c r="G17" s="77" t="s">
        <v>381</v>
      </c>
      <c r="H17" s="76"/>
      <c r="I17" s="67">
        <v>188269467</v>
      </c>
      <c r="J17" s="71"/>
      <c r="K17" s="70">
        <f t="shared" ref="K17:K18" si="0">+I17-J17</f>
        <v>188269467</v>
      </c>
    </row>
    <row r="18" spans="1:11" x14ac:dyDescent="0.25">
      <c r="A18" s="78"/>
      <c r="B18" s="245"/>
      <c r="C18" s="80"/>
      <c r="D18" s="80"/>
      <c r="E18" s="77"/>
      <c r="F18" s="76"/>
      <c r="G18" s="77"/>
      <c r="H18" s="76"/>
      <c r="I18" s="71"/>
      <c r="J18" s="71"/>
      <c r="K18" s="70">
        <f t="shared" si="0"/>
        <v>0</v>
      </c>
    </row>
    <row r="19" spans="1:11" x14ac:dyDescent="0.25">
      <c r="A19" s="78"/>
      <c r="B19" s="245"/>
      <c r="C19" s="80"/>
      <c r="D19" s="80"/>
      <c r="E19" s="77"/>
      <c r="F19" s="76"/>
      <c r="G19" s="77"/>
      <c r="H19" s="76"/>
      <c r="I19" s="71"/>
      <c r="J19" s="71"/>
      <c r="K19" s="70"/>
    </row>
    <row r="20" spans="1:11" x14ac:dyDescent="0.25">
      <c r="A20" s="50"/>
      <c r="B20" s="51"/>
      <c r="C20" s="51"/>
      <c r="D20" s="51"/>
      <c r="E20" s="51"/>
      <c r="F20" s="51"/>
      <c r="G20" s="346" t="s">
        <v>132</v>
      </c>
      <c r="H20" s="347"/>
      <c r="I20" s="73">
        <f>SUM(I17:I19)</f>
        <v>188269467</v>
      </c>
      <c r="J20" s="65">
        <f>SUM(J17:J19)</f>
        <v>0</v>
      </c>
      <c r="K20" s="65">
        <f>SUM(K17:K19)</f>
        <v>188269467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22"/>
      <c r="J21" s="82"/>
      <c r="K21" s="158"/>
    </row>
    <row r="22" spans="1:11" ht="24.95" customHeight="1" x14ac:dyDescent="0.25">
      <c r="A22" s="296" t="s">
        <v>58</v>
      </c>
      <c r="B22" s="296" t="s">
        <v>133</v>
      </c>
      <c r="C22" s="296" t="s">
        <v>30</v>
      </c>
      <c r="D22" s="297" t="s">
        <v>59</v>
      </c>
      <c r="E22" s="296" t="s">
        <v>40</v>
      </c>
      <c r="F22" s="296" t="s">
        <v>62</v>
      </c>
      <c r="G22" s="296" t="s">
        <v>37</v>
      </c>
      <c r="H22" s="296" t="s">
        <v>60</v>
      </c>
      <c r="I22" s="296" t="s">
        <v>61</v>
      </c>
      <c r="J22" s="296" t="s">
        <v>99</v>
      </c>
      <c r="K22" s="296" t="s">
        <v>68</v>
      </c>
    </row>
    <row r="23" spans="1:11" ht="24.95" customHeight="1" x14ac:dyDescent="0.25">
      <c r="A23" s="298">
        <v>456000000</v>
      </c>
      <c r="B23" s="298">
        <v>-8826178</v>
      </c>
      <c r="C23" s="298">
        <v>0</v>
      </c>
      <c r="D23" s="299">
        <f>+A23+B23-C23</f>
        <v>447173822</v>
      </c>
      <c r="E23" s="299">
        <f>+I20</f>
        <v>188269467</v>
      </c>
      <c r="F23" s="300">
        <f>+E23/D23</f>
        <v>0.42102077030797208</v>
      </c>
      <c r="G23" s="299">
        <f>+I12</f>
        <v>85911901</v>
      </c>
      <c r="H23" s="299">
        <f>+D23-E23-G23</f>
        <v>172992454</v>
      </c>
      <c r="I23" s="304">
        <f>+J20</f>
        <v>0</v>
      </c>
      <c r="J23" s="305">
        <f>+I23/D23</f>
        <v>0</v>
      </c>
      <c r="K23" s="304">
        <f>+K20</f>
        <v>188269467</v>
      </c>
    </row>
    <row r="24" spans="1:11" x14ac:dyDescent="0.25">
      <c r="A24" s="302">
        <v>1</v>
      </c>
      <c r="B24" s="302">
        <v>2</v>
      </c>
      <c r="C24" s="302">
        <v>3</v>
      </c>
      <c r="D24" s="302" t="s">
        <v>42</v>
      </c>
      <c r="E24" s="302">
        <v>5</v>
      </c>
      <c r="F24" s="302" t="s">
        <v>69</v>
      </c>
      <c r="G24" s="302">
        <v>7</v>
      </c>
      <c r="H24" s="302" t="s">
        <v>70</v>
      </c>
      <c r="I24" s="302">
        <v>9</v>
      </c>
      <c r="J24" s="302" t="s">
        <v>100</v>
      </c>
      <c r="K24" s="302" t="s">
        <v>101</v>
      </c>
    </row>
  </sheetData>
  <mergeCells count="15">
    <mergeCell ref="G20:H20"/>
    <mergeCell ref="E14:H14"/>
    <mergeCell ref="E15:F15"/>
    <mergeCell ref="G15:H15"/>
    <mergeCell ref="E5:H5"/>
    <mergeCell ref="E6:H6"/>
    <mergeCell ref="G12:H12"/>
    <mergeCell ref="J14:J15"/>
    <mergeCell ref="I14:I15"/>
    <mergeCell ref="A14:A15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134</v>
      </c>
      <c r="B3" s="290" t="s">
        <v>135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ht="15.75" customHeight="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325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300</v>
      </c>
      <c r="C16" s="59">
        <v>726</v>
      </c>
      <c r="D16" s="45">
        <v>730</v>
      </c>
      <c r="E16" s="39" t="s">
        <v>301</v>
      </c>
      <c r="F16" s="61"/>
      <c r="G16" s="60" t="s">
        <v>210</v>
      </c>
      <c r="H16" s="61"/>
      <c r="I16" s="62">
        <v>1780805</v>
      </c>
      <c r="J16" s="62">
        <v>1780805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46" t="s">
        <v>132</v>
      </c>
      <c r="H20" s="347"/>
      <c r="I20" s="65">
        <f>SUM(I14:I19)</f>
        <v>5342416</v>
      </c>
      <c r="J20" s="65">
        <f>SUM(J14:J19)</f>
        <v>5342416</v>
      </c>
      <c r="K20" s="65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6" t="s">
        <v>58</v>
      </c>
      <c r="B22" s="296" t="s">
        <v>133</v>
      </c>
      <c r="C22" s="296" t="s">
        <v>30</v>
      </c>
      <c r="D22" s="297" t="s">
        <v>59</v>
      </c>
      <c r="E22" s="296" t="s">
        <v>40</v>
      </c>
      <c r="F22" s="296" t="s">
        <v>62</v>
      </c>
      <c r="G22" s="296" t="s">
        <v>37</v>
      </c>
      <c r="H22" s="296" t="s">
        <v>60</v>
      </c>
      <c r="I22" s="296" t="s">
        <v>61</v>
      </c>
      <c r="J22" s="296" t="s">
        <v>99</v>
      </c>
      <c r="K22" s="296" t="s">
        <v>68</v>
      </c>
    </row>
    <row r="23" spans="1:11" ht="24.95" customHeight="1" x14ac:dyDescent="0.25">
      <c r="A23" s="303">
        <v>358000000</v>
      </c>
      <c r="B23" s="303"/>
      <c r="C23" s="303">
        <v>0</v>
      </c>
      <c r="D23" s="299">
        <f>+A23+B23-C23</f>
        <v>358000000</v>
      </c>
      <c r="E23" s="299">
        <f>+I20</f>
        <v>5342416</v>
      </c>
      <c r="F23" s="300">
        <f>+E23/D23</f>
        <v>1.4922949720670391E-2</v>
      </c>
      <c r="G23" s="299">
        <f>+I10</f>
        <v>150000000</v>
      </c>
      <c r="H23" s="299">
        <f>+D23-E23-G23</f>
        <v>202657584</v>
      </c>
      <c r="I23" s="299">
        <f>+J20</f>
        <v>5342416</v>
      </c>
      <c r="J23" s="305">
        <f>+I23/D23</f>
        <v>1.4922949720670391E-2</v>
      </c>
      <c r="K23" s="299">
        <f>+K20</f>
        <v>0</v>
      </c>
    </row>
    <row r="24" spans="1:11" x14ac:dyDescent="0.25">
      <c r="A24" s="302">
        <v>1</v>
      </c>
      <c r="B24" s="302">
        <v>2</v>
      </c>
      <c r="C24" s="302">
        <v>3</v>
      </c>
      <c r="D24" s="302" t="s">
        <v>42</v>
      </c>
      <c r="E24" s="302">
        <v>5</v>
      </c>
      <c r="F24" s="302" t="s">
        <v>69</v>
      </c>
      <c r="G24" s="302">
        <v>7</v>
      </c>
      <c r="H24" s="302" t="s">
        <v>70</v>
      </c>
      <c r="I24" s="302">
        <v>9</v>
      </c>
      <c r="J24" s="302" t="s">
        <v>100</v>
      </c>
      <c r="K24" s="302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1" t="s">
        <v>154</v>
      </c>
      <c r="B3" s="292" t="s">
        <v>155</v>
      </c>
      <c r="C3" s="291"/>
      <c r="D3" s="291"/>
      <c r="E3" s="293"/>
      <c r="F3" s="293"/>
      <c r="G3" s="293"/>
      <c r="H3" s="293"/>
      <c r="I3" s="293"/>
      <c r="J3" s="294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46" t="s">
        <v>132</v>
      </c>
      <c r="H9" s="347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37" t="s">
        <v>28</v>
      </c>
      <c r="B11" s="30" t="s">
        <v>38</v>
      </c>
      <c r="C11" s="55" t="s">
        <v>34</v>
      </c>
      <c r="D11" s="54" t="s">
        <v>34</v>
      </c>
      <c r="E11" s="343" t="s">
        <v>40</v>
      </c>
      <c r="F11" s="344"/>
      <c r="G11" s="344"/>
      <c r="H11" s="345"/>
      <c r="I11" s="337" t="s">
        <v>31</v>
      </c>
      <c r="J11" s="351" t="s">
        <v>29</v>
      </c>
      <c r="K11" s="55" t="s">
        <v>56</v>
      </c>
    </row>
    <row r="12" spans="1:11" x14ac:dyDescent="0.25">
      <c r="A12" s="338"/>
      <c r="B12" s="56" t="s">
        <v>39</v>
      </c>
      <c r="C12" s="56" t="s">
        <v>36</v>
      </c>
      <c r="D12" s="56" t="s">
        <v>35</v>
      </c>
      <c r="E12" s="343" t="s">
        <v>33</v>
      </c>
      <c r="F12" s="345"/>
      <c r="G12" s="343" t="s">
        <v>32</v>
      </c>
      <c r="H12" s="345"/>
      <c r="I12" s="338"/>
      <c r="J12" s="352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>
        <v>43195</v>
      </c>
      <c r="B14" s="260" t="s">
        <v>389</v>
      </c>
      <c r="C14" s="59">
        <v>761</v>
      </c>
      <c r="D14" s="59">
        <v>780</v>
      </c>
      <c r="E14" s="81" t="s">
        <v>390</v>
      </c>
      <c r="F14" s="85"/>
      <c r="G14" s="104" t="s">
        <v>391</v>
      </c>
      <c r="H14" s="76"/>
      <c r="I14" s="71">
        <v>18826178</v>
      </c>
      <c r="J14" s="71">
        <v>0</v>
      </c>
      <c r="K14" s="88">
        <f t="shared" si="0"/>
        <v>18826178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46" t="s">
        <v>132</v>
      </c>
      <c r="H18" s="347"/>
      <c r="I18" s="73">
        <f>SUM(I13:I17)</f>
        <v>18826178</v>
      </c>
      <c r="J18" s="73">
        <f>SUM(J13:J17)</f>
        <v>0</v>
      </c>
      <c r="K18" s="73">
        <f>SUM(K13:K17)</f>
        <v>18826178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306" t="s">
        <v>99</v>
      </c>
      <c r="K20" s="296" t="s">
        <v>68</v>
      </c>
    </row>
    <row r="21" spans="1:11" x14ac:dyDescent="0.25">
      <c r="A21" s="303">
        <v>10000000</v>
      </c>
      <c r="B21" s="303">
        <v>8826178</v>
      </c>
      <c r="C21" s="303">
        <v>0</v>
      </c>
      <c r="D21" s="299">
        <f>+A21+B21-C21</f>
        <v>18826178</v>
      </c>
      <c r="E21" s="299">
        <f>+I18</f>
        <v>18826178</v>
      </c>
      <c r="F21" s="300">
        <f>+E21/D21</f>
        <v>1</v>
      </c>
      <c r="G21" s="299">
        <f>+I9</f>
        <v>0</v>
      </c>
      <c r="H21" s="299">
        <f>+D21-E21-G21</f>
        <v>0</v>
      </c>
      <c r="I21" s="304">
        <f>+J18</f>
        <v>0</v>
      </c>
      <c r="J21" s="305">
        <f>+I21/D21</f>
        <v>0</v>
      </c>
      <c r="K21" s="304">
        <f>+K18</f>
        <v>18826178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7" t="s">
        <v>100</v>
      </c>
      <c r="K22" s="302" t="s">
        <v>101</v>
      </c>
    </row>
    <row r="24" spans="1:11" x14ac:dyDescent="0.25">
      <c r="B24" s="218"/>
      <c r="E24" s="218"/>
      <c r="G24" s="218"/>
    </row>
  </sheetData>
  <mergeCells count="15">
    <mergeCell ref="G18:H18"/>
    <mergeCell ref="G9:H9"/>
    <mergeCell ref="A11:A12"/>
    <mergeCell ref="E11:H11"/>
    <mergeCell ref="I11:I12"/>
    <mergeCell ref="J5:K6"/>
    <mergeCell ref="E6:H6"/>
    <mergeCell ref="J11:J12"/>
    <mergeCell ref="E12:F12"/>
    <mergeCell ref="G12:H12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4" workbookViewId="0">
      <selection activeCell="I8" sqref="I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3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3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3" ht="15" customHeight="1" x14ac:dyDescent="0.25">
      <c r="A3" s="286" t="s">
        <v>105</v>
      </c>
      <c r="B3" s="290" t="s">
        <v>47</v>
      </c>
      <c r="C3" s="286"/>
      <c r="D3" s="286"/>
      <c r="E3" s="287"/>
      <c r="F3" s="287"/>
      <c r="G3" s="287"/>
      <c r="H3" s="287"/>
      <c r="I3" s="287"/>
      <c r="J3" s="295"/>
      <c r="K3" s="289" t="s">
        <v>404</v>
      </c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3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3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3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3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64721000-3499269-2759570-3500000-3499269-3604318-3604318</f>
        <v>44254256</v>
      </c>
      <c r="J8" s="32" t="s">
        <v>180</v>
      </c>
      <c r="K8" s="44"/>
    </row>
    <row r="9" spans="1:13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1583400-112600-112600-112600</f>
        <v>1245600</v>
      </c>
      <c r="J9" s="32" t="s">
        <v>180</v>
      </c>
      <c r="K9" s="44"/>
      <c r="M9" s="218"/>
    </row>
    <row r="10" spans="1:13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10165000-2296717-1531144</f>
        <v>6337139</v>
      </c>
      <c r="J10" s="32" t="s">
        <v>180</v>
      </c>
      <c r="K10" s="44"/>
    </row>
    <row r="11" spans="1:13" ht="15" customHeight="1" x14ac:dyDescent="0.25">
      <c r="A11" s="96">
        <v>43172</v>
      </c>
      <c r="B11" s="137" t="s">
        <v>173</v>
      </c>
      <c r="C11" s="84"/>
      <c r="D11" s="45">
        <v>741</v>
      </c>
      <c r="E11" s="265" t="s">
        <v>347</v>
      </c>
      <c r="F11" s="32"/>
      <c r="G11" s="46"/>
      <c r="H11" s="47"/>
      <c r="I11" s="230">
        <v>3800000</v>
      </c>
      <c r="J11" s="32"/>
      <c r="K11" s="44"/>
    </row>
    <row r="12" spans="1:13" x14ac:dyDescent="0.25">
      <c r="A12" s="96"/>
      <c r="B12" s="39"/>
      <c r="C12" s="84"/>
      <c r="D12" s="97"/>
      <c r="E12" s="48"/>
      <c r="F12" s="32"/>
      <c r="G12" s="46"/>
      <c r="H12" s="47"/>
      <c r="I12" s="67"/>
      <c r="J12" s="48"/>
      <c r="K12" s="49"/>
    </row>
    <row r="13" spans="1:13" x14ac:dyDescent="0.25">
      <c r="A13" s="50"/>
      <c r="B13" s="50"/>
      <c r="C13" s="98"/>
      <c r="D13" s="99"/>
      <c r="E13" s="51"/>
      <c r="F13" s="51"/>
      <c r="G13" s="346" t="s">
        <v>132</v>
      </c>
      <c r="H13" s="347"/>
      <c r="I13" s="69">
        <f>SUM(I7:I12)</f>
        <v>55636995</v>
      </c>
      <c r="J13" s="32"/>
      <c r="K13" s="44"/>
    </row>
    <row r="14" spans="1:13" ht="12.75" customHeight="1" x14ac:dyDescent="0.25">
      <c r="A14" s="3"/>
      <c r="B14" s="3"/>
      <c r="C14" s="3"/>
      <c r="D14" s="3"/>
      <c r="E14" s="3"/>
      <c r="F14" s="3"/>
      <c r="G14" s="3"/>
      <c r="H14" s="3"/>
      <c r="I14" s="47"/>
      <c r="J14" s="160"/>
      <c r="K14" s="68"/>
    </row>
    <row r="15" spans="1:13" x14ac:dyDescent="0.25">
      <c r="A15" s="337" t="s">
        <v>28</v>
      </c>
      <c r="B15" s="30" t="s">
        <v>38</v>
      </c>
      <c r="C15" s="55" t="s">
        <v>34</v>
      </c>
      <c r="D15" s="54" t="s">
        <v>34</v>
      </c>
      <c r="E15" s="343" t="s">
        <v>40</v>
      </c>
      <c r="F15" s="344"/>
      <c r="G15" s="344"/>
      <c r="H15" s="345"/>
      <c r="I15" s="337" t="s">
        <v>31</v>
      </c>
      <c r="J15" s="351" t="s">
        <v>29</v>
      </c>
      <c r="K15" s="55" t="s">
        <v>56</v>
      </c>
    </row>
    <row r="16" spans="1:13" x14ac:dyDescent="0.25">
      <c r="A16" s="338"/>
      <c r="B16" s="56" t="s">
        <v>39</v>
      </c>
      <c r="C16" s="56" t="s">
        <v>36</v>
      </c>
      <c r="D16" s="56" t="s">
        <v>35</v>
      </c>
      <c r="E16" s="343" t="s">
        <v>33</v>
      </c>
      <c r="F16" s="345"/>
      <c r="G16" s="343" t="s">
        <v>32</v>
      </c>
      <c r="H16" s="345"/>
      <c r="I16" s="338"/>
      <c r="J16" s="352"/>
      <c r="K16" s="56" t="s">
        <v>57</v>
      </c>
    </row>
    <row r="17" spans="1:13" ht="15" customHeight="1" x14ac:dyDescent="0.25">
      <c r="A17" s="78">
        <v>43112</v>
      </c>
      <c r="B17" s="234" t="s">
        <v>161</v>
      </c>
      <c r="C17" s="80">
        <v>117</v>
      </c>
      <c r="D17" s="80">
        <v>136</v>
      </c>
      <c r="E17" s="81" t="s">
        <v>214</v>
      </c>
      <c r="F17" s="81"/>
      <c r="G17" s="77" t="s">
        <v>162</v>
      </c>
      <c r="H17" s="76"/>
      <c r="I17" s="71">
        <v>112600</v>
      </c>
      <c r="J17" s="71">
        <v>112600</v>
      </c>
      <c r="K17" s="88">
        <f t="shared" ref="K17:K29" si="0">+I17-J17</f>
        <v>0</v>
      </c>
      <c r="M17" s="218"/>
    </row>
    <row r="18" spans="1:13" x14ac:dyDescent="0.25">
      <c r="A18" s="78">
        <v>43119</v>
      </c>
      <c r="B18" s="234" t="s">
        <v>183</v>
      </c>
      <c r="C18" s="59">
        <v>116</v>
      </c>
      <c r="D18" s="59">
        <v>292</v>
      </c>
      <c r="E18" s="81" t="s">
        <v>215</v>
      </c>
      <c r="F18" s="85"/>
      <c r="G18" s="104" t="s">
        <v>216</v>
      </c>
      <c r="H18" s="76"/>
      <c r="I18" s="71">
        <v>3499269</v>
      </c>
      <c r="J18" s="71">
        <v>3499269</v>
      </c>
      <c r="K18" s="88">
        <f t="shared" si="0"/>
        <v>0</v>
      </c>
      <c r="M18" s="218"/>
    </row>
    <row r="19" spans="1:13" x14ac:dyDescent="0.25">
      <c r="A19" s="78">
        <v>43138</v>
      </c>
      <c r="B19" s="234" t="s">
        <v>245</v>
      </c>
      <c r="C19" s="80">
        <v>484</v>
      </c>
      <c r="D19" s="80">
        <v>686</v>
      </c>
      <c r="E19" s="81" t="s">
        <v>247</v>
      </c>
      <c r="F19" s="85"/>
      <c r="G19" s="104" t="s">
        <v>249</v>
      </c>
      <c r="H19" s="76"/>
      <c r="I19" s="71">
        <v>217326616</v>
      </c>
      <c r="J19" s="71">
        <v>0</v>
      </c>
      <c r="K19" s="88">
        <f t="shared" si="0"/>
        <v>217326616</v>
      </c>
      <c r="M19" s="218"/>
    </row>
    <row r="20" spans="1:13" x14ac:dyDescent="0.25">
      <c r="A20" s="78">
        <v>43144</v>
      </c>
      <c r="B20" s="234" t="s">
        <v>246</v>
      </c>
      <c r="C20" s="80">
        <v>117</v>
      </c>
      <c r="D20" s="80">
        <v>693</v>
      </c>
      <c r="E20" s="32" t="s">
        <v>248</v>
      </c>
      <c r="F20" s="85"/>
      <c r="G20" s="104" t="s">
        <v>162</v>
      </c>
      <c r="H20" s="76"/>
      <c r="I20" s="71">
        <v>112600</v>
      </c>
      <c r="J20" s="71">
        <v>112600</v>
      </c>
      <c r="K20" s="88">
        <f t="shared" si="0"/>
        <v>0</v>
      </c>
      <c r="M20" s="218"/>
    </row>
    <row r="21" spans="1:13" x14ac:dyDescent="0.25">
      <c r="A21" s="78">
        <v>43145</v>
      </c>
      <c r="B21" s="234" t="s">
        <v>302</v>
      </c>
      <c r="C21" s="80">
        <v>116</v>
      </c>
      <c r="D21" s="80">
        <v>694</v>
      </c>
      <c r="E21" s="32" t="s">
        <v>265</v>
      </c>
      <c r="F21" s="85"/>
      <c r="G21" s="104" t="s">
        <v>216</v>
      </c>
      <c r="H21" s="76"/>
      <c r="I21" s="71">
        <v>2759570</v>
      </c>
      <c r="J21" s="71">
        <v>2759570</v>
      </c>
      <c r="K21" s="88">
        <f t="shared" si="0"/>
        <v>0</v>
      </c>
      <c r="M21" s="218"/>
    </row>
    <row r="22" spans="1:13" x14ac:dyDescent="0.25">
      <c r="A22" s="78">
        <v>43151</v>
      </c>
      <c r="B22" s="234" t="s">
        <v>303</v>
      </c>
      <c r="C22" s="80">
        <v>116</v>
      </c>
      <c r="D22" s="80">
        <v>727</v>
      </c>
      <c r="E22" s="32" t="s">
        <v>305</v>
      </c>
      <c r="F22" s="85"/>
      <c r="G22" s="104" t="s">
        <v>216</v>
      </c>
      <c r="H22" s="76"/>
      <c r="I22" s="71">
        <v>3500000</v>
      </c>
      <c r="J22" s="71">
        <v>3500000</v>
      </c>
      <c r="K22" s="88">
        <f t="shared" si="0"/>
        <v>0</v>
      </c>
      <c r="M22" s="218"/>
    </row>
    <row r="23" spans="1:13" x14ac:dyDescent="0.25">
      <c r="A23" s="78">
        <v>43151</v>
      </c>
      <c r="B23" s="234" t="s">
        <v>304</v>
      </c>
      <c r="C23" s="80">
        <v>118</v>
      </c>
      <c r="D23" s="80">
        <v>728</v>
      </c>
      <c r="E23" s="32" t="s">
        <v>306</v>
      </c>
      <c r="F23" s="85"/>
      <c r="G23" s="104" t="s">
        <v>308</v>
      </c>
      <c r="H23" s="76"/>
      <c r="I23" s="71">
        <v>2296717</v>
      </c>
      <c r="J23" s="71">
        <v>2296717</v>
      </c>
      <c r="K23" s="88">
        <f t="shared" si="0"/>
        <v>0</v>
      </c>
      <c r="M23" s="218"/>
    </row>
    <row r="24" spans="1:13" x14ac:dyDescent="0.25">
      <c r="A24" s="78">
        <v>43153</v>
      </c>
      <c r="B24" s="234" t="s">
        <v>302</v>
      </c>
      <c r="C24" s="80">
        <v>116</v>
      </c>
      <c r="D24" s="80">
        <v>731</v>
      </c>
      <c r="E24" s="32" t="s">
        <v>307</v>
      </c>
      <c r="F24" s="85"/>
      <c r="G24" s="104" t="s">
        <v>216</v>
      </c>
      <c r="H24" s="76"/>
      <c r="I24" s="71">
        <v>3499269</v>
      </c>
      <c r="J24" s="71">
        <v>3499269</v>
      </c>
      <c r="K24" s="88">
        <f t="shared" si="0"/>
        <v>0</v>
      </c>
      <c r="M24" s="218"/>
    </row>
    <row r="25" spans="1:13" x14ac:dyDescent="0.25">
      <c r="A25" s="78">
        <v>43172</v>
      </c>
      <c r="B25" s="234" t="s">
        <v>349</v>
      </c>
      <c r="C25" s="80">
        <v>117</v>
      </c>
      <c r="D25" s="80">
        <v>752</v>
      </c>
      <c r="E25" s="32" t="s">
        <v>351</v>
      </c>
      <c r="F25" s="85"/>
      <c r="G25" s="104" t="s">
        <v>162</v>
      </c>
      <c r="H25" s="76"/>
      <c r="I25" s="71">
        <v>112600</v>
      </c>
      <c r="J25" s="71">
        <v>112600</v>
      </c>
      <c r="K25" s="88">
        <f t="shared" si="0"/>
        <v>0</v>
      </c>
      <c r="M25" s="218"/>
    </row>
    <row r="26" spans="1:13" x14ac:dyDescent="0.25">
      <c r="A26" s="78">
        <v>43172</v>
      </c>
      <c r="B26" s="234" t="s">
        <v>350</v>
      </c>
      <c r="C26" s="80">
        <v>116</v>
      </c>
      <c r="D26" s="80">
        <v>754</v>
      </c>
      <c r="E26" s="32" t="s">
        <v>352</v>
      </c>
      <c r="F26" s="85"/>
      <c r="G26" s="104" t="s">
        <v>216</v>
      </c>
      <c r="H26" s="76"/>
      <c r="I26" s="71">
        <v>3604318</v>
      </c>
      <c r="J26" s="71">
        <v>3604318</v>
      </c>
      <c r="K26" s="88">
        <f t="shared" si="0"/>
        <v>0</v>
      </c>
      <c r="M26" s="218"/>
    </row>
    <row r="27" spans="1:13" x14ac:dyDescent="0.25">
      <c r="A27" s="78">
        <v>43206</v>
      </c>
      <c r="B27" s="234" t="s">
        <v>405</v>
      </c>
      <c r="C27" s="80">
        <v>118</v>
      </c>
      <c r="D27" s="80">
        <v>792</v>
      </c>
      <c r="E27" s="32" t="s">
        <v>407</v>
      </c>
      <c r="F27" s="85"/>
      <c r="G27" s="104" t="s">
        <v>308</v>
      </c>
      <c r="H27" s="76"/>
      <c r="I27" s="71">
        <v>1531144</v>
      </c>
      <c r="J27" s="71">
        <v>1531144</v>
      </c>
      <c r="K27" s="88">
        <f t="shared" si="0"/>
        <v>0</v>
      </c>
      <c r="M27" s="218"/>
    </row>
    <row r="28" spans="1:13" x14ac:dyDescent="0.25">
      <c r="A28" s="78">
        <v>43208</v>
      </c>
      <c r="B28" s="234" t="s">
        <v>406</v>
      </c>
      <c r="C28" s="80">
        <v>117</v>
      </c>
      <c r="D28" s="80">
        <v>798</v>
      </c>
      <c r="E28" s="32" t="s">
        <v>408</v>
      </c>
      <c r="F28" s="85"/>
      <c r="G28" s="104" t="s">
        <v>162</v>
      </c>
      <c r="H28" s="76"/>
      <c r="I28" s="71">
        <v>112600</v>
      </c>
      <c r="J28" s="71">
        <v>112600</v>
      </c>
      <c r="K28" s="88">
        <f t="shared" si="0"/>
        <v>0</v>
      </c>
      <c r="M28" s="218"/>
    </row>
    <row r="29" spans="1:13" x14ac:dyDescent="0.25">
      <c r="A29" s="78">
        <v>43215</v>
      </c>
      <c r="B29" s="234" t="s">
        <v>428</v>
      </c>
      <c r="C29" s="80">
        <v>116</v>
      </c>
      <c r="D29" s="80">
        <v>807</v>
      </c>
      <c r="E29" s="32" t="s">
        <v>429</v>
      </c>
      <c r="F29" s="85"/>
      <c r="G29" s="104" t="s">
        <v>216</v>
      </c>
      <c r="H29" s="76"/>
      <c r="I29" s="71">
        <v>3604318</v>
      </c>
      <c r="J29" s="71">
        <v>0</v>
      </c>
      <c r="K29" s="88">
        <f t="shared" si="0"/>
        <v>3604318</v>
      </c>
      <c r="M29" s="218"/>
    </row>
    <row r="30" spans="1:13" x14ac:dyDescent="0.25">
      <c r="A30" s="105"/>
      <c r="B30" s="106"/>
      <c r="C30" s="97"/>
      <c r="D30" s="97"/>
      <c r="E30" s="32"/>
      <c r="F30" s="49"/>
      <c r="G30" s="32"/>
      <c r="H30" s="49"/>
      <c r="I30" s="70"/>
      <c r="J30" s="83"/>
      <c r="K30" s="70"/>
    </row>
    <row r="31" spans="1:13" ht="12.75" customHeight="1" x14ac:dyDescent="0.25">
      <c r="A31" s="50"/>
      <c r="B31" s="51"/>
      <c r="C31" s="51"/>
      <c r="D31" s="51"/>
      <c r="E31" s="51"/>
      <c r="F31" s="51"/>
      <c r="G31" s="346" t="s">
        <v>132</v>
      </c>
      <c r="H31" s="347"/>
      <c r="I31" s="73">
        <f>SUM(I17:I30)</f>
        <v>242071621</v>
      </c>
      <c r="J31" s="73">
        <f>SUM(J17:J30)</f>
        <v>21140687</v>
      </c>
      <c r="K31" s="73">
        <f>SUM(K17:K30)</f>
        <v>220930934</v>
      </c>
    </row>
    <row r="32" spans="1:13" ht="24.95" customHeight="1" x14ac:dyDescent="0.25">
      <c r="A32" s="51"/>
      <c r="B32" s="51"/>
      <c r="C32" s="51"/>
      <c r="D32" s="51"/>
      <c r="E32" s="51"/>
      <c r="F32" s="51"/>
      <c r="G32" s="51"/>
      <c r="H32" s="51"/>
      <c r="I32" s="159"/>
      <c r="J32" s="161"/>
      <c r="K32" s="161"/>
    </row>
    <row r="33" spans="1:11" ht="24.95" customHeight="1" x14ac:dyDescent="0.25">
      <c r="A33" s="296" t="s">
        <v>58</v>
      </c>
      <c r="B33" s="296" t="s">
        <v>133</v>
      </c>
      <c r="C33" s="296" t="s">
        <v>30</v>
      </c>
      <c r="D33" s="297" t="s">
        <v>59</v>
      </c>
      <c r="E33" s="296" t="s">
        <v>40</v>
      </c>
      <c r="F33" s="296" t="s">
        <v>62</v>
      </c>
      <c r="G33" s="296" t="s">
        <v>37</v>
      </c>
      <c r="H33" s="296" t="s">
        <v>60</v>
      </c>
      <c r="I33" s="296" t="s">
        <v>61</v>
      </c>
      <c r="J33" s="306" t="s">
        <v>99</v>
      </c>
      <c r="K33" s="296" t="s">
        <v>68</v>
      </c>
    </row>
    <row r="34" spans="1:11" x14ac:dyDescent="0.25">
      <c r="A34" s="303">
        <v>1626204000</v>
      </c>
      <c r="B34" s="303"/>
      <c r="C34" s="303">
        <v>0</v>
      </c>
      <c r="D34" s="299">
        <f>+A34+B34-C34</f>
        <v>1626204000</v>
      </c>
      <c r="E34" s="299">
        <f>+I31</f>
        <v>242071621</v>
      </c>
      <c r="F34" s="300">
        <f>+E34/D34</f>
        <v>0.14885685990195571</v>
      </c>
      <c r="G34" s="299">
        <f>+I13</f>
        <v>55636995</v>
      </c>
      <c r="H34" s="299">
        <f>+D34-E34-G34</f>
        <v>1328495384</v>
      </c>
      <c r="I34" s="304">
        <f>+J31</f>
        <v>21140687</v>
      </c>
      <c r="J34" s="301">
        <f>+I34/D34</f>
        <v>1.3000021522515011E-2</v>
      </c>
      <c r="K34" s="304">
        <f>+K31</f>
        <v>220930934</v>
      </c>
    </row>
    <row r="35" spans="1:11" x14ac:dyDescent="0.25">
      <c r="A35" s="302">
        <v>1</v>
      </c>
      <c r="B35" s="302">
        <v>2</v>
      </c>
      <c r="C35" s="302">
        <v>3</v>
      </c>
      <c r="D35" s="302" t="s">
        <v>42</v>
      </c>
      <c r="E35" s="302">
        <v>5</v>
      </c>
      <c r="F35" s="302" t="s">
        <v>69</v>
      </c>
      <c r="G35" s="302">
        <v>7</v>
      </c>
      <c r="H35" s="302" t="s">
        <v>70</v>
      </c>
      <c r="I35" s="302">
        <v>9</v>
      </c>
      <c r="J35" s="307" t="s">
        <v>100</v>
      </c>
      <c r="K35" s="302" t="s">
        <v>101</v>
      </c>
    </row>
    <row r="37" spans="1:11" x14ac:dyDescent="0.25">
      <c r="B37" s="218"/>
      <c r="E37" s="218"/>
      <c r="G37" s="218"/>
    </row>
  </sheetData>
  <mergeCells count="15">
    <mergeCell ref="A5:A6"/>
    <mergeCell ref="J15:J16"/>
    <mergeCell ref="I15:I16"/>
    <mergeCell ref="A15:A16"/>
    <mergeCell ref="B5:B6"/>
    <mergeCell ref="D5:D6"/>
    <mergeCell ref="I5:I6"/>
    <mergeCell ref="J5:K6"/>
    <mergeCell ref="G31:H31"/>
    <mergeCell ref="E15:H15"/>
    <mergeCell ref="E16:F16"/>
    <mergeCell ref="G16:H16"/>
    <mergeCell ref="E5:H5"/>
    <mergeCell ref="E6:H6"/>
    <mergeCell ref="G13:H1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107</v>
      </c>
      <c r="B3" s="290" t="s">
        <v>48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78">
        <v>43126</v>
      </c>
      <c r="B7" s="137" t="s">
        <v>173</v>
      </c>
      <c r="C7" s="275"/>
      <c r="D7" s="115">
        <v>618</v>
      </c>
      <c r="E7" s="39" t="s">
        <v>184</v>
      </c>
      <c r="F7" s="84"/>
      <c r="G7" s="74"/>
      <c r="H7" s="61"/>
      <c r="I7" s="311">
        <v>1650000</v>
      </c>
      <c r="J7" s="77"/>
      <c r="K7" s="76"/>
    </row>
    <row r="8" spans="1:11" ht="15" customHeight="1" x14ac:dyDescent="0.25">
      <c r="A8" s="43">
        <v>43172</v>
      </c>
      <c r="B8" s="39" t="s">
        <v>173</v>
      </c>
      <c r="C8" s="84"/>
      <c r="D8" s="45">
        <v>741</v>
      </c>
      <c r="E8" s="39" t="s">
        <v>347</v>
      </c>
      <c r="F8" s="84"/>
      <c r="G8" s="46"/>
      <c r="H8" s="47"/>
      <c r="I8" s="67">
        <v>4000000</v>
      </c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6" t="s">
        <v>132</v>
      </c>
      <c r="H10" s="347"/>
      <c r="I10" s="69">
        <f>SUM(I7:I9)</f>
        <v>5650000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37" t="s">
        <v>28</v>
      </c>
      <c r="B12" s="30" t="s">
        <v>38</v>
      </c>
      <c r="C12" s="55" t="s">
        <v>34</v>
      </c>
      <c r="D12" s="54" t="s">
        <v>34</v>
      </c>
      <c r="E12" s="343" t="s">
        <v>40</v>
      </c>
      <c r="F12" s="344"/>
      <c r="G12" s="344"/>
      <c r="H12" s="345"/>
      <c r="I12" s="337" t="s">
        <v>31</v>
      </c>
      <c r="J12" s="337" t="s">
        <v>29</v>
      </c>
      <c r="K12" s="55" t="s">
        <v>56</v>
      </c>
    </row>
    <row r="13" spans="1:11" x14ac:dyDescent="0.25">
      <c r="A13" s="338"/>
      <c r="B13" s="56" t="s">
        <v>39</v>
      </c>
      <c r="C13" s="56" t="s">
        <v>36</v>
      </c>
      <c r="D13" s="56" t="s">
        <v>35</v>
      </c>
      <c r="E13" s="343" t="s">
        <v>33</v>
      </c>
      <c r="F13" s="345"/>
      <c r="G13" s="343" t="s">
        <v>32</v>
      </c>
      <c r="H13" s="345"/>
      <c r="I13" s="338"/>
      <c r="J13" s="338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2">
        <v>2931998</v>
      </c>
      <c r="J15" s="327">
        <v>2931998</v>
      </c>
      <c r="K15" s="70">
        <f t="shared" ref="K15:K19" si="0">+I15-J15</f>
        <v>0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2">
        <v>2370000</v>
      </c>
      <c r="J16" s="327">
        <v>2370000</v>
      </c>
      <c r="K16" s="70">
        <f t="shared" si="0"/>
        <v>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3">
        <v>1575000</v>
      </c>
      <c r="J17" s="330">
        <v>1575000</v>
      </c>
      <c r="K17" s="70">
        <f t="shared" si="0"/>
        <v>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3">
        <v>850000</v>
      </c>
      <c r="J18" s="330">
        <v>850000</v>
      </c>
      <c r="K18" s="70">
        <f t="shared" si="0"/>
        <v>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46" t="s">
        <v>132</v>
      </c>
      <c r="H21" s="347"/>
      <c r="I21" s="73">
        <f>SUM(I15:I20)</f>
        <v>7726998</v>
      </c>
      <c r="J21" s="73">
        <f t="shared" ref="J21:K21" si="1">SUM(J15:J20)</f>
        <v>7726998</v>
      </c>
      <c r="K21" s="73">
        <f t="shared" si="1"/>
        <v>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84000000</v>
      </c>
      <c r="B24" s="303"/>
      <c r="C24" s="303">
        <v>0</v>
      </c>
      <c r="D24" s="299">
        <f>+A24+B24-C24</f>
        <v>84000000</v>
      </c>
      <c r="E24" s="299">
        <f>+I21</f>
        <v>7726998</v>
      </c>
      <c r="F24" s="300">
        <f>+E24/D24</f>
        <v>9.1988071428571433E-2</v>
      </c>
      <c r="G24" s="299">
        <f>+I10</f>
        <v>5650000</v>
      </c>
      <c r="H24" s="299">
        <f>+D24-E24-G24</f>
        <v>70623002</v>
      </c>
      <c r="I24" s="299">
        <f>+J21</f>
        <v>7726998</v>
      </c>
      <c r="J24" s="305">
        <f>+I24/D24</f>
        <v>9.1988071428571433E-2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A10" sqref="A10:XFD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108</v>
      </c>
      <c r="B3" s="290" t="s">
        <v>49</v>
      </c>
      <c r="C3" s="286"/>
      <c r="D3" s="286"/>
      <c r="E3" s="287"/>
      <c r="F3" s="287"/>
      <c r="G3" s="287"/>
      <c r="H3" s="287"/>
      <c r="I3" s="287"/>
      <c r="J3" s="288"/>
      <c r="K3" s="289" t="s">
        <v>404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7" t="s">
        <v>28</v>
      </c>
      <c r="B5" s="348" t="s">
        <v>131</v>
      </c>
      <c r="C5" s="34"/>
      <c r="D5" s="337" t="s">
        <v>71</v>
      </c>
      <c r="E5" s="343" t="s">
        <v>37</v>
      </c>
      <c r="F5" s="344"/>
      <c r="G5" s="344"/>
      <c r="H5" s="345"/>
      <c r="I5" s="337" t="s">
        <v>31</v>
      </c>
      <c r="J5" s="339" t="s">
        <v>41</v>
      </c>
      <c r="K5" s="340"/>
    </row>
    <row r="6" spans="1:11" x14ac:dyDescent="0.25">
      <c r="A6" s="338"/>
      <c r="B6" s="350"/>
      <c r="C6" s="35"/>
      <c r="D6" s="338"/>
      <c r="E6" s="343" t="s">
        <v>33</v>
      </c>
      <c r="F6" s="344"/>
      <c r="G6" s="344"/>
      <c r="H6" s="345"/>
      <c r="I6" s="338"/>
      <c r="J6" s="341"/>
      <c r="K6" s="342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4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6">
        <v>60000000</v>
      </c>
      <c r="J8" s="125"/>
      <c r="K8" s="103"/>
    </row>
    <row r="9" spans="1:11" x14ac:dyDescent="0.25">
      <c r="A9" s="314">
        <v>43143</v>
      </c>
      <c r="B9" s="137" t="s">
        <v>173</v>
      </c>
      <c r="C9" s="128"/>
      <c r="D9" s="115">
        <v>712</v>
      </c>
      <c r="E9" s="60" t="s">
        <v>250</v>
      </c>
      <c r="F9" s="101"/>
      <c r="G9" s="101"/>
      <c r="H9" s="102"/>
      <c r="I9" s="276">
        <f>95000000-94055108</f>
        <v>944892</v>
      </c>
      <c r="J9" s="125"/>
      <c r="K9" s="103"/>
    </row>
    <row r="10" spans="1:11" x14ac:dyDescent="0.25">
      <c r="A10" s="314">
        <v>43171</v>
      </c>
      <c r="B10" s="137" t="s">
        <v>173</v>
      </c>
      <c r="C10" s="128"/>
      <c r="D10" s="115">
        <v>740</v>
      </c>
      <c r="E10" s="39" t="s">
        <v>348</v>
      </c>
      <c r="F10" s="101"/>
      <c r="G10" s="101"/>
      <c r="H10" s="102"/>
      <c r="I10" s="276">
        <f>505000000-475366506</f>
        <v>29633494</v>
      </c>
      <c r="J10" s="137" t="s">
        <v>180</v>
      </c>
      <c r="K10" s="103"/>
    </row>
    <row r="11" spans="1:11" x14ac:dyDescent="0.25">
      <c r="A11" s="314">
        <v>43172</v>
      </c>
      <c r="B11" s="137" t="s">
        <v>173</v>
      </c>
      <c r="C11" s="128"/>
      <c r="D11" s="115">
        <v>741</v>
      </c>
      <c r="E11" s="39" t="s">
        <v>347</v>
      </c>
      <c r="F11" s="101"/>
      <c r="G11" s="101"/>
      <c r="H11" s="102"/>
      <c r="I11" s="276">
        <v>7000000</v>
      </c>
      <c r="J11" s="125"/>
      <c r="K11" s="103"/>
    </row>
    <row r="12" spans="1:11" x14ac:dyDescent="0.25">
      <c r="A12" s="314">
        <v>43180</v>
      </c>
      <c r="B12" s="137" t="s">
        <v>173</v>
      </c>
      <c r="C12" s="128"/>
      <c r="D12" s="115">
        <v>751</v>
      </c>
      <c r="E12" s="39" t="s">
        <v>369</v>
      </c>
      <c r="F12" s="101"/>
      <c r="G12" s="101"/>
      <c r="H12" s="102"/>
      <c r="I12" s="276">
        <v>400000000</v>
      </c>
      <c r="J12" s="125"/>
      <c r="K12" s="103"/>
    </row>
    <row r="13" spans="1:11" x14ac:dyDescent="0.25">
      <c r="A13" s="314"/>
      <c r="B13" s="137"/>
      <c r="C13" s="128"/>
      <c r="D13" s="115"/>
      <c r="E13" s="39"/>
      <c r="F13" s="101"/>
      <c r="G13" s="101"/>
      <c r="H13" s="102"/>
      <c r="I13" s="276"/>
      <c r="J13" s="125"/>
      <c r="K13" s="103"/>
    </row>
    <row r="14" spans="1:11" ht="12.75" customHeight="1" x14ac:dyDescent="0.25">
      <c r="A14" s="78"/>
      <c r="B14" s="111"/>
      <c r="C14" s="112"/>
      <c r="D14" s="212"/>
      <c r="E14" s="213"/>
      <c r="F14" s="81"/>
      <c r="G14" s="110"/>
      <c r="H14" s="63"/>
      <c r="I14" s="114"/>
      <c r="J14" s="39"/>
      <c r="K14" s="44"/>
    </row>
    <row r="15" spans="1:11" x14ac:dyDescent="0.25">
      <c r="A15" s="50"/>
      <c r="B15" s="51"/>
      <c r="C15" s="51"/>
      <c r="D15" s="51"/>
      <c r="E15" s="51"/>
      <c r="F15" s="51"/>
      <c r="G15" s="346" t="s">
        <v>132</v>
      </c>
      <c r="H15" s="347"/>
      <c r="I15" s="69">
        <f>SUM(I8:I14)</f>
        <v>497578386</v>
      </c>
      <c r="J15" s="52"/>
      <c r="K15" s="53"/>
    </row>
    <row r="16" spans="1:11" ht="12.75" customHeight="1" x14ac:dyDescent="0.25">
      <c r="A16" s="3"/>
      <c r="B16" s="3"/>
      <c r="C16" s="3"/>
      <c r="D16" s="3"/>
      <c r="E16" s="3"/>
      <c r="F16" s="3"/>
      <c r="G16" s="3"/>
      <c r="H16" s="3"/>
      <c r="I16" s="86"/>
      <c r="J16" s="32"/>
      <c r="K16" s="44"/>
    </row>
    <row r="17" spans="1:11" x14ac:dyDescent="0.25">
      <c r="A17" s="55" t="s">
        <v>28</v>
      </c>
      <c r="B17" s="30" t="s">
        <v>38</v>
      </c>
      <c r="C17" s="55" t="s">
        <v>34</v>
      </c>
      <c r="D17" s="54" t="s">
        <v>34</v>
      </c>
      <c r="E17" s="343" t="s">
        <v>40</v>
      </c>
      <c r="F17" s="344"/>
      <c r="G17" s="344"/>
      <c r="H17" s="345"/>
      <c r="I17" s="337" t="s">
        <v>31</v>
      </c>
      <c r="J17" s="337" t="s">
        <v>29</v>
      </c>
      <c r="K17" s="55" t="s">
        <v>56</v>
      </c>
    </row>
    <row r="18" spans="1:11" x14ac:dyDescent="0.25">
      <c r="A18" s="56"/>
      <c r="B18" s="56" t="s">
        <v>39</v>
      </c>
      <c r="C18" s="56" t="s">
        <v>36</v>
      </c>
      <c r="D18" s="56" t="s">
        <v>35</v>
      </c>
      <c r="E18" s="343" t="s">
        <v>33</v>
      </c>
      <c r="F18" s="345"/>
      <c r="G18" s="343" t="s">
        <v>32</v>
      </c>
      <c r="H18" s="345"/>
      <c r="I18" s="338"/>
      <c r="J18" s="338"/>
      <c r="K18" s="56" t="s">
        <v>57</v>
      </c>
    </row>
    <row r="19" spans="1:11" ht="15" customHeight="1" x14ac:dyDescent="0.25">
      <c r="A19" s="78"/>
      <c r="B19" s="79"/>
      <c r="C19" s="80"/>
      <c r="D19" s="80"/>
      <c r="E19" s="39"/>
      <c r="F19" s="76"/>
      <c r="G19" s="77"/>
      <c r="H19" s="76"/>
      <c r="I19" s="67"/>
      <c r="J19" s="67"/>
      <c r="K19" s="70">
        <f t="shared" ref="K19:K27" si="0">+I19-J19</f>
        <v>0</v>
      </c>
    </row>
    <row r="20" spans="1:11" ht="15" customHeight="1" x14ac:dyDescent="0.25">
      <c r="A20" s="78">
        <v>43119</v>
      </c>
      <c r="B20" s="80" t="s">
        <v>193</v>
      </c>
      <c r="C20" s="80">
        <v>337</v>
      </c>
      <c r="D20" s="80">
        <v>337</v>
      </c>
      <c r="E20" s="39" t="s">
        <v>221</v>
      </c>
      <c r="F20" s="76"/>
      <c r="G20" s="77" t="s">
        <v>223</v>
      </c>
      <c r="H20" s="76"/>
      <c r="I20" s="67">
        <v>236778601</v>
      </c>
      <c r="J20" s="67">
        <v>132712061</v>
      </c>
      <c r="K20" s="70">
        <f t="shared" si="0"/>
        <v>104066540</v>
      </c>
    </row>
    <row r="21" spans="1:11" ht="15" customHeight="1" x14ac:dyDescent="0.25">
      <c r="A21" s="259">
        <v>43123</v>
      </c>
      <c r="B21" s="147" t="s">
        <v>194</v>
      </c>
      <c r="C21" s="147">
        <v>476</v>
      </c>
      <c r="D21" s="147">
        <v>458</v>
      </c>
      <c r="E21" s="39" t="s">
        <v>222</v>
      </c>
      <c r="F21" s="260"/>
      <c r="G21" s="77" t="s">
        <v>224</v>
      </c>
      <c r="H21" s="260"/>
      <c r="I21" s="222">
        <v>63000000</v>
      </c>
      <c r="J21" s="222">
        <v>49408305</v>
      </c>
      <c r="K21" s="70">
        <f t="shared" si="0"/>
        <v>13591695</v>
      </c>
    </row>
    <row r="22" spans="1:11" ht="15" customHeight="1" x14ac:dyDescent="0.25">
      <c r="A22" s="259">
        <v>43145</v>
      </c>
      <c r="B22" s="332" t="s">
        <v>266</v>
      </c>
      <c r="C22" s="147">
        <v>712</v>
      </c>
      <c r="D22" s="147">
        <v>695</v>
      </c>
      <c r="E22" s="39" t="s">
        <v>250</v>
      </c>
      <c r="F22" s="260"/>
      <c r="G22" s="77" t="s">
        <v>267</v>
      </c>
      <c r="H22" s="260"/>
      <c r="I22" s="222">
        <v>94055108</v>
      </c>
      <c r="J22" s="222">
        <v>0</v>
      </c>
      <c r="K22" s="70">
        <f t="shared" si="0"/>
        <v>94055108</v>
      </c>
    </row>
    <row r="23" spans="1:11" ht="15" customHeight="1" x14ac:dyDescent="0.25">
      <c r="A23" s="259">
        <v>43186</v>
      </c>
      <c r="B23" s="332" t="s">
        <v>379</v>
      </c>
      <c r="C23" s="147">
        <v>740</v>
      </c>
      <c r="D23" s="147">
        <v>672</v>
      </c>
      <c r="E23" s="39" t="s">
        <v>380</v>
      </c>
      <c r="F23" s="260"/>
      <c r="G23" s="77" t="s">
        <v>381</v>
      </c>
      <c r="H23" s="260"/>
      <c r="I23" s="222">
        <v>475366506</v>
      </c>
      <c r="J23" s="222">
        <v>0</v>
      </c>
      <c r="K23" s="70">
        <f t="shared" si="0"/>
        <v>475366506</v>
      </c>
    </row>
    <row r="24" spans="1:11" ht="15" customHeight="1" x14ac:dyDescent="0.25">
      <c r="A24" s="259">
        <v>43186</v>
      </c>
      <c r="B24" s="332" t="s">
        <v>384</v>
      </c>
      <c r="C24" s="147">
        <v>753</v>
      </c>
      <c r="D24" s="147">
        <v>774</v>
      </c>
      <c r="E24" s="39" t="s">
        <v>385</v>
      </c>
      <c r="F24" s="260"/>
      <c r="G24" s="77" t="s">
        <v>386</v>
      </c>
      <c r="H24" s="260"/>
      <c r="I24" s="222">
        <v>93212581</v>
      </c>
      <c r="J24" s="222">
        <v>0</v>
      </c>
      <c r="K24" s="70">
        <f t="shared" si="0"/>
        <v>93212581</v>
      </c>
    </row>
    <row r="25" spans="1:11" ht="15" customHeight="1" x14ac:dyDescent="0.25">
      <c r="A25" s="259">
        <v>43215</v>
      </c>
      <c r="B25" s="332" t="s">
        <v>430</v>
      </c>
      <c r="C25" s="147">
        <v>770</v>
      </c>
      <c r="D25" s="147">
        <v>805</v>
      </c>
      <c r="E25" s="39" t="s">
        <v>431</v>
      </c>
      <c r="F25" s="260"/>
      <c r="G25" s="77" t="s">
        <v>432</v>
      </c>
      <c r="H25" s="260"/>
      <c r="I25" s="222">
        <v>3473015</v>
      </c>
      <c r="J25" s="222">
        <v>0</v>
      </c>
      <c r="K25" s="70">
        <f t="shared" si="0"/>
        <v>3473015</v>
      </c>
    </row>
    <row r="26" spans="1:11" ht="15" customHeight="1" x14ac:dyDescent="0.25">
      <c r="A26" s="259">
        <v>43217</v>
      </c>
      <c r="B26" s="332" t="s">
        <v>449</v>
      </c>
      <c r="C26" s="147">
        <v>731</v>
      </c>
      <c r="D26" s="147">
        <v>809</v>
      </c>
      <c r="E26" s="39" t="s">
        <v>327</v>
      </c>
      <c r="F26" s="260"/>
      <c r="G26" s="77" t="s">
        <v>448</v>
      </c>
      <c r="H26" s="260"/>
      <c r="I26" s="222">
        <v>144000000</v>
      </c>
      <c r="J26" s="222">
        <v>0</v>
      </c>
      <c r="K26" s="70">
        <f t="shared" si="0"/>
        <v>144000000</v>
      </c>
    </row>
    <row r="27" spans="1:11" ht="15" customHeight="1" x14ac:dyDescent="0.25">
      <c r="A27" s="259">
        <v>43220</v>
      </c>
      <c r="B27" s="332" t="s">
        <v>442</v>
      </c>
      <c r="C27" s="147">
        <v>742</v>
      </c>
      <c r="D27" s="147">
        <v>810</v>
      </c>
      <c r="E27" s="39" t="s">
        <v>353</v>
      </c>
      <c r="F27" s="260"/>
      <c r="G27" s="77" t="s">
        <v>443</v>
      </c>
      <c r="H27" s="260"/>
      <c r="I27" s="222">
        <v>966440228</v>
      </c>
      <c r="J27" s="222">
        <v>0</v>
      </c>
      <c r="K27" s="70">
        <f t="shared" si="0"/>
        <v>966440228</v>
      </c>
    </row>
    <row r="28" spans="1:11" ht="15" customHeight="1" x14ac:dyDescent="0.25">
      <c r="A28" s="259"/>
      <c r="B28" s="332"/>
      <c r="C28" s="147"/>
      <c r="D28" s="147"/>
      <c r="E28" s="39"/>
      <c r="F28" s="260"/>
      <c r="G28" s="77"/>
      <c r="H28" s="260"/>
      <c r="I28" s="222"/>
      <c r="J28" s="335"/>
      <c r="K28" s="70"/>
    </row>
    <row r="29" spans="1:11" x14ac:dyDescent="0.25">
      <c r="B29" s="223"/>
      <c r="C29" s="223"/>
      <c r="D29" s="223"/>
      <c r="E29" s="147"/>
      <c r="G29" s="229"/>
      <c r="I29" s="223"/>
      <c r="J29" s="336"/>
      <c r="K29" s="156"/>
    </row>
    <row r="30" spans="1:11" x14ac:dyDescent="0.25">
      <c r="A30" s="50"/>
      <c r="B30" s="51"/>
      <c r="C30" s="51"/>
      <c r="D30" s="51"/>
      <c r="E30" s="51"/>
      <c r="F30" s="51"/>
      <c r="G30" s="346" t="s">
        <v>132</v>
      </c>
      <c r="H30" s="347"/>
      <c r="I30" s="73">
        <f>SUM(I19:I29)</f>
        <v>2076326039</v>
      </c>
      <c r="J30" s="73">
        <f>SUM(J19:J29)</f>
        <v>182120366</v>
      </c>
      <c r="K30" s="73">
        <f>SUM(K19:K29)</f>
        <v>1894205673</v>
      </c>
    </row>
    <row r="31" spans="1:11" ht="12.75" customHeight="1" x14ac:dyDescent="0.25">
      <c r="A31" s="3"/>
      <c r="B31" s="3"/>
      <c r="C31" s="3"/>
      <c r="D31" s="3"/>
      <c r="E31" s="3"/>
      <c r="F31" s="3"/>
      <c r="G31" s="3"/>
      <c r="H31" s="3"/>
      <c r="I31" s="22"/>
      <c r="J31" s="82"/>
      <c r="K31" s="161"/>
    </row>
    <row r="32" spans="1:11" ht="24.95" customHeight="1" x14ac:dyDescent="0.25">
      <c r="A32" s="296" t="s">
        <v>58</v>
      </c>
      <c r="B32" s="296" t="s">
        <v>133</v>
      </c>
      <c r="C32" s="296" t="s">
        <v>30</v>
      </c>
      <c r="D32" s="297" t="s">
        <v>59</v>
      </c>
      <c r="E32" s="296" t="s">
        <v>40</v>
      </c>
      <c r="F32" s="296" t="s">
        <v>62</v>
      </c>
      <c r="G32" s="296" t="s">
        <v>37</v>
      </c>
      <c r="H32" s="296" t="s">
        <v>60</v>
      </c>
      <c r="I32" s="296" t="s">
        <v>61</v>
      </c>
      <c r="J32" s="296" t="s">
        <v>99</v>
      </c>
      <c r="K32" s="296" t="s">
        <v>68</v>
      </c>
    </row>
    <row r="33" spans="1:11" ht="24.95" customHeight="1" x14ac:dyDescent="0.25">
      <c r="A33" s="303">
        <v>2707000000</v>
      </c>
      <c r="B33" s="303"/>
      <c r="C33" s="303">
        <v>0</v>
      </c>
      <c r="D33" s="299">
        <f>+A33+B33-C33</f>
        <v>2707000000</v>
      </c>
      <c r="E33" s="299">
        <f>+I30</f>
        <v>2076326039</v>
      </c>
      <c r="F33" s="300">
        <f>+E33/D33</f>
        <v>0.76702107092722571</v>
      </c>
      <c r="G33" s="299">
        <f>+I15</f>
        <v>497578386</v>
      </c>
      <c r="H33" s="299">
        <f>+D33-E33-G33</f>
        <v>133095575</v>
      </c>
      <c r="I33" s="304">
        <f>+J30</f>
        <v>182120366</v>
      </c>
      <c r="J33" s="305">
        <f>+I33/D33</f>
        <v>6.727756409309199E-2</v>
      </c>
      <c r="K33" s="304">
        <f>+K30</f>
        <v>1894205673</v>
      </c>
    </row>
    <row r="34" spans="1:11" x14ac:dyDescent="0.25">
      <c r="A34" s="302">
        <v>1</v>
      </c>
      <c r="B34" s="302">
        <v>2</v>
      </c>
      <c r="C34" s="302">
        <v>3</v>
      </c>
      <c r="D34" s="302" t="s">
        <v>42</v>
      </c>
      <c r="E34" s="302">
        <v>5</v>
      </c>
      <c r="F34" s="302" t="s">
        <v>69</v>
      </c>
      <c r="G34" s="302">
        <v>7</v>
      </c>
      <c r="H34" s="302" t="s">
        <v>70</v>
      </c>
      <c r="I34" s="302">
        <v>9</v>
      </c>
      <c r="J34" s="302" t="s">
        <v>100</v>
      </c>
      <c r="K34" s="302" t="s">
        <v>101</v>
      </c>
    </row>
    <row r="37" spans="1:11" x14ac:dyDescent="0.25">
      <c r="B37" s="218"/>
    </row>
  </sheetData>
  <mergeCells count="14">
    <mergeCell ref="B5:B6"/>
    <mergeCell ref="A5:A6"/>
    <mergeCell ref="D5:D6"/>
    <mergeCell ref="J17:J18"/>
    <mergeCell ref="I17:I18"/>
    <mergeCell ref="I5:I6"/>
    <mergeCell ref="J5:K6"/>
    <mergeCell ref="G30:H30"/>
    <mergeCell ref="E17:H17"/>
    <mergeCell ref="E18:F18"/>
    <mergeCell ref="G18:H18"/>
    <mergeCell ref="E5:H5"/>
    <mergeCell ref="E6:H6"/>
    <mergeCell ref="G15:H15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Enrique Adolfo Gomez Salazar</cp:lastModifiedBy>
  <cp:lastPrinted>2017-11-03T20:20:42Z</cp:lastPrinted>
  <dcterms:created xsi:type="dcterms:W3CDTF">2002-01-22T18:31:49Z</dcterms:created>
  <dcterms:modified xsi:type="dcterms:W3CDTF">2018-05-02T20:48:29Z</dcterms:modified>
</cp:coreProperties>
</file>