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jaime.hurtado\Desktop\2021 PUBLICACIONES\JUNIO PUBLICACIONES\"/>
    </mc:Choice>
  </mc:AlternateContent>
  <xr:revisionPtr revIDLastSave="0" documentId="8_{27BFD399-FA57-4E40-BEB8-BA79AD6D7A53}" xr6:coauthVersionLast="47" xr6:coauthVersionMax="47" xr10:uidLastSave="{00000000-0000-0000-0000-000000000000}"/>
  <bookViews>
    <workbookView xWindow="-120" yWindow="-120" windowWidth="20730" windowHeight="11160" tabRatio="970" firstSheet="41" activeTab="53" xr2:uid="{00000000-000D-0000-FFFF-FFFF00000000}"/>
  </bookViews>
  <sheets>
    <sheet name="equipos de información, computa" sheetId="78" r:id="rId1"/>
    <sheet name="Productos de molinería, almidon" sheetId="79" r:id="rId2"/>
    <sheet name="Bebidas" sheetId="80" r:id="rId3"/>
    <sheet name="Artículos textiles" sheetId="81" r:id="rId4"/>
    <sheet name="Dotación" sheetId="41" r:id="rId5"/>
    <sheet name="Productos de madera" sheetId="84" r:id="rId6"/>
    <sheet name="Pasta o pulpa, papel" sheetId="85" r:id="rId7"/>
    <sheet name="Productos de petróleo y combust" sheetId="22" r:id="rId8"/>
    <sheet name="Químicos básicos" sheetId="86" r:id="rId9"/>
    <sheet name="Otros productos químicos" sheetId="87" r:id="rId10"/>
    <sheet name="Productos de caucho y plástico" sheetId="88" r:id="rId11"/>
    <sheet name="Vidrio y productos de vidrio" sheetId="89" r:id="rId12"/>
    <sheet name="Muebles" sheetId="90" r:id="rId13"/>
    <sheet name="Productos metálicos elaborados" sheetId="92" r:id="rId14"/>
    <sheet name="servicio de transporte de carga" sheetId="93" r:id="rId15"/>
    <sheet name="Maquinaria de oficina" sheetId="94" r:id="rId16"/>
    <sheet name="Maquinaria y aparatos eléctrico" sheetId="95" r:id="rId17"/>
    <sheet name="Servicios de transporte" sheetId="96" r:id="rId18"/>
    <sheet name="Servicios de mensajería" sheetId="98" r:id="rId19"/>
    <sheet name="Seguros entidad" sheetId="99" r:id="rId20"/>
    <sheet name="Servicios Financieros y Conexos" sheetId="28" r:id="rId21"/>
    <sheet name="Servicios de administración" sheetId="100" r:id="rId22"/>
    <sheet name="Servicios de arrendamiento" sheetId="101" r:id="rId23"/>
    <sheet name="servicios de arren inmuebles" sheetId="102" r:id="rId24"/>
    <sheet name="Derechos de uso de propiedad in" sheetId="126" r:id="rId25"/>
    <sheet name="servicios de documentación y ce" sheetId="21" r:id="rId26"/>
    <sheet name="Otros servicios profesionales" sheetId="63" r:id="rId27"/>
    <sheet name="Servicios de telefonía fija" sheetId="103" r:id="rId28"/>
    <sheet name="Servicios de telecomunicaciones" sheetId="104" r:id="rId29"/>
    <sheet name="Srvcs telecom. a través de inte" sheetId="105" r:id="rId30"/>
    <sheet name="Servicios de transmisión" sheetId="106" r:id="rId31"/>
    <sheet name="Servicios de protección" sheetId="107" r:id="rId32"/>
    <sheet name="Servicios de limpieza general" sheetId="108" r:id="rId33"/>
    <sheet name="Servicios de copia y reproducci" sheetId="109" r:id="rId34"/>
    <sheet name="Servicios de correo" sheetId="110" r:id="rId35"/>
    <sheet name="Servicios de organización" sheetId="111" r:id="rId36"/>
    <sheet name="Srvs de manto y rep. computador" sheetId="112" r:id="rId37"/>
    <sheet name="Srvs de manto y rep. maquinaria" sheetId="113" r:id="rId38"/>
    <sheet name="Srvs de manto y rep. ascensores" sheetId="114" r:id="rId39"/>
    <sheet name="Srvs de reparación de otros bie" sheetId="115" r:id="rId40"/>
    <sheet name="Servicios consultoria" sheetId="116" r:id="rId41"/>
    <sheet name="Energía" sheetId="117" r:id="rId42"/>
    <sheet name="Acueducto y alcantarillado" sheetId="118" r:id="rId43"/>
    <sheet name="Aseo" sheetId="119" r:id="rId44"/>
    <sheet name="reparacion general y mto" sheetId="120" r:id="rId45"/>
    <sheet name="Capacitación" sheetId="121" r:id="rId46"/>
    <sheet name="Bienestar e incentivos" sheetId="122" r:id="rId47"/>
    <sheet name="Salud ocupacional" sheetId="123" r:id="rId48"/>
    <sheet name="Servicio de reparación de muebl" sheetId="127" r:id="rId49"/>
    <sheet name="Arrendamiento de bienes inmuebl" sheetId="124" r:id="rId50"/>
    <sheet name="servicios de ingenieria" sheetId="125" r:id="rId51"/>
    <sheet name="Nómina" sheetId="53" r:id="rId52"/>
    <sheet name="PASIVOS" sheetId="74" r:id="rId53"/>
    <sheet name="TOTAL" sheetId="17" r:id="rId54"/>
    <sheet name="SUSPENSION" sheetId="71" state="hidden" r:id="rId55"/>
  </sheets>
  <definedNames>
    <definedName name="_xlnm._FilterDatabase" localSheetId="3" hidden="1">'Artículos textiles'!$A$15:$K$16</definedName>
    <definedName name="_xlnm._FilterDatabase" localSheetId="2" hidden="1">Bebidas!$A$14:$K$15</definedName>
    <definedName name="_xlnm._FilterDatabase" localSheetId="4" hidden="1">Dotación!$A$15:$K$16</definedName>
    <definedName name="_xlnm._FilterDatabase" localSheetId="0" hidden="1">'equipos de información, computa'!$A$15:$K$16</definedName>
    <definedName name="_xlnm._FilterDatabase" localSheetId="6" hidden="1">'Pasta o pulpa, papel'!$A$12:$K$13</definedName>
    <definedName name="_xlnm._FilterDatabase" localSheetId="5" hidden="1">'Productos de madera'!$A$15:$K$16</definedName>
    <definedName name="_xlnm._FilterDatabase" localSheetId="1" hidden="1">'Productos de molinería, almidon'!$A$14:$K$15</definedName>
    <definedName name="_xlnm._FilterDatabase" localSheetId="48" hidden="1">'Servicio de reparación de muebl'!$A$15:$K$21</definedName>
    <definedName name="_xlnm._FilterDatabase" localSheetId="25" hidden="1">'servicios de documentación y ce'!$A$15:$K$21</definedName>
    <definedName name="_xlnm.Print_Area" localSheetId="42">'Acueducto y alcantarillado'!$A$1:$K$38</definedName>
    <definedName name="_xlnm.Print_Area" localSheetId="49">'Arrendamiento de bienes inmuebl'!$A$1:$K$27</definedName>
    <definedName name="_xlnm.Print_Area" localSheetId="3">'Artículos textiles'!$A$1:$K$27</definedName>
    <definedName name="_xlnm.Print_Area" localSheetId="43">Aseo!$A$1:$K$51</definedName>
    <definedName name="_xlnm.Print_Area" localSheetId="2">Bebidas!$A$1:$K$26</definedName>
    <definedName name="_xlnm.Print_Area" localSheetId="46">'Bienestar e incentivos'!$A$1:$K$176</definedName>
    <definedName name="_xlnm.Print_Area" localSheetId="45">Capacitación!$A$1:$K$27</definedName>
    <definedName name="_xlnm.Print_Area" localSheetId="24">'Derechos de uso de propiedad in'!$A$1:$K$30</definedName>
    <definedName name="_xlnm.Print_Area" localSheetId="4">Dotación!$A$1:$K$27</definedName>
    <definedName name="_xlnm.Print_Area" localSheetId="41">Energía!$A$1:$K$75</definedName>
    <definedName name="_xlnm.Print_Area" localSheetId="0">'equipos de información, computa'!$A$1:$K$27</definedName>
    <definedName name="_xlnm.Print_Area" localSheetId="15">'Maquinaria de oficina'!$A$1:$K$27</definedName>
    <definedName name="_xlnm.Print_Area" localSheetId="16">'Maquinaria y aparatos eléctrico'!$A$1:$K$27</definedName>
    <definedName name="_xlnm.Print_Area" localSheetId="12">Muebles!$A$1:$K$26</definedName>
    <definedName name="_xlnm.Print_Area" localSheetId="51">Nómina!$A$1:$K$108</definedName>
    <definedName name="_xlnm.Print_Area" localSheetId="9">'Otros productos químicos'!$A$1:$K$26</definedName>
    <definedName name="_xlnm.Print_Area" localSheetId="26">'Otros servicios profesionales'!$A$1:$K$45</definedName>
    <definedName name="_xlnm.Print_Area" localSheetId="6">'Pasta o pulpa, papel'!$A$1:$K$27</definedName>
    <definedName name="_xlnm.Print_Area" localSheetId="10">'Productos de caucho y plástico'!$A$1:$K$29</definedName>
    <definedName name="_xlnm.Print_Area" localSheetId="5">'Productos de madera'!$A$1:$K$27</definedName>
    <definedName name="_xlnm.Print_Area" localSheetId="1">'Productos de molinería, almidon'!$A$1:$K$26</definedName>
    <definedName name="_xlnm.Print_Area" localSheetId="7">'Productos de petróleo y combust'!$A$1:$K$27</definedName>
    <definedName name="_xlnm.Print_Area" localSheetId="13">'Productos metálicos elaborados'!$A$1:$K$27</definedName>
    <definedName name="_xlnm.Print_Area" localSheetId="8">'Químicos básicos'!$A$1:$K$27</definedName>
    <definedName name="_xlnm.Print_Area" localSheetId="44">'reparacion general y mto'!$A$1:$K$27</definedName>
    <definedName name="_xlnm.Print_Area" localSheetId="47">'Salud ocupacional'!$A$1:$K$32</definedName>
    <definedName name="_xlnm.Print_Area" localSheetId="19">'Seguros entidad'!$A$1:$K$31</definedName>
    <definedName name="_xlnm.Print_Area" localSheetId="48">'Servicio de reparación de muebl'!$A$1:$K$27</definedName>
    <definedName name="_xlnm.Print_Area" localSheetId="14">'servicio de transporte de carga'!$A$1:$K$27</definedName>
    <definedName name="_xlnm.Print_Area" localSheetId="40">'Servicios consultoria'!$A$1:$K$27</definedName>
    <definedName name="_xlnm.Print_Area" localSheetId="21">'Servicios de administración'!$A$1:$K$37</definedName>
    <definedName name="_xlnm.Print_Area" localSheetId="23">'servicios de arren inmuebles'!$A$1:$K$27</definedName>
    <definedName name="_xlnm.Print_Area" localSheetId="22">'Servicios de arrendamiento'!$A$1:$K$29</definedName>
    <definedName name="_xlnm.Print_Area" localSheetId="33">'Servicios de copia y reproducci'!$A$1:$K$28</definedName>
    <definedName name="_xlnm.Print_Area" localSheetId="34">'Servicios de correo'!$A$1:$K$27</definedName>
    <definedName name="_xlnm.Print_Area" localSheetId="25">'servicios de documentación y ce'!$A$1:$K$27</definedName>
    <definedName name="_xlnm.Print_Area" localSheetId="50">'servicios de ingenieria'!$A$1:$K$27</definedName>
    <definedName name="_xlnm.Print_Area" localSheetId="32">'Servicios de limpieza general'!$A$1:$K$28</definedName>
    <definedName name="_xlnm.Print_Area" localSheetId="18">'Servicios de mensajería'!$A$1:$K$27</definedName>
    <definedName name="_xlnm.Print_Area" localSheetId="35">'Servicios de organización'!$A$1:$K$27</definedName>
    <definedName name="_xlnm.Print_Area" localSheetId="31">'Servicios de protección'!$A$1:$K$29</definedName>
    <definedName name="_xlnm.Print_Area" localSheetId="28">'Servicios de telecomunicaciones'!$A$1:$K$41</definedName>
    <definedName name="_xlnm.Print_Area" localSheetId="27">'Servicios de telefonía fija'!$A$1:$K$38</definedName>
    <definedName name="_xlnm.Print_Area" localSheetId="30">'Servicios de transmisión'!$A$1:$K$34</definedName>
    <definedName name="_xlnm.Print_Area" localSheetId="17">'Servicios de transporte'!$A$1:$K$27</definedName>
    <definedName name="_xlnm.Print_Area" localSheetId="20">'Servicios Financieros y Conexos'!$A$1:$K$36</definedName>
    <definedName name="_xlnm.Print_Area" localSheetId="29">'Srvcs telecom. a través de inte'!$A$1:$K$27</definedName>
    <definedName name="_xlnm.Print_Area" localSheetId="38">'Srvs de manto y rep. ascensores'!$A$1:$K$27</definedName>
    <definedName name="_xlnm.Print_Area" localSheetId="36">'Srvs de manto y rep. computador'!$A$1:$K$31</definedName>
    <definedName name="_xlnm.Print_Area" localSheetId="37">'Srvs de manto y rep. maquinaria'!$A$1:$K$27</definedName>
    <definedName name="_xlnm.Print_Area" localSheetId="39">'Srvs de reparación de otros bie'!$A$1:$K$27</definedName>
    <definedName name="_xlnm.Print_Area" localSheetId="54">SUSPENSION!$A$1:$H$36</definedName>
    <definedName name="_xlnm.Print_Area" localSheetId="53">TOTAL!$A$1:$M$64</definedName>
    <definedName name="_xlnm.Print_Area" localSheetId="11">'Vidrio y productos de vidrio'!$A$1:$K$27</definedName>
    <definedName name="_xlnm.Print_Titles" localSheetId="42">'Acueducto y alcantarillado'!$15:$16</definedName>
    <definedName name="_xlnm.Print_Titles" localSheetId="49">'Arrendamiento de bienes inmuebl'!$15:$16</definedName>
    <definedName name="_xlnm.Print_Titles" localSheetId="3">'Artículos textiles'!$15:$16</definedName>
    <definedName name="_xlnm.Print_Titles" localSheetId="43">Aseo!$15:$16</definedName>
    <definedName name="_xlnm.Print_Titles" localSheetId="2">Bebidas!$14:$15</definedName>
    <definedName name="_xlnm.Print_Titles" localSheetId="46">'Bienestar e incentivos'!$16:$17</definedName>
    <definedName name="_xlnm.Print_Titles" localSheetId="45">Capacitación!$15:$16</definedName>
    <definedName name="_xlnm.Print_Titles" localSheetId="24">'Derechos de uso de propiedad in'!$15:$16</definedName>
    <definedName name="_xlnm.Print_Titles" localSheetId="41">Energía!$15:$16</definedName>
    <definedName name="_xlnm.Print_Titles" localSheetId="0">'equipos de información, computa'!$15:$16</definedName>
    <definedName name="_xlnm.Print_Titles" localSheetId="26">'Otros servicios profesionales'!$13:$14</definedName>
    <definedName name="_xlnm.Print_Titles" localSheetId="1">'Productos de molinería, almidon'!$14:$15</definedName>
    <definedName name="_xlnm.Print_Titles" localSheetId="44">'reparacion general y mto'!$15:$16</definedName>
    <definedName name="_xlnm.Print_Titles" localSheetId="47">'Salud ocupacional'!$13:$14</definedName>
    <definedName name="_xlnm.Print_Titles" localSheetId="40">'Servicios consultoria'!$15:$16</definedName>
    <definedName name="_xlnm.Print_Titles" localSheetId="21">'Servicios de administración'!$15:$16</definedName>
    <definedName name="_xlnm.Print_Titles" localSheetId="23">'servicios de arren inmuebles'!$15:$16</definedName>
    <definedName name="_xlnm.Print_Titles" localSheetId="22">'Servicios de arrendamiento'!$14:$15</definedName>
    <definedName name="_xlnm.Print_Titles" localSheetId="33">'Servicios de copia y reproducci'!$14:$15</definedName>
    <definedName name="_xlnm.Print_Titles" localSheetId="34">'Servicios de correo'!$15:$16</definedName>
    <definedName name="_xlnm.Print_Titles" localSheetId="50">'servicios de ingenieria'!$15:$16</definedName>
    <definedName name="_xlnm.Print_Titles" localSheetId="32">'Servicios de limpieza general'!$14:$15</definedName>
    <definedName name="_xlnm.Print_Titles" localSheetId="35">'Servicios de organización'!$15:$16</definedName>
    <definedName name="_xlnm.Print_Titles" localSheetId="31">'Servicios de protección'!$15:$16</definedName>
    <definedName name="_xlnm.Print_Titles" localSheetId="28">'Servicios de telecomunicaciones'!$14:$15</definedName>
    <definedName name="_xlnm.Print_Titles" localSheetId="27">'Servicios de telefonía fija'!$14:$15</definedName>
    <definedName name="_xlnm.Print_Titles" localSheetId="30">'Servicios de transmisión'!$15:$16</definedName>
    <definedName name="_xlnm.Print_Titles" localSheetId="20">'Servicios Financieros y Conexos'!$15:$16</definedName>
    <definedName name="_xlnm.Print_Titles" localSheetId="29">'Srvcs telecom. a través de inte'!$15:$16</definedName>
    <definedName name="_xlnm.Print_Titles" localSheetId="38">'Srvs de manto y rep. ascensores'!$15:$16</definedName>
    <definedName name="_xlnm.Print_Titles" localSheetId="36">'Srvs de manto y rep. computador'!$15:$16</definedName>
    <definedName name="_xlnm.Print_Titles" localSheetId="37">'Srvs de manto y rep. maquinaria'!$15:$16</definedName>
    <definedName name="_xlnm.Print_Titles" localSheetId="39">'Srvs de reparación de otros bie'!$15:$16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94" l="1"/>
  <c r="B28" i="107"/>
  <c r="J27" i="53"/>
  <c r="J52" i="53"/>
  <c r="J53" i="53"/>
  <c r="J54" i="53"/>
  <c r="I54" i="53"/>
  <c r="I32" i="53" l="1"/>
  <c r="K52" i="53"/>
  <c r="N32" i="53"/>
  <c r="K49" i="53"/>
  <c r="K50" i="53"/>
  <c r="K51" i="53"/>
  <c r="K53" i="53"/>
  <c r="K54" i="53"/>
  <c r="K47" i="53"/>
  <c r="K48" i="53"/>
  <c r="K46" i="53"/>
  <c r="J45" i="53"/>
  <c r="I43" i="53"/>
  <c r="J43" i="53" s="1"/>
  <c r="K41" i="53"/>
  <c r="K42" i="53"/>
  <c r="K44" i="53"/>
  <c r="J40" i="53"/>
  <c r="K40" i="53" s="1"/>
  <c r="I40" i="53"/>
  <c r="J39" i="53"/>
  <c r="J38" i="53"/>
  <c r="B44" i="63"/>
  <c r="D31" i="17" s="1"/>
  <c r="I34" i="53"/>
  <c r="J34" i="53" s="1"/>
  <c r="K37" i="53"/>
  <c r="K34" i="53"/>
  <c r="K35" i="53"/>
  <c r="K36" i="53"/>
  <c r="J31" i="53"/>
  <c r="D26" i="116"/>
  <c r="J25" i="53"/>
  <c r="I25" i="53"/>
  <c r="I12" i="104"/>
  <c r="I21" i="53"/>
  <c r="K21" i="53"/>
  <c r="K22" i="53"/>
  <c r="K23" i="53"/>
  <c r="K24" i="53"/>
  <c r="K25" i="53"/>
  <c r="K26" i="53"/>
  <c r="K27" i="53"/>
  <c r="K28" i="53"/>
  <c r="K29" i="53"/>
  <c r="K30" i="53"/>
  <c r="K32" i="53"/>
  <c r="K33" i="53"/>
  <c r="K20" i="53"/>
  <c r="J19" i="53"/>
  <c r="C53" i="17"/>
  <c r="K17" i="81"/>
  <c r="K39" i="119"/>
  <c r="K40" i="119"/>
  <c r="K41" i="119"/>
  <c r="K42" i="119"/>
  <c r="K43" i="119"/>
  <c r="K32" i="104"/>
  <c r="K33" i="104"/>
  <c r="K35" i="104"/>
  <c r="K17" i="127"/>
  <c r="K29" i="100"/>
  <c r="I13" i="126"/>
  <c r="K26" i="100"/>
  <c r="K27" i="100"/>
  <c r="K28" i="100"/>
  <c r="K32" i="100"/>
  <c r="K30" i="63"/>
  <c r="K31" i="63"/>
  <c r="K32" i="63"/>
  <c r="K33" i="63"/>
  <c r="K25" i="100"/>
  <c r="H46" i="17"/>
  <c r="K16" i="87"/>
  <c r="K17" i="110"/>
  <c r="I13" i="116"/>
  <c r="G26" i="116" s="1"/>
  <c r="I13" i="105"/>
  <c r="K159" i="122"/>
  <c r="K160" i="122"/>
  <c r="K161" i="122"/>
  <c r="K162" i="122"/>
  <c r="K163" i="122"/>
  <c r="K164" i="122"/>
  <c r="K165" i="122"/>
  <c r="K166" i="122"/>
  <c r="K167" i="122"/>
  <c r="K168" i="122"/>
  <c r="K169" i="122"/>
  <c r="K170" i="122"/>
  <c r="K171" i="122"/>
  <c r="K24" i="63"/>
  <c r="K25" i="63"/>
  <c r="K26" i="63"/>
  <c r="K27" i="63"/>
  <c r="K28" i="63"/>
  <c r="K29" i="63"/>
  <c r="K34" i="63"/>
  <c r="K38" i="63"/>
  <c r="K29" i="28"/>
  <c r="K28" i="28"/>
  <c r="K158" i="122"/>
  <c r="K130" i="122"/>
  <c r="K131" i="122"/>
  <c r="K132" i="122"/>
  <c r="K133" i="122"/>
  <c r="K134" i="122"/>
  <c r="K135" i="122"/>
  <c r="K136" i="122"/>
  <c r="K137" i="122"/>
  <c r="K138" i="122"/>
  <c r="K139" i="122"/>
  <c r="K140" i="122"/>
  <c r="K141" i="122"/>
  <c r="K142" i="122"/>
  <c r="K143" i="122"/>
  <c r="K144" i="122"/>
  <c r="K145" i="122"/>
  <c r="K146" i="122"/>
  <c r="K147" i="122"/>
  <c r="K148" i="122"/>
  <c r="K149" i="122"/>
  <c r="K150" i="122"/>
  <c r="K151" i="122"/>
  <c r="K152" i="122"/>
  <c r="K153" i="122"/>
  <c r="K154" i="122"/>
  <c r="K155" i="122"/>
  <c r="K156" i="122"/>
  <c r="K157" i="122"/>
  <c r="K26" i="28"/>
  <c r="K27" i="28"/>
  <c r="K17" i="88"/>
  <c r="K18" i="88"/>
  <c r="K19" i="88"/>
  <c r="K20" i="88"/>
  <c r="K21" i="88"/>
  <c r="K15" i="85"/>
  <c r="K16" i="85"/>
  <c r="K17" i="85"/>
  <c r="K18" i="85"/>
  <c r="K19" i="85"/>
  <c r="K20" i="85"/>
  <c r="K21" i="85"/>
  <c r="I14" i="122"/>
  <c r="I13" i="113"/>
  <c r="G26" i="113" s="1"/>
  <c r="I42" i="17" s="1"/>
  <c r="I13" i="110"/>
  <c r="G26" i="110" s="1"/>
  <c r="K24" i="106"/>
  <c r="K25" i="106"/>
  <c r="K26" i="106"/>
  <c r="K120" i="122"/>
  <c r="K121" i="122"/>
  <c r="K122" i="122"/>
  <c r="K123" i="122"/>
  <c r="K124" i="122"/>
  <c r="K125" i="122"/>
  <c r="K126" i="122"/>
  <c r="K127" i="122"/>
  <c r="K128" i="122"/>
  <c r="K129" i="122"/>
  <c r="K27" i="119"/>
  <c r="K28" i="119"/>
  <c r="K29" i="119"/>
  <c r="K30" i="119"/>
  <c r="K31" i="119"/>
  <c r="K32" i="119"/>
  <c r="K33" i="119"/>
  <c r="K34" i="119"/>
  <c r="K35" i="119"/>
  <c r="K25" i="118"/>
  <c r="K26" i="118"/>
  <c r="K27" i="118"/>
  <c r="K28" i="118"/>
  <c r="K29" i="118"/>
  <c r="K67" i="117"/>
  <c r="K68" i="117"/>
  <c r="K69" i="117"/>
  <c r="K70" i="117"/>
  <c r="K25" i="104"/>
  <c r="K26" i="104"/>
  <c r="K27" i="104"/>
  <c r="K26" i="103"/>
  <c r="K27" i="103"/>
  <c r="K28" i="103"/>
  <c r="K21" i="100"/>
  <c r="K22" i="100"/>
  <c r="K23" i="100"/>
  <c r="K17" i="99"/>
  <c r="K18" i="99"/>
  <c r="K19" i="99"/>
  <c r="K20" i="99"/>
  <c r="J27" i="99"/>
  <c r="I30" i="99"/>
  <c r="I27" i="99"/>
  <c r="I13" i="115"/>
  <c r="G26" i="115" s="1"/>
  <c r="K25" i="28"/>
  <c r="K64" i="117"/>
  <c r="K65" i="117"/>
  <c r="K66" i="117"/>
  <c r="K19" i="107"/>
  <c r="K20" i="107"/>
  <c r="K21" i="107"/>
  <c r="K40" i="122"/>
  <c r="K41" i="122"/>
  <c r="K42" i="122"/>
  <c r="K43" i="122"/>
  <c r="K44" i="122"/>
  <c r="K45" i="122"/>
  <c r="K46" i="122"/>
  <c r="K47" i="122"/>
  <c r="K48" i="122"/>
  <c r="K49" i="122"/>
  <c r="K50" i="122"/>
  <c r="K51" i="122"/>
  <c r="K52" i="122"/>
  <c r="K53" i="122"/>
  <c r="K54" i="122"/>
  <c r="K55" i="122"/>
  <c r="K56" i="122"/>
  <c r="K57" i="122"/>
  <c r="K58" i="122"/>
  <c r="K59" i="122"/>
  <c r="K60" i="122"/>
  <c r="K61" i="122"/>
  <c r="K62" i="122"/>
  <c r="K63" i="122"/>
  <c r="K64" i="122"/>
  <c r="K65" i="122"/>
  <c r="K66" i="122"/>
  <c r="K67" i="122"/>
  <c r="K68" i="122"/>
  <c r="K69" i="122"/>
  <c r="K70" i="122"/>
  <c r="K71" i="122"/>
  <c r="K72" i="122"/>
  <c r="K73" i="122"/>
  <c r="K74" i="122"/>
  <c r="K75" i="122"/>
  <c r="K76" i="122"/>
  <c r="K77" i="122"/>
  <c r="K78" i="122"/>
  <c r="K79" i="122"/>
  <c r="K80" i="122"/>
  <c r="K81" i="122"/>
  <c r="K82" i="122"/>
  <c r="K83" i="122"/>
  <c r="K84" i="122"/>
  <c r="K85" i="122"/>
  <c r="K86" i="122"/>
  <c r="K87" i="122"/>
  <c r="K88" i="122"/>
  <c r="K89" i="122"/>
  <c r="K90" i="122"/>
  <c r="K91" i="122"/>
  <c r="K92" i="122"/>
  <c r="K93" i="122"/>
  <c r="K94" i="122"/>
  <c r="K95" i="122"/>
  <c r="K96" i="122"/>
  <c r="K97" i="122"/>
  <c r="K98" i="122"/>
  <c r="K99" i="122"/>
  <c r="K100" i="122"/>
  <c r="K101" i="122"/>
  <c r="K102" i="122"/>
  <c r="K103" i="122"/>
  <c r="K104" i="122"/>
  <c r="K105" i="122"/>
  <c r="K106" i="122"/>
  <c r="K107" i="122"/>
  <c r="K108" i="122"/>
  <c r="K109" i="122"/>
  <c r="K110" i="122"/>
  <c r="K111" i="122"/>
  <c r="K112" i="122"/>
  <c r="K113" i="122"/>
  <c r="K114" i="122"/>
  <c r="K115" i="122"/>
  <c r="K116" i="122"/>
  <c r="K117" i="122"/>
  <c r="K118" i="122"/>
  <c r="K119" i="122"/>
  <c r="K24" i="118"/>
  <c r="K30" i="118"/>
  <c r="K31" i="118"/>
  <c r="K60" i="117"/>
  <c r="K61" i="117"/>
  <c r="K62" i="117"/>
  <c r="K63" i="117"/>
  <c r="K23" i="106"/>
  <c r="K24" i="103"/>
  <c r="K25" i="103"/>
  <c r="K22" i="63"/>
  <c r="K23" i="63"/>
  <c r="I13" i="120"/>
  <c r="G26" i="120" s="1"/>
  <c r="I49" i="17" s="1"/>
  <c r="K22" i="123"/>
  <c r="K23" i="123"/>
  <c r="K24" i="123"/>
  <c r="K25" i="123"/>
  <c r="K35" i="122"/>
  <c r="K36" i="122"/>
  <c r="K37" i="122"/>
  <c r="K38" i="122"/>
  <c r="K39" i="122"/>
  <c r="K25" i="119"/>
  <c r="K26" i="119"/>
  <c r="K36" i="119"/>
  <c r="K37" i="119"/>
  <c r="K51" i="117"/>
  <c r="K52" i="117"/>
  <c r="K53" i="117"/>
  <c r="K54" i="117"/>
  <c r="K55" i="117"/>
  <c r="K56" i="117"/>
  <c r="K57" i="117"/>
  <c r="K58" i="117"/>
  <c r="K59" i="117"/>
  <c r="K18" i="108"/>
  <c r="K19" i="108"/>
  <c r="K19" i="104"/>
  <c r="K20" i="104"/>
  <c r="K21" i="104"/>
  <c r="K22" i="104"/>
  <c r="K23" i="104"/>
  <c r="K24" i="104"/>
  <c r="K28" i="104"/>
  <c r="K29" i="104"/>
  <c r="K30" i="104"/>
  <c r="K20" i="63"/>
  <c r="K21" i="63"/>
  <c r="K22" i="126"/>
  <c r="K20" i="100"/>
  <c r="K23" i="28"/>
  <c r="I13" i="121"/>
  <c r="G26" i="121" s="1"/>
  <c r="I50" i="17" s="1"/>
  <c r="J33" i="100"/>
  <c r="I36" i="100" s="1"/>
  <c r="K45" i="117"/>
  <c r="K46" i="117"/>
  <c r="K47" i="117"/>
  <c r="K48" i="117"/>
  <c r="K49" i="117"/>
  <c r="K50" i="117"/>
  <c r="K18" i="112"/>
  <c r="K19" i="112"/>
  <c r="K20" i="112"/>
  <c r="K21" i="112"/>
  <c r="K18" i="109"/>
  <c r="K19" i="109"/>
  <c r="K20" i="109"/>
  <c r="K19" i="106"/>
  <c r="K20" i="106"/>
  <c r="K21" i="106"/>
  <c r="K22" i="106"/>
  <c r="K27" i="106"/>
  <c r="K20" i="103"/>
  <c r="K21" i="103"/>
  <c r="K22" i="103"/>
  <c r="K23" i="103"/>
  <c r="K31" i="103"/>
  <c r="K16" i="63"/>
  <c r="K17" i="63"/>
  <c r="K18" i="63"/>
  <c r="K19" i="63"/>
  <c r="K39" i="63"/>
  <c r="K18" i="21"/>
  <c r="K19" i="21"/>
  <c r="K20" i="21"/>
  <c r="K21" i="21"/>
  <c r="K22" i="21"/>
  <c r="K17" i="21"/>
  <c r="K23" i="21" s="1"/>
  <c r="K26" i="21" s="1"/>
  <c r="M53" i="17" s="1"/>
  <c r="K18" i="126"/>
  <c r="K19" i="126"/>
  <c r="K20" i="126"/>
  <c r="K21" i="126"/>
  <c r="K17" i="101"/>
  <c r="K18" i="101"/>
  <c r="K19" i="101"/>
  <c r="K20" i="101"/>
  <c r="K21" i="101"/>
  <c r="K22" i="101"/>
  <c r="K22" i="28"/>
  <c r="K24" i="28"/>
  <c r="K22" i="88"/>
  <c r="K23" i="88"/>
  <c r="K19" i="103"/>
  <c r="J172" i="122"/>
  <c r="I175" i="122" s="1"/>
  <c r="I172" i="122"/>
  <c r="E175" i="122" s="1"/>
  <c r="K18" i="122"/>
  <c r="K19" i="122"/>
  <c r="K20" i="122"/>
  <c r="K21" i="122"/>
  <c r="K22" i="122"/>
  <c r="K23" i="122"/>
  <c r="K24" i="122"/>
  <c r="K25" i="122"/>
  <c r="K26" i="122"/>
  <c r="K27" i="122"/>
  <c r="K28" i="122"/>
  <c r="K29" i="122"/>
  <c r="K30" i="122"/>
  <c r="K31" i="122"/>
  <c r="K32" i="122"/>
  <c r="K33" i="122"/>
  <c r="K34" i="122"/>
  <c r="E54" i="17"/>
  <c r="D54" i="17"/>
  <c r="A54" i="17"/>
  <c r="B54" i="17"/>
  <c r="D26" i="127"/>
  <c r="K23" i="127"/>
  <c r="K26" i="127" s="1"/>
  <c r="M54" i="17" s="1"/>
  <c r="J23" i="127"/>
  <c r="I26" i="127" s="1"/>
  <c r="K54" i="17" s="1"/>
  <c r="I23" i="127"/>
  <c r="E26" i="127" s="1"/>
  <c r="I13" i="127"/>
  <c r="G26" i="127" s="1"/>
  <c r="K3" i="127"/>
  <c r="A53" i="17"/>
  <c r="E53" i="17"/>
  <c r="D53" i="17"/>
  <c r="B53" i="17"/>
  <c r="A30" i="17"/>
  <c r="B24" i="17"/>
  <c r="I13" i="111"/>
  <c r="I13" i="124"/>
  <c r="G26" i="124" s="1"/>
  <c r="I56" i="17" s="1"/>
  <c r="I55" i="17" s="1"/>
  <c r="I13" i="125"/>
  <c r="G26" i="125" s="1"/>
  <c r="I13" i="112"/>
  <c r="G30" i="112" s="1"/>
  <c r="I13" i="21"/>
  <c r="I23" i="21"/>
  <c r="E26" i="21" s="1"/>
  <c r="K34" i="117"/>
  <c r="K35" i="117"/>
  <c r="K36" i="117"/>
  <c r="K37" i="117"/>
  <c r="K38" i="117"/>
  <c r="K39" i="117"/>
  <c r="K40" i="117"/>
  <c r="K41" i="117"/>
  <c r="K42" i="117"/>
  <c r="K43" i="117"/>
  <c r="K44" i="117"/>
  <c r="K19" i="118"/>
  <c r="K20" i="118"/>
  <c r="K21" i="118"/>
  <c r="K22" i="118"/>
  <c r="K21" i="119"/>
  <c r="K22" i="119"/>
  <c r="K23" i="119"/>
  <c r="K24" i="119"/>
  <c r="I11" i="63"/>
  <c r="I23" i="81"/>
  <c r="E26" i="81"/>
  <c r="G40" i="104"/>
  <c r="I13" i="107"/>
  <c r="I13" i="114"/>
  <c r="I12" i="108"/>
  <c r="G27" i="108" s="1"/>
  <c r="I37" i="17" s="1"/>
  <c r="I12" i="109"/>
  <c r="G27" i="109" s="1"/>
  <c r="I11" i="123"/>
  <c r="G31" i="123"/>
  <c r="I52" i="17" s="1"/>
  <c r="G175" i="122"/>
  <c r="K3" i="74"/>
  <c r="K3" i="125"/>
  <c r="K3" i="124"/>
  <c r="K3" i="21"/>
  <c r="K3" i="123"/>
  <c r="K3" i="122"/>
  <c r="K3" i="121"/>
  <c r="K3" i="120"/>
  <c r="K3" i="119"/>
  <c r="K3" i="118"/>
  <c r="K3" i="117"/>
  <c r="K3" i="116"/>
  <c r="K3" i="115"/>
  <c r="K3" i="114"/>
  <c r="K3" i="113"/>
  <c r="K3" i="112"/>
  <c r="K3" i="111"/>
  <c r="K3" i="110"/>
  <c r="K3" i="109"/>
  <c r="K3" i="108"/>
  <c r="K3" i="107"/>
  <c r="K3" i="106"/>
  <c r="K3" i="105"/>
  <c r="K3" i="104"/>
  <c r="K3" i="103"/>
  <c r="K3" i="63"/>
  <c r="K3" i="126"/>
  <c r="K3" i="102"/>
  <c r="K3" i="101"/>
  <c r="K3" i="100"/>
  <c r="K3" i="28"/>
  <c r="K3" i="99"/>
  <c r="K3" i="98"/>
  <c r="K3" i="96"/>
  <c r="K3" i="95"/>
  <c r="K3" i="94"/>
  <c r="K3" i="93"/>
  <c r="K3" i="92"/>
  <c r="K3" i="90"/>
  <c r="K3" i="89"/>
  <c r="K3" i="88"/>
  <c r="K3" i="87"/>
  <c r="K3" i="86"/>
  <c r="K3" i="22"/>
  <c r="K3" i="85"/>
  <c r="K3" i="84"/>
  <c r="K3" i="41"/>
  <c r="K3" i="81"/>
  <c r="K3" i="80"/>
  <c r="K3" i="79"/>
  <c r="K3" i="78"/>
  <c r="K29" i="117"/>
  <c r="K30" i="117"/>
  <c r="K31" i="117"/>
  <c r="K17" i="104"/>
  <c r="K18" i="104"/>
  <c r="J23" i="74"/>
  <c r="K23" i="74"/>
  <c r="I23" i="74"/>
  <c r="J23" i="125"/>
  <c r="I26" i="125"/>
  <c r="I23" i="125"/>
  <c r="E26" i="125" s="1"/>
  <c r="G58" i="17" s="1"/>
  <c r="J23" i="124"/>
  <c r="I23" i="124"/>
  <c r="J28" i="123"/>
  <c r="I31" i="123" s="1"/>
  <c r="I28" i="123"/>
  <c r="E31" i="123"/>
  <c r="J23" i="121"/>
  <c r="I26" i="121" s="1"/>
  <c r="I23" i="121"/>
  <c r="E26" i="121" s="1"/>
  <c r="J23" i="120"/>
  <c r="I26" i="120"/>
  <c r="I23" i="120"/>
  <c r="J47" i="119"/>
  <c r="I47" i="119"/>
  <c r="E50" i="119" s="1"/>
  <c r="J34" i="118"/>
  <c r="I37" i="118" s="1"/>
  <c r="I34" i="118"/>
  <c r="I13" i="118"/>
  <c r="G37" i="118" s="1"/>
  <c r="J71" i="117"/>
  <c r="I71" i="117"/>
  <c r="E74" i="117" s="1"/>
  <c r="I13" i="117"/>
  <c r="G74" i="117" s="1"/>
  <c r="I46" i="17" s="1"/>
  <c r="J23" i="116"/>
  <c r="I23" i="116"/>
  <c r="J23" i="115"/>
  <c r="I26" i="115" s="1"/>
  <c r="I23" i="115"/>
  <c r="J23" i="114"/>
  <c r="I26" i="114" s="1"/>
  <c r="I23" i="114"/>
  <c r="E26" i="114" s="1"/>
  <c r="G43" i="17" s="1"/>
  <c r="J23" i="113"/>
  <c r="I23" i="113"/>
  <c r="E26" i="113" s="1"/>
  <c r="J27" i="112"/>
  <c r="I30" i="112" s="1"/>
  <c r="I27" i="112"/>
  <c r="E30" i="112" s="1"/>
  <c r="J23" i="111"/>
  <c r="I26" i="111"/>
  <c r="I23" i="111"/>
  <c r="E26" i="111" s="1"/>
  <c r="J23" i="110"/>
  <c r="I23" i="110"/>
  <c r="J24" i="109"/>
  <c r="I27" i="109"/>
  <c r="I24" i="109"/>
  <c r="J24" i="108"/>
  <c r="I27" i="108" s="1"/>
  <c r="I24" i="108"/>
  <c r="J25" i="107"/>
  <c r="I28" i="107" s="1"/>
  <c r="I25" i="107"/>
  <c r="J23" i="105"/>
  <c r="I26" i="105" s="1"/>
  <c r="I23" i="105"/>
  <c r="J37" i="104"/>
  <c r="I37" i="104"/>
  <c r="E40" i="104" s="1"/>
  <c r="J34" i="103"/>
  <c r="I37" i="103" s="1"/>
  <c r="I34" i="103"/>
  <c r="E37" i="103" s="1"/>
  <c r="J30" i="106"/>
  <c r="I33" i="106"/>
  <c r="I30" i="106"/>
  <c r="E33" i="106"/>
  <c r="I13" i="106"/>
  <c r="G33" i="106"/>
  <c r="J41" i="63"/>
  <c r="I44" i="63" s="1"/>
  <c r="I41" i="63"/>
  <c r="E44" i="63" s="1"/>
  <c r="K26" i="117"/>
  <c r="K25" i="117"/>
  <c r="K24" i="117"/>
  <c r="K23" i="117"/>
  <c r="K22" i="117"/>
  <c r="K21" i="117"/>
  <c r="K20" i="117"/>
  <c r="K19" i="117"/>
  <c r="K27" i="117"/>
  <c r="K18" i="117"/>
  <c r="K17" i="117"/>
  <c r="D24" i="17"/>
  <c r="E24" i="17"/>
  <c r="C24" i="17"/>
  <c r="D29" i="17"/>
  <c r="E29" i="17"/>
  <c r="C29" i="17"/>
  <c r="E31" i="17"/>
  <c r="D30" i="17"/>
  <c r="E30" i="17"/>
  <c r="C30" i="17"/>
  <c r="D29" i="126"/>
  <c r="F30" i="17"/>
  <c r="J26" i="126"/>
  <c r="I29" i="126" s="1"/>
  <c r="I26" i="126"/>
  <c r="E29" i="126" s="1"/>
  <c r="K25" i="126"/>
  <c r="K24" i="126"/>
  <c r="K23" i="126"/>
  <c r="K17" i="126"/>
  <c r="G29" i="126"/>
  <c r="I30" i="17" s="1"/>
  <c r="D58" i="17"/>
  <c r="D57" i="17" s="1"/>
  <c r="E58" i="17"/>
  <c r="E57" i="17"/>
  <c r="C58" i="17"/>
  <c r="C57" i="17"/>
  <c r="B58" i="17"/>
  <c r="A58" i="17"/>
  <c r="D56" i="17"/>
  <c r="D55" i="17"/>
  <c r="E56" i="17"/>
  <c r="E55" i="17" s="1"/>
  <c r="C56" i="17"/>
  <c r="C55" i="17"/>
  <c r="B56" i="17"/>
  <c r="A56" i="17"/>
  <c r="D52" i="17"/>
  <c r="E52" i="17"/>
  <c r="C52" i="17"/>
  <c r="B52" i="17"/>
  <c r="A52" i="17"/>
  <c r="D51" i="17"/>
  <c r="E51" i="17"/>
  <c r="C51" i="17"/>
  <c r="B51" i="17"/>
  <c r="A51" i="17"/>
  <c r="D50" i="17"/>
  <c r="E50" i="17"/>
  <c r="C50" i="17"/>
  <c r="B50" i="17"/>
  <c r="A50" i="17"/>
  <c r="D49" i="17"/>
  <c r="E49" i="17"/>
  <c r="C49" i="17"/>
  <c r="B49" i="17"/>
  <c r="A49" i="17"/>
  <c r="D48" i="17"/>
  <c r="E48" i="17"/>
  <c r="C48" i="17"/>
  <c r="B48" i="17"/>
  <c r="A48" i="17"/>
  <c r="D47" i="17"/>
  <c r="E47" i="17"/>
  <c r="C47" i="17"/>
  <c r="B47" i="17"/>
  <c r="A47" i="17"/>
  <c r="D46" i="17"/>
  <c r="E46" i="17"/>
  <c r="C46" i="17"/>
  <c r="B46" i="17"/>
  <c r="A46" i="17"/>
  <c r="D45" i="17"/>
  <c r="E45" i="17"/>
  <c r="C45" i="17"/>
  <c r="B45" i="17"/>
  <c r="A45" i="17"/>
  <c r="D44" i="17"/>
  <c r="E44" i="17"/>
  <c r="C44" i="17"/>
  <c r="B44" i="17"/>
  <c r="A44" i="17"/>
  <c r="D43" i="17"/>
  <c r="E43" i="17"/>
  <c r="C43" i="17"/>
  <c r="B43" i="17"/>
  <c r="A43" i="17"/>
  <c r="D42" i="17"/>
  <c r="E42" i="17"/>
  <c r="C42" i="17"/>
  <c r="B42" i="17"/>
  <c r="A42" i="17"/>
  <c r="D41" i="17"/>
  <c r="E41" i="17"/>
  <c r="C41" i="17"/>
  <c r="B41" i="17"/>
  <c r="A41" i="17"/>
  <c r="D40" i="17"/>
  <c r="E40" i="17"/>
  <c r="C40" i="17"/>
  <c r="B40" i="17"/>
  <c r="A40" i="17"/>
  <c r="D39" i="17"/>
  <c r="E39" i="17"/>
  <c r="C39" i="17"/>
  <c r="B39" i="17"/>
  <c r="A39" i="17"/>
  <c r="D38" i="17"/>
  <c r="E38" i="17"/>
  <c r="C38" i="17"/>
  <c r="B38" i="17"/>
  <c r="A38" i="17"/>
  <c r="D37" i="17"/>
  <c r="E37" i="17"/>
  <c r="C37" i="17"/>
  <c r="B37" i="17"/>
  <c r="A37" i="17"/>
  <c r="D36" i="17"/>
  <c r="E36" i="17"/>
  <c r="C36" i="17"/>
  <c r="B36" i="17"/>
  <c r="A36" i="17"/>
  <c r="D35" i="17"/>
  <c r="E35" i="17"/>
  <c r="C35" i="17"/>
  <c r="B35" i="17"/>
  <c r="A35" i="17"/>
  <c r="D34" i="17"/>
  <c r="E34" i="17"/>
  <c r="C34" i="17"/>
  <c r="B34" i="17"/>
  <c r="A34" i="17"/>
  <c r="D33" i="17"/>
  <c r="E33" i="17"/>
  <c r="C33" i="17"/>
  <c r="B33" i="17"/>
  <c r="A33" i="17"/>
  <c r="D32" i="17"/>
  <c r="E32" i="17"/>
  <c r="C32" i="17"/>
  <c r="B32" i="17"/>
  <c r="A32" i="17"/>
  <c r="B29" i="17"/>
  <c r="A29" i="17"/>
  <c r="D28" i="17"/>
  <c r="E28" i="17"/>
  <c r="C28" i="17"/>
  <c r="B28" i="17"/>
  <c r="A28" i="17"/>
  <c r="D27" i="17"/>
  <c r="E27" i="17"/>
  <c r="C27" i="17"/>
  <c r="B27" i="17"/>
  <c r="A27" i="17"/>
  <c r="D26" i="17"/>
  <c r="E26" i="17"/>
  <c r="C26" i="17"/>
  <c r="B26" i="17"/>
  <c r="A26" i="17"/>
  <c r="D25" i="17"/>
  <c r="E25" i="17"/>
  <c r="C25" i="17"/>
  <c r="B25" i="17"/>
  <c r="A25" i="17"/>
  <c r="A24" i="17"/>
  <c r="D23" i="17"/>
  <c r="E23" i="17"/>
  <c r="C23" i="17"/>
  <c r="B23" i="17"/>
  <c r="A23" i="17"/>
  <c r="D26" i="125"/>
  <c r="F58" i="17" s="1"/>
  <c r="F57" i="17" s="1"/>
  <c r="G57" i="17"/>
  <c r="K22" i="125"/>
  <c r="K21" i="125"/>
  <c r="K20" i="125"/>
  <c r="K19" i="125"/>
  <c r="K18" i="125"/>
  <c r="K17" i="125"/>
  <c r="D26" i="124"/>
  <c r="F56" i="17"/>
  <c r="F55" i="17" s="1"/>
  <c r="I26" i="124"/>
  <c r="K56" i="17"/>
  <c r="K55" i="17"/>
  <c r="E26" i="124"/>
  <c r="G56" i="17" s="1"/>
  <c r="G55" i="17" s="1"/>
  <c r="K22" i="124"/>
  <c r="K21" i="124"/>
  <c r="K20" i="124"/>
  <c r="K19" i="124"/>
  <c r="K18" i="124"/>
  <c r="K17" i="124"/>
  <c r="D31" i="123"/>
  <c r="F52" i="17" s="1"/>
  <c r="K27" i="123"/>
  <c r="K26" i="123"/>
  <c r="K28" i="123"/>
  <c r="K31" i="123" s="1"/>
  <c r="M52" i="17" s="1"/>
  <c r="D175" i="122"/>
  <c r="F51" i="17" s="1"/>
  <c r="D26" i="121"/>
  <c r="F50" i="17" s="1"/>
  <c r="K22" i="121"/>
  <c r="K21" i="121"/>
  <c r="K20" i="121"/>
  <c r="K19" i="121"/>
  <c r="K18" i="121"/>
  <c r="K17" i="121"/>
  <c r="D26" i="120"/>
  <c r="F49" i="17" s="1"/>
  <c r="E26" i="120"/>
  <c r="G49" i="17" s="1"/>
  <c r="K22" i="120"/>
  <c r="K21" i="120"/>
  <c r="K20" i="120"/>
  <c r="K23" i="120" s="1"/>
  <c r="K19" i="120"/>
  <c r="K18" i="120"/>
  <c r="K17" i="120"/>
  <c r="D50" i="119"/>
  <c r="F48" i="17" s="1"/>
  <c r="K46" i="119"/>
  <c r="K38" i="119"/>
  <c r="K20" i="119"/>
  <c r="K19" i="119"/>
  <c r="K18" i="119"/>
  <c r="K17" i="119"/>
  <c r="D37" i="118"/>
  <c r="F47" i="17" s="1"/>
  <c r="K33" i="118"/>
  <c r="K32" i="118"/>
  <c r="K23" i="118"/>
  <c r="K34" i="118" s="1"/>
  <c r="K37" i="118" s="1"/>
  <c r="M47" i="17" s="1"/>
  <c r="K18" i="118"/>
  <c r="K17" i="118"/>
  <c r="D74" i="117"/>
  <c r="F46" i="17"/>
  <c r="K33" i="117"/>
  <c r="K32" i="117"/>
  <c r="K28" i="117"/>
  <c r="J26" i="116"/>
  <c r="I26" i="116"/>
  <c r="E26" i="116"/>
  <c r="G45" i="17"/>
  <c r="K22" i="116"/>
  <c r="K21" i="116"/>
  <c r="K20" i="116"/>
  <c r="K19" i="116"/>
  <c r="K18" i="116"/>
  <c r="K17" i="116"/>
  <c r="D26" i="115"/>
  <c r="E26" i="115"/>
  <c r="K22" i="115"/>
  <c r="K21" i="115"/>
  <c r="K20" i="115"/>
  <c r="K19" i="115"/>
  <c r="K18" i="115"/>
  <c r="K17" i="115"/>
  <c r="K23" i="115" s="1"/>
  <c r="K26" i="115" s="1"/>
  <c r="M44" i="17" s="1"/>
  <c r="D26" i="114"/>
  <c r="F43" i="17" s="1"/>
  <c r="K22" i="114"/>
  <c r="K21" i="114"/>
  <c r="K20" i="114"/>
  <c r="K19" i="114"/>
  <c r="K18" i="114"/>
  <c r="K17" i="114"/>
  <c r="G26" i="114"/>
  <c r="I43" i="17" s="1"/>
  <c r="D26" i="113"/>
  <c r="I26" i="113"/>
  <c r="K42" i="17" s="1"/>
  <c r="K22" i="113"/>
  <c r="K21" i="113"/>
  <c r="K20" i="113"/>
  <c r="K19" i="113"/>
  <c r="K18" i="113"/>
  <c r="K17" i="113"/>
  <c r="D30" i="112"/>
  <c r="K26" i="112"/>
  <c r="K25" i="112"/>
  <c r="K23" i="112"/>
  <c r="K22" i="112"/>
  <c r="K17" i="112"/>
  <c r="K27" i="112" s="1"/>
  <c r="K30" i="112" s="1"/>
  <c r="M41" i="17" s="1"/>
  <c r="D26" i="111"/>
  <c r="F40" i="17" s="1"/>
  <c r="K22" i="111"/>
  <c r="K21" i="111"/>
  <c r="K20" i="111"/>
  <c r="K19" i="111"/>
  <c r="K18" i="111"/>
  <c r="K17" i="111"/>
  <c r="G26" i="111"/>
  <c r="I40" i="17" s="1"/>
  <c r="D26" i="110"/>
  <c r="H26" i="110" s="1"/>
  <c r="J39" i="17" s="1"/>
  <c r="F39" i="17"/>
  <c r="I26" i="110"/>
  <c r="E26" i="110"/>
  <c r="G39" i="17"/>
  <c r="K22" i="110"/>
  <c r="K21" i="110"/>
  <c r="K20" i="110"/>
  <c r="K19" i="110"/>
  <c r="K18" i="110"/>
  <c r="D27" i="109"/>
  <c r="F38" i="17" s="1"/>
  <c r="E27" i="109"/>
  <c r="K23" i="109"/>
  <c r="K22" i="109"/>
  <c r="K24" i="109" s="1"/>
  <c r="K21" i="109"/>
  <c r="K17" i="109"/>
  <c r="D27" i="108"/>
  <c r="F37" i="17"/>
  <c r="E27" i="108"/>
  <c r="G37" i="17" s="1"/>
  <c r="K23" i="108"/>
  <c r="K22" i="108"/>
  <c r="K21" i="108"/>
  <c r="K20" i="108"/>
  <c r="K17" i="108"/>
  <c r="K16" i="108"/>
  <c r="K24" i="108" s="1"/>
  <c r="K27" i="108" s="1"/>
  <c r="M37" i="17" s="1"/>
  <c r="D28" i="107"/>
  <c r="F36" i="17" s="1"/>
  <c r="E28" i="107"/>
  <c r="K24" i="107"/>
  <c r="K23" i="107"/>
  <c r="K22" i="107"/>
  <c r="K18" i="107"/>
  <c r="K17" i="107"/>
  <c r="K25" i="107" s="1"/>
  <c r="K28" i="107" s="1"/>
  <c r="M36" i="17" s="1"/>
  <c r="G28" i="107"/>
  <c r="I36" i="17"/>
  <c r="D33" i="106"/>
  <c r="F35" i="17" s="1"/>
  <c r="K29" i="106"/>
  <c r="K28" i="106"/>
  <c r="K18" i="106"/>
  <c r="K17" i="106"/>
  <c r="D26" i="105"/>
  <c r="F34" i="17"/>
  <c r="E26" i="105"/>
  <c r="G34" i="17" s="1"/>
  <c r="K22" i="105"/>
  <c r="K21" i="105"/>
  <c r="K20" i="105"/>
  <c r="K19" i="105"/>
  <c r="K18" i="105"/>
  <c r="K17" i="105"/>
  <c r="G26" i="105"/>
  <c r="I34" i="17"/>
  <c r="D40" i="104"/>
  <c r="F33" i="17" s="1"/>
  <c r="I40" i="104"/>
  <c r="K36" i="104"/>
  <c r="K31" i="104"/>
  <c r="K16" i="104"/>
  <c r="D37" i="103"/>
  <c r="F32" i="17"/>
  <c r="K33" i="103"/>
  <c r="K32" i="103"/>
  <c r="K18" i="103"/>
  <c r="K17" i="103"/>
  <c r="K16" i="103"/>
  <c r="D26" i="102"/>
  <c r="F29" i="17"/>
  <c r="J23" i="102"/>
  <c r="I26" i="102" s="1"/>
  <c r="K29" i="17" s="1"/>
  <c r="I23" i="102"/>
  <c r="E26" i="102" s="1"/>
  <c r="K22" i="102"/>
  <c r="K21" i="102"/>
  <c r="K20" i="102"/>
  <c r="K19" i="102"/>
  <c r="K18" i="102"/>
  <c r="K17" i="102"/>
  <c r="I13" i="102"/>
  <c r="G26" i="102" s="1"/>
  <c r="I29" i="17" s="1"/>
  <c r="D28" i="101"/>
  <c r="F28" i="17" s="1"/>
  <c r="J25" i="101"/>
  <c r="I28" i="101"/>
  <c r="I25" i="101"/>
  <c r="E28" i="101" s="1"/>
  <c r="K24" i="101"/>
  <c r="K23" i="101"/>
  <c r="K16" i="101"/>
  <c r="I12" i="101"/>
  <c r="G28" i="101" s="1"/>
  <c r="D36" i="100"/>
  <c r="F27" i="17"/>
  <c r="I33" i="100"/>
  <c r="E36" i="100" s="1"/>
  <c r="K24" i="100"/>
  <c r="K19" i="100"/>
  <c r="K18" i="100"/>
  <c r="K17" i="100"/>
  <c r="I13" i="100"/>
  <c r="G36" i="100" s="1"/>
  <c r="I27" i="17" s="1"/>
  <c r="K18" i="28"/>
  <c r="K19" i="28"/>
  <c r="K21" i="28"/>
  <c r="K32" i="28" s="1"/>
  <c r="K35" i="28" s="1"/>
  <c r="M26" i="17" s="1"/>
  <c r="K30" i="28"/>
  <c r="K31" i="28"/>
  <c r="K17" i="28"/>
  <c r="I13" i="28"/>
  <c r="D30" i="99"/>
  <c r="F25" i="17" s="1"/>
  <c r="E30" i="99"/>
  <c r="K26" i="99"/>
  <c r="K25" i="99"/>
  <c r="K24" i="99"/>
  <c r="K23" i="99"/>
  <c r="K22" i="99"/>
  <c r="K21" i="99"/>
  <c r="I13" i="99"/>
  <c r="G30" i="99" s="1"/>
  <c r="D26" i="98"/>
  <c r="F24" i="17" s="1"/>
  <c r="J23" i="98"/>
  <c r="I26" i="98" s="1"/>
  <c r="I23" i="98"/>
  <c r="E26" i="98" s="1"/>
  <c r="K22" i="98"/>
  <c r="K21" i="98"/>
  <c r="K20" i="98"/>
  <c r="K19" i="98"/>
  <c r="K18" i="98"/>
  <c r="K17" i="98"/>
  <c r="K23" i="98" s="1"/>
  <c r="K26" i="98" s="1"/>
  <c r="M24" i="17" s="1"/>
  <c r="I13" i="98"/>
  <c r="G26" i="98" s="1"/>
  <c r="I24" i="17" s="1"/>
  <c r="D26" i="96"/>
  <c r="F23" i="17" s="1"/>
  <c r="J23" i="96"/>
  <c r="I26" i="96" s="1"/>
  <c r="I23" i="96"/>
  <c r="E26" i="96"/>
  <c r="K22" i="96"/>
  <c r="K21" i="96"/>
  <c r="K20" i="96"/>
  <c r="K19" i="96"/>
  <c r="K18" i="96"/>
  <c r="K17" i="96"/>
  <c r="I13" i="96"/>
  <c r="G26" i="96"/>
  <c r="I23" i="17" s="1"/>
  <c r="D21" i="17"/>
  <c r="E21" i="17"/>
  <c r="C21" i="17"/>
  <c r="B21" i="17"/>
  <c r="A21" i="17"/>
  <c r="D20" i="17"/>
  <c r="E20" i="17"/>
  <c r="C20" i="17"/>
  <c r="B20" i="17"/>
  <c r="A20" i="17"/>
  <c r="D19" i="17"/>
  <c r="E19" i="17"/>
  <c r="C19" i="17"/>
  <c r="B19" i="17"/>
  <c r="A19" i="17"/>
  <c r="D18" i="17"/>
  <c r="E18" i="17"/>
  <c r="C18" i="17"/>
  <c r="B18" i="17"/>
  <c r="A18" i="17"/>
  <c r="D17" i="17"/>
  <c r="E17" i="17"/>
  <c r="C17" i="17"/>
  <c r="B17" i="17"/>
  <c r="A17" i="17"/>
  <c r="D16" i="17"/>
  <c r="E16" i="17"/>
  <c r="C16" i="17"/>
  <c r="B16" i="17"/>
  <c r="A16" i="17"/>
  <c r="D15" i="17"/>
  <c r="E15" i="17"/>
  <c r="C15" i="17"/>
  <c r="B15" i="17"/>
  <c r="A15" i="17"/>
  <c r="D14" i="17"/>
  <c r="E14" i="17"/>
  <c r="C14" i="17"/>
  <c r="B14" i="17"/>
  <c r="A14" i="17"/>
  <c r="D13" i="17"/>
  <c r="E13" i="17"/>
  <c r="C13" i="17"/>
  <c r="B13" i="17"/>
  <c r="A13" i="17"/>
  <c r="D12" i="17"/>
  <c r="E12" i="17"/>
  <c r="C12" i="17"/>
  <c r="B12" i="17"/>
  <c r="A12" i="17"/>
  <c r="D11" i="17"/>
  <c r="E11" i="17"/>
  <c r="C11" i="17"/>
  <c r="B11" i="17"/>
  <c r="A11" i="17"/>
  <c r="D10" i="17"/>
  <c r="E10" i="17"/>
  <c r="C10" i="17"/>
  <c r="B10" i="17"/>
  <c r="A10" i="17"/>
  <c r="D8" i="17"/>
  <c r="E8" i="17"/>
  <c r="C8" i="17"/>
  <c r="B8" i="17"/>
  <c r="A8" i="17"/>
  <c r="D7" i="17"/>
  <c r="E7" i="17"/>
  <c r="C7" i="17"/>
  <c r="B7" i="17"/>
  <c r="A7" i="17"/>
  <c r="D6" i="17"/>
  <c r="E6" i="17"/>
  <c r="C6" i="17"/>
  <c r="B6" i="17"/>
  <c r="A6" i="17"/>
  <c r="E5" i="17"/>
  <c r="D5" i="17"/>
  <c r="C5" i="17"/>
  <c r="B5" i="17"/>
  <c r="A5" i="17"/>
  <c r="I26" i="95"/>
  <c r="J26" i="95" s="1"/>
  <c r="L21" i="17" s="1"/>
  <c r="D26" i="95"/>
  <c r="F21" i="17" s="1"/>
  <c r="J23" i="95"/>
  <c r="I23" i="95"/>
  <c r="E26" i="95"/>
  <c r="K22" i="95"/>
  <c r="K21" i="95"/>
  <c r="K20" i="95"/>
  <c r="K19" i="95"/>
  <c r="K23" i="95" s="1"/>
  <c r="K26" i="95" s="1"/>
  <c r="M21" i="17" s="1"/>
  <c r="K18" i="95"/>
  <c r="K17" i="95"/>
  <c r="I13" i="95"/>
  <c r="G26" i="95"/>
  <c r="F20" i="17"/>
  <c r="J23" i="94"/>
  <c r="I26" i="94"/>
  <c r="I23" i="94"/>
  <c r="E26" i="94" s="1"/>
  <c r="K22" i="94"/>
  <c r="K21" i="94"/>
  <c r="K20" i="94"/>
  <c r="K19" i="94"/>
  <c r="K18" i="94"/>
  <c r="K17" i="94"/>
  <c r="K23" i="94"/>
  <c r="K26" i="94" s="1"/>
  <c r="M20" i="17" s="1"/>
  <c r="I13" i="94"/>
  <c r="G26" i="94"/>
  <c r="D26" i="93"/>
  <c r="J23" i="93"/>
  <c r="I26" i="93" s="1"/>
  <c r="I23" i="93"/>
  <c r="E26" i="93"/>
  <c r="K22" i="93"/>
  <c r="K21" i="93"/>
  <c r="K20" i="93"/>
  <c r="K19" i="93"/>
  <c r="K18" i="93"/>
  <c r="K17" i="93"/>
  <c r="I13" i="93"/>
  <c r="G26" i="93"/>
  <c r="I19" i="17"/>
  <c r="D26" i="92"/>
  <c r="F18" i="17" s="1"/>
  <c r="J23" i="92"/>
  <c r="I26" i="92"/>
  <c r="I23" i="92"/>
  <c r="E26" i="92" s="1"/>
  <c r="K22" i="92"/>
  <c r="K21" i="92"/>
  <c r="K20" i="92"/>
  <c r="K19" i="92"/>
  <c r="K18" i="92"/>
  <c r="K17" i="92"/>
  <c r="K23" i="92" s="1"/>
  <c r="K26" i="92" s="1"/>
  <c r="M18" i="17" s="1"/>
  <c r="I13" i="92"/>
  <c r="G26" i="92" s="1"/>
  <c r="I13" i="89"/>
  <c r="G26" i="89"/>
  <c r="I16" i="17"/>
  <c r="I23" i="89"/>
  <c r="E26" i="89"/>
  <c r="J23" i="89"/>
  <c r="I26" i="89"/>
  <c r="K18" i="89"/>
  <c r="K19" i="89"/>
  <c r="K20" i="89"/>
  <c r="K21" i="89"/>
  <c r="K22" i="89"/>
  <c r="I12" i="88"/>
  <c r="G28" i="88"/>
  <c r="I15" i="17"/>
  <c r="I25" i="88"/>
  <c r="E28" i="88" s="1"/>
  <c r="J25" i="88"/>
  <c r="I28" i="88"/>
  <c r="K24" i="88"/>
  <c r="I12" i="87"/>
  <c r="G25" i="87"/>
  <c r="I14" i="17"/>
  <c r="I22" i="87"/>
  <c r="E25" i="87" s="1"/>
  <c r="J22" i="87"/>
  <c r="I25" i="87"/>
  <c r="K17" i="87"/>
  <c r="K18" i="87"/>
  <c r="K19" i="87"/>
  <c r="K20" i="87"/>
  <c r="K21" i="87"/>
  <c r="I13" i="86"/>
  <c r="G26" i="86" s="1"/>
  <c r="I13" i="17" s="1"/>
  <c r="I23" i="86"/>
  <c r="E26" i="86" s="1"/>
  <c r="J23" i="86"/>
  <c r="I26" i="86"/>
  <c r="K18" i="86"/>
  <c r="K19" i="86"/>
  <c r="K20" i="86"/>
  <c r="K21" i="86"/>
  <c r="K22" i="86"/>
  <c r="I13" i="22"/>
  <c r="G26" i="22" s="1"/>
  <c r="I12" i="17" s="1"/>
  <c r="I23" i="22"/>
  <c r="E26" i="22" s="1"/>
  <c r="J23" i="22"/>
  <c r="I26" i="22" s="1"/>
  <c r="K18" i="22"/>
  <c r="K19" i="22"/>
  <c r="K20" i="22"/>
  <c r="K21" i="22"/>
  <c r="K22" i="22"/>
  <c r="I10" i="85"/>
  <c r="G26" i="85" s="1"/>
  <c r="I11" i="17" s="1"/>
  <c r="I23" i="85"/>
  <c r="E26" i="85" s="1"/>
  <c r="J23" i="85"/>
  <c r="I26" i="85"/>
  <c r="K22" i="85"/>
  <c r="I13" i="84"/>
  <c r="G26" i="84" s="1"/>
  <c r="I10" i="17" s="1"/>
  <c r="I23" i="84"/>
  <c r="E26" i="84" s="1"/>
  <c r="J23" i="84"/>
  <c r="K18" i="84"/>
  <c r="K19" i="84"/>
  <c r="K20" i="84"/>
  <c r="K21" i="84"/>
  <c r="K22" i="84"/>
  <c r="I13" i="41"/>
  <c r="G26" i="41" s="1"/>
  <c r="I23" i="41"/>
  <c r="J23" i="41"/>
  <c r="I26" i="41"/>
  <c r="K18" i="41"/>
  <c r="K19" i="41"/>
  <c r="K20" i="41"/>
  <c r="K21" i="41"/>
  <c r="K22" i="41"/>
  <c r="I13" i="81"/>
  <c r="G26" i="81"/>
  <c r="I8" i="17"/>
  <c r="J23" i="81"/>
  <c r="I26" i="81"/>
  <c r="K18" i="81"/>
  <c r="K19" i="81"/>
  <c r="K20" i="81"/>
  <c r="K21" i="81"/>
  <c r="K22" i="81"/>
  <c r="I12" i="80"/>
  <c r="G25" i="80" s="1"/>
  <c r="I7" i="17" s="1"/>
  <c r="I22" i="80"/>
  <c r="E25" i="80"/>
  <c r="J22" i="80"/>
  <c r="I25" i="80"/>
  <c r="K17" i="80"/>
  <c r="K18" i="80"/>
  <c r="K19" i="80"/>
  <c r="K20" i="80"/>
  <c r="K21" i="80"/>
  <c r="I12" i="79"/>
  <c r="G25" i="79" s="1"/>
  <c r="I6" i="17" s="1"/>
  <c r="I22" i="79"/>
  <c r="E25" i="79"/>
  <c r="J22" i="79"/>
  <c r="I25" i="79" s="1"/>
  <c r="K17" i="79"/>
  <c r="K18" i="79"/>
  <c r="K19" i="79"/>
  <c r="K20" i="79"/>
  <c r="K21" i="79"/>
  <c r="K18" i="78"/>
  <c r="K19" i="78"/>
  <c r="K20" i="78"/>
  <c r="K21" i="78"/>
  <c r="K22" i="78"/>
  <c r="J23" i="78"/>
  <c r="I26" i="78"/>
  <c r="K5" i="17" s="1"/>
  <c r="I23" i="78"/>
  <c r="E26" i="78" s="1"/>
  <c r="G5" i="17" s="1"/>
  <c r="I13" i="78"/>
  <c r="G26" i="78"/>
  <c r="I5" i="17" s="1"/>
  <c r="I12" i="90"/>
  <c r="G25" i="90" s="1"/>
  <c r="I17" i="17"/>
  <c r="I22" i="90"/>
  <c r="E25" i="90" s="1"/>
  <c r="J22" i="90"/>
  <c r="I25" i="90"/>
  <c r="K17" i="90"/>
  <c r="K18" i="90"/>
  <c r="K19" i="90"/>
  <c r="K20" i="90"/>
  <c r="K21" i="90"/>
  <c r="K16" i="90"/>
  <c r="K17" i="89"/>
  <c r="K23" i="89" s="1"/>
  <c r="K26" i="89" s="1"/>
  <c r="M16" i="17" s="1"/>
  <c r="K16" i="88"/>
  <c r="K17" i="86"/>
  <c r="K23" i="86"/>
  <c r="K26" i="86"/>
  <c r="M13" i="17" s="1"/>
  <c r="K17" i="22"/>
  <c r="K14" i="85"/>
  <c r="K17" i="84"/>
  <c r="K23" i="84" s="1"/>
  <c r="K26" i="84" s="1"/>
  <c r="M10" i="17" s="1"/>
  <c r="K17" i="41"/>
  <c r="K23" i="41" s="1"/>
  <c r="K26" i="41" s="1"/>
  <c r="M9" i="17" s="1"/>
  <c r="K22" i="79"/>
  <c r="K25" i="79" s="1"/>
  <c r="M6" i="17" s="1"/>
  <c r="K17" i="78"/>
  <c r="K23" i="78" s="1"/>
  <c r="K26" i="78" s="1"/>
  <c r="M5" i="17" s="1"/>
  <c r="I15" i="53"/>
  <c r="G107" i="53" s="1"/>
  <c r="I61" i="17" s="1"/>
  <c r="I60" i="17" s="1"/>
  <c r="D25" i="90"/>
  <c r="F17" i="17" s="1"/>
  <c r="D26" i="89"/>
  <c r="F16" i="17"/>
  <c r="D28" i="88"/>
  <c r="F15" i="17" s="1"/>
  <c r="D25" i="87"/>
  <c r="F14" i="17" s="1"/>
  <c r="D26" i="86"/>
  <c r="F13" i="17" s="1"/>
  <c r="D26" i="85"/>
  <c r="F11" i="17" s="1"/>
  <c r="D26" i="84"/>
  <c r="H10" i="17"/>
  <c r="I26" i="84"/>
  <c r="K10" i="17" s="1"/>
  <c r="D26" i="81"/>
  <c r="F8" i="17"/>
  <c r="D25" i="80"/>
  <c r="D25" i="79"/>
  <c r="F6" i="17" s="1"/>
  <c r="D26" i="78"/>
  <c r="F5" i="17" s="1"/>
  <c r="A31" i="17"/>
  <c r="B31" i="17"/>
  <c r="A61" i="17"/>
  <c r="B61" i="17"/>
  <c r="K45" i="17"/>
  <c r="G36" i="17"/>
  <c r="H27" i="108"/>
  <c r="J37" i="17" s="1"/>
  <c r="F41" i="17"/>
  <c r="H29" i="17"/>
  <c r="L29" i="17"/>
  <c r="H56" i="17"/>
  <c r="L56" i="17"/>
  <c r="H26" i="114"/>
  <c r="J43" i="17" s="1"/>
  <c r="F26" i="110"/>
  <c r="H39" i="17" s="1"/>
  <c r="F27" i="108"/>
  <c r="H37" i="17"/>
  <c r="L10" i="17"/>
  <c r="B9" i="17"/>
  <c r="A9" i="17"/>
  <c r="G35" i="28"/>
  <c r="I26" i="17"/>
  <c r="J32" i="28"/>
  <c r="I35" i="28" s="1"/>
  <c r="D107" i="53"/>
  <c r="F61" i="17"/>
  <c r="F60" i="17"/>
  <c r="E61" i="17"/>
  <c r="E60" i="17" s="1"/>
  <c r="D61" i="17"/>
  <c r="D60" i="17" s="1"/>
  <c r="C61" i="17"/>
  <c r="C60" i="17" s="1"/>
  <c r="K40" i="63"/>
  <c r="C31" i="17"/>
  <c r="C63" i="17"/>
  <c r="D63" i="17"/>
  <c r="E63" i="17"/>
  <c r="H63" i="17"/>
  <c r="L63" i="17"/>
  <c r="G44" i="63"/>
  <c r="I31" i="17" s="1"/>
  <c r="G26" i="21"/>
  <c r="I53" i="17"/>
  <c r="D26" i="74"/>
  <c r="F63" i="17" s="1"/>
  <c r="I26" i="74"/>
  <c r="K63" i="17" s="1"/>
  <c r="E26" i="74"/>
  <c r="K21" i="74"/>
  <c r="K26" i="74"/>
  <c r="M63" i="17" s="1"/>
  <c r="I13" i="74"/>
  <c r="G26" i="74" s="1"/>
  <c r="H26" i="74" s="1"/>
  <c r="C34" i="71"/>
  <c r="E34" i="71" s="1"/>
  <c r="E31" i="71" s="1"/>
  <c r="C33" i="71"/>
  <c r="G33" i="71"/>
  <c r="C32" i="71"/>
  <c r="E32" i="71"/>
  <c r="D31" i="71"/>
  <c r="C29" i="71"/>
  <c r="C28" i="71"/>
  <c r="H28" i="71" s="1"/>
  <c r="F28" i="71"/>
  <c r="F27" i="71" s="1"/>
  <c r="D27" i="71"/>
  <c r="C26" i="71"/>
  <c r="E26" i="71"/>
  <c r="F26" i="71"/>
  <c r="C25" i="71"/>
  <c r="E25" i="71"/>
  <c r="C24" i="71"/>
  <c r="G24" i="71"/>
  <c r="C23" i="71"/>
  <c r="G23" i="71"/>
  <c r="H23" i="71"/>
  <c r="C22" i="71"/>
  <c r="C21" i="71"/>
  <c r="G21" i="71"/>
  <c r="H21" i="71" s="1"/>
  <c r="C20" i="71"/>
  <c r="E20" i="71"/>
  <c r="C19" i="71"/>
  <c r="G19" i="71" s="1"/>
  <c r="H19" i="71" s="1"/>
  <c r="C18" i="71"/>
  <c r="G18" i="71"/>
  <c r="D17" i="71"/>
  <c r="D11" i="71" s="1"/>
  <c r="C16" i="71"/>
  <c r="G16" i="71" s="1"/>
  <c r="H16" i="71" s="1"/>
  <c r="C15" i="71"/>
  <c r="E15" i="71"/>
  <c r="C14" i="71"/>
  <c r="C13" i="71"/>
  <c r="E13" i="71"/>
  <c r="C12" i="71"/>
  <c r="G12" i="71"/>
  <c r="C10" i="71"/>
  <c r="C9" i="71"/>
  <c r="E9" i="71"/>
  <c r="C8" i="71"/>
  <c r="C7" i="71"/>
  <c r="D6" i="71"/>
  <c r="I32" i="28"/>
  <c r="E35" i="28" s="1"/>
  <c r="K15" i="63"/>
  <c r="K41" i="63"/>
  <c r="K44" i="63" s="1"/>
  <c r="M31" i="17" s="1"/>
  <c r="E26" i="41"/>
  <c r="G9" i="17"/>
  <c r="C9" i="17"/>
  <c r="D9" i="17"/>
  <c r="E9" i="17"/>
  <c r="D44" i="63"/>
  <c r="F31" i="17" s="1"/>
  <c r="D35" i="28"/>
  <c r="D26" i="21"/>
  <c r="F53" i="17" s="1"/>
  <c r="D26" i="41"/>
  <c r="D26" i="22"/>
  <c r="E23" i="71"/>
  <c r="F23" i="71" s="1"/>
  <c r="E21" i="71"/>
  <c r="F21" i="71" s="1"/>
  <c r="H12" i="71"/>
  <c r="G29" i="71"/>
  <c r="G27" i="71" s="1"/>
  <c r="E18" i="71"/>
  <c r="G15" i="71"/>
  <c r="H15" i="71"/>
  <c r="G26" i="71"/>
  <c r="H26" i="71" s="1"/>
  <c r="E12" i="71"/>
  <c r="F12" i="71"/>
  <c r="G63" i="17"/>
  <c r="J63" i="17"/>
  <c r="G20" i="71"/>
  <c r="H20" i="71" s="1"/>
  <c r="F20" i="71"/>
  <c r="E19" i="71"/>
  <c r="H18" i="71"/>
  <c r="C17" i="71"/>
  <c r="C11" i="71"/>
  <c r="G13" i="71"/>
  <c r="F13" i="71"/>
  <c r="J23" i="21"/>
  <c r="I26" i="21"/>
  <c r="C27" i="71"/>
  <c r="F25" i="71"/>
  <c r="G25" i="71"/>
  <c r="H25" i="71"/>
  <c r="F15" i="71"/>
  <c r="H27" i="71"/>
  <c r="H17" i="71"/>
  <c r="G17" i="71"/>
  <c r="G11" i="71" s="1"/>
  <c r="F26" i="125"/>
  <c r="G44" i="17"/>
  <c r="E16" i="71"/>
  <c r="F16" i="71" s="1"/>
  <c r="F26" i="120"/>
  <c r="I13" i="119"/>
  <c r="G50" i="119" s="1"/>
  <c r="I48" i="17" s="1"/>
  <c r="E37" i="118"/>
  <c r="K33" i="17"/>
  <c r="I12" i="103"/>
  <c r="G37" i="103" s="1"/>
  <c r="I32" i="17" s="1"/>
  <c r="H26" i="124"/>
  <c r="J56" i="17" s="1"/>
  <c r="J55" i="17" s="1"/>
  <c r="H26" i="105"/>
  <c r="J34" i="17" s="1"/>
  <c r="G38" i="17"/>
  <c r="K27" i="109"/>
  <c r="M38" i="17" s="1"/>
  <c r="K23" i="114"/>
  <c r="K26" i="114" s="1"/>
  <c r="M43" i="17" s="1"/>
  <c r="K27" i="99"/>
  <c r="K30" i="99" s="1"/>
  <c r="M25" i="17" s="1"/>
  <c r="G25" i="17"/>
  <c r="F30" i="99"/>
  <c r="H25" i="17" s="1"/>
  <c r="K26" i="120"/>
  <c r="M49" i="17" s="1"/>
  <c r="K47" i="119"/>
  <c r="K50" i="119" s="1"/>
  <c r="M48" i="17" s="1"/>
  <c r="K25" i="88"/>
  <c r="K28" i="88" s="1"/>
  <c r="M15" i="17" s="1"/>
  <c r="K23" i="85"/>
  <c r="K26" i="85" s="1"/>
  <c r="M11" i="17" s="1"/>
  <c r="I51" i="17"/>
  <c r="I104" i="53"/>
  <c r="K23" i="111"/>
  <c r="K26" i="111" s="1"/>
  <c r="M40" i="17" s="1"/>
  <c r="H26" i="120"/>
  <c r="J49" i="17" s="1"/>
  <c r="F54" i="17"/>
  <c r="L54" i="17"/>
  <c r="J26" i="120"/>
  <c r="K49" i="17"/>
  <c r="F26" i="116"/>
  <c r="F45" i="17"/>
  <c r="F26" i="115"/>
  <c r="H44" i="17" s="1"/>
  <c r="F44" i="17"/>
  <c r="F26" i="114"/>
  <c r="H43" i="17"/>
  <c r="F42" i="17"/>
  <c r="H38" i="17"/>
  <c r="L38" i="17"/>
  <c r="K38" i="17"/>
  <c r="F28" i="107"/>
  <c r="H36" i="17" s="1"/>
  <c r="J40" i="104"/>
  <c r="L33" i="17" s="1"/>
  <c r="E33" i="71"/>
  <c r="F33" i="71" s="1"/>
  <c r="F26" i="17"/>
  <c r="H20" i="17"/>
  <c r="K20" i="17"/>
  <c r="L20" i="17"/>
  <c r="K18" i="17"/>
  <c r="J26" i="92"/>
  <c r="L18" i="17" s="1"/>
  <c r="F10" i="17"/>
  <c r="C6" i="71"/>
  <c r="C30" i="71"/>
  <c r="F7" i="17"/>
  <c r="C4" i="17"/>
  <c r="H26" i="78"/>
  <c r="J5" i="17"/>
  <c r="H5" i="17"/>
  <c r="L5" i="17"/>
  <c r="F19" i="17"/>
  <c r="I50" i="119"/>
  <c r="K48" i="17" s="1"/>
  <c r="I74" i="117"/>
  <c r="J74" i="117"/>
  <c r="L46" i="17" s="1"/>
  <c r="I39" i="17"/>
  <c r="K39" i="17"/>
  <c r="K34" i="103"/>
  <c r="K37" i="103" s="1"/>
  <c r="M32" i="17" s="1"/>
  <c r="I25" i="17"/>
  <c r="H30" i="99"/>
  <c r="J25" i="17" s="1"/>
  <c r="K172" i="122"/>
  <c r="K175" i="122" s="1"/>
  <c r="M51" i="17" s="1"/>
  <c r="K26" i="126"/>
  <c r="K29" i="126" s="1"/>
  <c r="M30" i="17" s="1"/>
  <c r="E22" i="17"/>
  <c r="F26" i="105"/>
  <c r="H34" i="17"/>
  <c r="I44" i="17"/>
  <c r="H26" i="115"/>
  <c r="J44" i="17" s="1"/>
  <c r="C31" i="71"/>
  <c r="G32" i="71"/>
  <c r="H33" i="71"/>
  <c r="J104" i="53"/>
  <c r="I21" i="17"/>
  <c r="I20" i="17"/>
  <c r="K23" i="105"/>
  <c r="K26" i="105" s="1"/>
  <c r="M34" i="17" s="1"/>
  <c r="K23" i="96"/>
  <c r="K26" i="96" s="1"/>
  <c r="M23" i="17" s="1"/>
  <c r="I35" i="17"/>
  <c r="I38" i="17"/>
  <c r="H27" i="109"/>
  <c r="J38" i="17"/>
  <c r="I58" i="17"/>
  <c r="I57" i="17"/>
  <c r="H26" i="125"/>
  <c r="J58" i="17" s="1"/>
  <c r="J57" i="17" s="1"/>
  <c r="J26" i="125"/>
  <c r="K58" i="17"/>
  <c r="K57" i="17"/>
  <c r="H32" i="71"/>
  <c r="G52" i="17"/>
  <c r="H31" i="123"/>
  <c r="J52" i="17" s="1"/>
  <c r="F31" i="123"/>
  <c r="H52" i="17"/>
  <c r="K52" i="17"/>
  <c r="J31" i="123"/>
  <c r="L52" i="17" s="1"/>
  <c r="K50" i="17"/>
  <c r="J26" i="121"/>
  <c r="L50" i="17"/>
  <c r="K44" i="17"/>
  <c r="J26" i="115"/>
  <c r="L44" i="17" s="1"/>
  <c r="J26" i="113"/>
  <c r="L42" i="17" s="1"/>
  <c r="K40" i="17"/>
  <c r="J26" i="111"/>
  <c r="L40" i="17" s="1"/>
  <c r="J26" i="110"/>
  <c r="L39" i="17" s="1"/>
  <c r="H33" i="106"/>
  <c r="J35" i="17"/>
  <c r="G35" i="17"/>
  <c r="F33" i="106"/>
  <c r="H35" i="17" s="1"/>
  <c r="K35" i="17"/>
  <c r="J33" i="106"/>
  <c r="L35" i="17"/>
  <c r="J26" i="105"/>
  <c r="L34" i="17"/>
  <c r="K34" i="17"/>
  <c r="E8" i="71"/>
  <c r="F8" i="71" s="1"/>
  <c r="G8" i="71"/>
  <c r="K53" i="17"/>
  <c r="J26" i="21"/>
  <c r="L53" i="17"/>
  <c r="H26" i="21"/>
  <c r="J53" i="17"/>
  <c r="F26" i="21"/>
  <c r="H53" i="17"/>
  <c r="G53" i="17"/>
  <c r="K28" i="17"/>
  <c r="J28" i="101"/>
  <c r="L28" i="17"/>
  <c r="C22" i="17"/>
  <c r="C59" i="17" s="1"/>
  <c r="F26" i="95"/>
  <c r="H21" i="17" s="1"/>
  <c r="H26" i="95"/>
  <c r="J21" i="17" s="1"/>
  <c r="G21" i="17"/>
  <c r="G18" i="17"/>
  <c r="F26" i="92"/>
  <c r="H18" i="17" s="1"/>
  <c r="K17" i="17"/>
  <c r="J25" i="90"/>
  <c r="L17" i="17" s="1"/>
  <c r="J26" i="89"/>
  <c r="L16" i="17" s="1"/>
  <c r="K16" i="17"/>
  <c r="J28" i="88"/>
  <c r="L15" i="17"/>
  <c r="K15" i="17"/>
  <c r="K14" i="17"/>
  <c r="J25" i="87"/>
  <c r="L14" i="17" s="1"/>
  <c r="K13" i="17"/>
  <c r="J26" i="86"/>
  <c r="L13" i="17"/>
  <c r="F12" i="17"/>
  <c r="G9" i="71"/>
  <c r="H9" i="71" s="1"/>
  <c r="F9" i="71"/>
  <c r="K11" i="17"/>
  <c r="J26" i="85"/>
  <c r="L11" i="17" s="1"/>
  <c r="G7" i="71"/>
  <c r="E7" i="71"/>
  <c r="F7" i="71"/>
  <c r="K9" i="17"/>
  <c r="J26" i="81"/>
  <c r="L8" i="17" s="1"/>
  <c r="K8" i="17"/>
  <c r="J25" i="80"/>
  <c r="L7" i="17"/>
  <c r="K7" i="17"/>
  <c r="K6" i="17"/>
  <c r="J25" i="79"/>
  <c r="L6" i="17"/>
  <c r="F32" i="71"/>
  <c r="H7" i="71"/>
  <c r="I33" i="17"/>
  <c r="F30" i="112"/>
  <c r="H41" i="17" s="1"/>
  <c r="G41" i="17"/>
  <c r="K33" i="100"/>
  <c r="K36" i="100" s="1"/>
  <c r="M27" i="17" s="1"/>
  <c r="F26" i="98"/>
  <c r="H24" i="17" s="1"/>
  <c r="H26" i="98"/>
  <c r="J24" i="17" s="1"/>
  <c r="G24" i="17"/>
  <c r="D22" i="17"/>
  <c r="G54" i="17"/>
  <c r="K37" i="104"/>
  <c r="K40" i="104" s="1"/>
  <c r="M33" i="17" s="1"/>
  <c r="G28" i="17"/>
  <c r="F28" i="101"/>
  <c r="H28" i="17"/>
  <c r="H26" i="93"/>
  <c r="J19" i="17"/>
  <c r="G19" i="17"/>
  <c r="F26" i="93"/>
  <c r="H19" i="17" s="1"/>
  <c r="K71" i="117"/>
  <c r="K74" i="117" s="1"/>
  <c r="M46" i="17" s="1"/>
  <c r="K46" i="17"/>
  <c r="D4" i="17"/>
  <c r="G47" i="17"/>
  <c r="K25" i="17"/>
  <c r="J30" i="99"/>
  <c r="L25" i="17" s="1"/>
  <c r="G23" i="17"/>
  <c r="F26" i="96"/>
  <c r="H23" i="17"/>
  <c r="H26" i="96"/>
  <c r="J23" i="17"/>
  <c r="G17" i="17"/>
  <c r="F25" i="90"/>
  <c r="H17" i="17"/>
  <c r="H25" i="90"/>
  <c r="J17" i="17" s="1"/>
  <c r="F26" i="89"/>
  <c r="H16" i="17"/>
  <c r="H26" i="89"/>
  <c r="J16" i="17"/>
  <c r="G16" i="17"/>
  <c r="K23" i="22"/>
  <c r="K26" i="22" s="1"/>
  <c r="M12" i="17" s="1"/>
  <c r="G14" i="17"/>
  <c r="F25" i="87"/>
  <c r="H14" i="17" s="1"/>
  <c r="H25" i="87"/>
  <c r="J14" i="17" s="1"/>
  <c r="H26" i="81"/>
  <c r="J8" i="17" s="1"/>
  <c r="G8" i="17"/>
  <c r="F26" i="81"/>
  <c r="H8" i="17"/>
  <c r="G7" i="17"/>
  <c r="H25" i="80"/>
  <c r="J7" i="17"/>
  <c r="F25" i="80"/>
  <c r="H7" i="17" s="1"/>
  <c r="F25" i="79"/>
  <c r="H6" i="17"/>
  <c r="H25" i="79"/>
  <c r="J6" i="17" s="1"/>
  <c r="G6" i="17"/>
  <c r="G20" i="17" l="1"/>
  <c r="H26" i="94"/>
  <c r="J20" i="17" s="1"/>
  <c r="G10" i="17"/>
  <c r="H26" i="84"/>
  <c r="J10" i="17" s="1"/>
  <c r="H26" i="85"/>
  <c r="J11" i="17" s="1"/>
  <c r="G11" i="17"/>
  <c r="F26" i="85"/>
  <c r="H11" i="17" s="1"/>
  <c r="H26" i="86"/>
  <c r="J13" i="17" s="1"/>
  <c r="G13" i="17"/>
  <c r="F26" i="86"/>
  <c r="H13" i="17" s="1"/>
  <c r="I18" i="17"/>
  <c r="H26" i="92"/>
  <c r="J18" i="17" s="1"/>
  <c r="H8" i="71"/>
  <c r="H6" i="71" s="1"/>
  <c r="H30" i="71" s="1"/>
  <c r="D30" i="71"/>
  <c r="D35" i="71" s="1"/>
  <c r="K22" i="90"/>
  <c r="K25" i="90" s="1"/>
  <c r="M17" i="17" s="1"/>
  <c r="K22" i="80"/>
  <c r="K25" i="80" s="1"/>
  <c r="M7" i="17" s="1"/>
  <c r="K25" i="101"/>
  <c r="K28" i="101" s="1"/>
  <c r="M28" i="17" s="1"/>
  <c r="K23" i="116"/>
  <c r="K26" i="116" s="1"/>
  <c r="M45" i="17" s="1"/>
  <c r="K23" i="124"/>
  <c r="K26" i="124" s="1"/>
  <c r="M56" i="17" s="1"/>
  <c r="M55" i="17" s="1"/>
  <c r="K30" i="106"/>
  <c r="K33" i="106" s="1"/>
  <c r="M35" i="17" s="1"/>
  <c r="C35" i="71"/>
  <c r="G10" i="71"/>
  <c r="G6" i="71" s="1"/>
  <c r="G30" i="71" s="1"/>
  <c r="H10" i="71"/>
  <c r="G22" i="71"/>
  <c r="H22" i="71" s="1"/>
  <c r="E22" i="71"/>
  <c r="F22" i="71" s="1"/>
  <c r="G34" i="71"/>
  <c r="G31" i="71" s="1"/>
  <c r="F34" i="71"/>
  <c r="F31" i="71" s="1"/>
  <c r="K21" i="17"/>
  <c r="H13" i="71"/>
  <c r="H24" i="71"/>
  <c r="H11" i="71" s="1"/>
  <c r="E24" i="71"/>
  <c r="F24" i="71" s="1"/>
  <c r="I63" i="17"/>
  <c r="K23" i="81"/>
  <c r="K26" i="81" s="1"/>
  <c r="M8" i="17" s="1"/>
  <c r="E4" i="17"/>
  <c r="E59" i="17" s="1"/>
  <c r="K23" i="125"/>
  <c r="K26" i="125" s="1"/>
  <c r="M58" i="17" s="1"/>
  <c r="M57" i="17" s="1"/>
  <c r="K22" i="87"/>
  <c r="K25" i="87" s="1"/>
  <c r="M14" i="17" s="1"/>
  <c r="E3" i="17"/>
  <c r="E64" i="17" s="1"/>
  <c r="E10" i="71"/>
  <c r="E6" i="71" s="1"/>
  <c r="F18" i="71"/>
  <c r="F17" i="71" s="1"/>
  <c r="F11" i="71" s="1"/>
  <c r="E17" i="71"/>
  <c r="E11" i="71" s="1"/>
  <c r="E14" i="71"/>
  <c r="F14" i="71" s="1"/>
  <c r="G14" i="71"/>
  <c r="H14" i="71" s="1"/>
  <c r="F19" i="71"/>
  <c r="E29" i="71"/>
  <c r="H29" i="71"/>
  <c r="J26" i="41"/>
  <c r="L9" i="17" s="1"/>
  <c r="H28" i="107"/>
  <c r="J36" i="17" s="1"/>
  <c r="F37" i="118"/>
  <c r="H47" i="17" s="1"/>
  <c r="K23" i="93"/>
  <c r="K26" i="93" s="1"/>
  <c r="M19" i="17" s="1"/>
  <c r="K23" i="121"/>
  <c r="K26" i="121" s="1"/>
  <c r="M50" i="17" s="1"/>
  <c r="L48" i="53"/>
  <c r="K23" i="110"/>
  <c r="K26" i="110" s="1"/>
  <c r="M39" i="17" s="1"/>
  <c r="K43" i="53"/>
  <c r="I54" i="17"/>
  <c r="H26" i="127"/>
  <c r="J54" i="17" s="1"/>
  <c r="I47" i="17"/>
  <c r="I22" i="17" s="1"/>
  <c r="H37" i="118"/>
  <c r="J47" i="17" s="1"/>
  <c r="H30" i="112"/>
  <c r="J41" i="17" s="1"/>
  <c r="I41" i="17"/>
  <c r="H26" i="116"/>
  <c r="J45" i="17" s="1"/>
  <c r="I45" i="17"/>
  <c r="H28" i="101"/>
  <c r="J28" i="17" s="1"/>
  <c r="I28" i="17"/>
  <c r="C3" i="17"/>
  <c r="C64" i="17" s="1"/>
  <c r="C68" i="17" s="1"/>
  <c r="G48" i="17"/>
  <c r="F50" i="119"/>
  <c r="H48" i="17" s="1"/>
  <c r="H50" i="119"/>
  <c r="J48" i="17" s="1"/>
  <c r="J50" i="119"/>
  <c r="L48" i="17" s="1"/>
  <c r="J37" i="118"/>
  <c r="L47" i="17" s="1"/>
  <c r="K47" i="17"/>
  <c r="H74" i="117"/>
  <c r="J46" i="17" s="1"/>
  <c r="F74" i="117"/>
  <c r="G46" i="17"/>
  <c r="K43" i="17"/>
  <c r="J26" i="114"/>
  <c r="L43" i="17" s="1"/>
  <c r="F26" i="113"/>
  <c r="H42" i="17" s="1"/>
  <c r="H26" i="113"/>
  <c r="J42" i="17" s="1"/>
  <c r="G42" i="17"/>
  <c r="K23" i="113"/>
  <c r="K26" i="113" s="1"/>
  <c r="M42" i="17" s="1"/>
  <c r="K41" i="17"/>
  <c r="J30" i="112"/>
  <c r="L41" i="17" s="1"/>
  <c r="F26" i="111"/>
  <c r="H40" i="17" s="1"/>
  <c r="G40" i="17"/>
  <c r="H26" i="111"/>
  <c r="J40" i="17" s="1"/>
  <c r="J27" i="108"/>
  <c r="L37" i="17" s="1"/>
  <c r="K37" i="17"/>
  <c r="J28" i="107"/>
  <c r="L36" i="17" s="1"/>
  <c r="K36" i="17"/>
  <c r="H40" i="104"/>
  <c r="J33" i="17" s="1"/>
  <c r="G33" i="17"/>
  <c r="F40" i="104"/>
  <c r="H33" i="17" s="1"/>
  <c r="G32" i="17"/>
  <c r="F37" i="103"/>
  <c r="H32" i="17" s="1"/>
  <c r="H37" i="103"/>
  <c r="J32" i="17" s="1"/>
  <c r="J37" i="103"/>
  <c r="L32" i="17" s="1"/>
  <c r="K32" i="17"/>
  <c r="H44" i="63"/>
  <c r="J31" i="17" s="1"/>
  <c r="G31" i="17"/>
  <c r="F44" i="63"/>
  <c r="H31" i="17" s="1"/>
  <c r="J44" i="63"/>
  <c r="L31" i="17" s="1"/>
  <c r="K31" i="17"/>
  <c r="H29" i="126"/>
  <c r="J30" i="17" s="1"/>
  <c r="G30" i="17"/>
  <c r="F29" i="126"/>
  <c r="H30" i="17" s="1"/>
  <c r="K30" i="17"/>
  <c r="J29" i="126"/>
  <c r="L30" i="17" s="1"/>
  <c r="K27" i="17"/>
  <c r="J36" i="100"/>
  <c r="L27" i="17" s="1"/>
  <c r="H36" i="100"/>
  <c r="J27" i="17" s="1"/>
  <c r="G27" i="17"/>
  <c r="F36" i="100"/>
  <c r="H27" i="17" s="1"/>
  <c r="G29" i="17"/>
  <c r="H26" i="102"/>
  <c r="J29" i="17" s="1"/>
  <c r="K23" i="102"/>
  <c r="K26" i="102" s="1"/>
  <c r="M29" i="17" s="1"/>
  <c r="K26" i="17"/>
  <c r="J35" i="28"/>
  <c r="L26" i="17" s="1"/>
  <c r="G26" i="17"/>
  <c r="F35" i="28"/>
  <c r="H26" i="17" s="1"/>
  <c r="H35" i="28"/>
  <c r="J26" i="17" s="1"/>
  <c r="K24" i="17"/>
  <c r="J26" i="98"/>
  <c r="L24" i="17" s="1"/>
  <c r="K19" i="17"/>
  <c r="J26" i="93"/>
  <c r="L19" i="17" s="1"/>
  <c r="K23" i="17"/>
  <c r="J26" i="96"/>
  <c r="L23" i="17" s="1"/>
  <c r="F28" i="88"/>
  <c r="H15" i="17" s="1"/>
  <c r="G15" i="17"/>
  <c r="H28" i="88"/>
  <c r="J15" i="17" s="1"/>
  <c r="M4" i="17"/>
  <c r="G12" i="17"/>
  <c r="F26" i="22"/>
  <c r="H12" i="17" s="1"/>
  <c r="H26" i="22"/>
  <c r="J12" i="17" s="1"/>
  <c r="J26" i="22"/>
  <c r="L12" i="17" s="1"/>
  <c r="K12" i="17"/>
  <c r="K4" i="17" s="1"/>
  <c r="F26" i="41"/>
  <c r="H9" i="17" s="1"/>
  <c r="D59" i="17"/>
  <c r="F9" i="17"/>
  <c r="F4" i="17" s="1"/>
  <c r="I9" i="17"/>
  <c r="I4" i="17" s="1"/>
  <c r="H26" i="41"/>
  <c r="J9" i="17" s="1"/>
  <c r="F22" i="17"/>
  <c r="D3" i="17"/>
  <c r="D64" i="17" s="1"/>
  <c r="J175" i="122"/>
  <c r="L51" i="17" s="1"/>
  <c r="K51" i="17"/>
  <c r="F175" i="122"/>
  <c r="H51" i="17" s="1"/>
  <c r="G51" i="17"/>
  <c r="H175" i="122"/>
  <c r="J51" i="17" s="1"/>
  <c r="H26" i="121"/>
  <c r="J50" i="17" s="1"/>
  <c r="F26" i="121"/>
  <c r="H50" i="17" s="1"/>
  <c r="G50" i="17"/>
  <c r="G22" i="17" s="1"/>
  <c r="I107" i="53"/>
  <c r="J107" i="53" s="1"/>
  <c r="L61" i="17" s="1"/>
  <c r="J111" i="53"/>
  <c r="E107" i="53"/>
  <c r="G61" i="17" s="1"/>
  <c r="G60" i="17" s="1"/>
  <c r="K104" i="53"/>
  <c r="K107" i="53" s="1"/>
  <c r="M61" i="17" s="1"/>
  <c r="M60" i="17" s="1"/>
  <c r="H35" i="71" l="1"/>
  <c r="G4" i="17"/>
  <c r="M22" i="17"/>
  <c r="F10" i="71"/>
  <c r="F6" i="71" s="1"/>
  <c r="F30" i="71" s="1"/>
  <c r="F35" i="71" s="1"/>
  <c r="G35" i="71"/>
  <c r="K61" i="17"/>
  <c r="K60" i="17" s="1"/>
  <c r="H34" i="71"/>
  <c r="H31" i="71" s="1"/>
  <c r="E27" i="71"/>
  <c r="E30" i="71" s="1"/>
  <c r="E35" i="71" s="1"/>
  <c r="F29" i="71"/>
  <c r="K22" i="17"/>
  <c r="M59" i="17"/>
  <c r="J4" i="17"/>
  <c r="F3" i="17"/>
  <c r="F64" i="17" s="1"/>
  <c r="L4" i="17"/>
  <c r="H4" i="17"/>
  <c r="F59" i="17"/>
  <c r="I3" i="17"/>
  <c r="I59" i="17"/>
  <c r="I64" i="17" s="1"/>
  <c r="J22" i="17"/>
  <c r="K3" i="17"/>
  <c r="K59" i="17"/>
  <c r="K64" i="17" s="1"/>
  <c r="L64" i="17" s="1"/>
  <c r="L22" i="17"/>
  <c r="M3" i="17"/>
  <c r="M64" i="17"/>
  <c r="G59" i="17"/>
  <c r="H22" i="17"/>
  <c r="G3" i="17"/>
  <c r="L60" i="17"/>
  <c r="F107" i="53"/>
  <c r="H61" i="17" s="1"/>
  <c r="H107" i="53"/>
  <c r="J61" i="17" s="1"/>
  <c r="J60" i="17" s="1"/>
  <c r="H60" i="17"/>
  <c r="H59" i="17" l="1"/>
  <c r="L3" i="17"/>
  <c r="H3" i="17"/>
  <c r="J59" i="17"/>
  <c r="J64" i="17" s="1"/>
  <c r="J3" i="17"/>
  <c r="L59" i="17"/>
  <c r="G64" i="17"/>
  <c r="H6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Fernando Beltran Alfonso</author>
  </authors>
  <commentList>
    <comment ref="B29" authorId="0" shapeId="0" xr:uid="{00000000-0006-0000-1A00-000001000000}">
      <text>
        <r>
          <rPr>
            <b/>
            <sz val="9"/>
            <color indexed="81"/>
            <rFont val="Tahoma"/>
            <family val="2"/>
          </rPr>
          <t>Fernando Beltran Alfonso:</t>
        </r>
        <r>
          <rPr>
            <sz val="9"/>
            <color indexed="81"/>
            <rFont val="Tahoma"/>
            <family val="2"/>
          </rPr>
          <t xml:space="preserve">
</t>
        </r>
      </text>
    </comment>
  </commentList>
</comments>
</file>

<file path=xl/sharedStrings.xml><?xml version="1.0" encoding="utf-8"?>
<sst xmlns="http://schemas.openxmlformats.org/spreadsheetml/2006/main" count="3369" uniqueCount="863">
  <si>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</si>
  <si>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</si>
  <si>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</si>
  <si>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</si>
  <si>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</si>
  <si>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</si>
  <si>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</si>
  <si>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</si>
  <si>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</si>
  <si>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</si>
  <si>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</si>
  <si>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</si>
  <si>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</si>
  <si>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</si>
  <si>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</si>
  <si>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</si>
  <si>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</si>
  <si>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</si>
  <si>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</si>
  <si>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</si>
  <si>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</si>
  <si>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</si>
  <si>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FECHA</t>
  </si>
  <si>
    <t>GIROS</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</si>
  <si>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</si>
  <si>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</si>
  <si>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</si>
  <si>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</si>
  <si>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</si>
  <si>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</si>
  <si>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</si>
  <si>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</si>
  <si>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</si>
  <si>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</si>
  <si>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</si>
  <si>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</si>
  <si>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</si>
  <si>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</si>
  <si>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SERVICIOS PUBLICOS</t>
  </si>
  <si>
    <t xml:space="preserve">CODIGO </t>
  </si>
  <si>
    <t>SALDO POR</t>
  </si>
  <si>
    <t>GIRAR</t>
  </si>
  <si>
    <t>SALDO DISPONIBLE</t>
  </si>
  <si>
    <t>TOTAL GIROS</t>
  </si>
  <si>
    <t>SERVICIOS PERSONALES</t>
  </si>
  <si>
    <t>GASTOS GENERALES</t>
  </si>
  <si>
    <t>TOTAL FUNCIONAMIENTO</t>
  </si>
  <si>
    <t>RUBRO PRESUPUESTAL</t>
  </si>
  <si>
    <t>SALDO POR GIRAR</t>
  </si>
  <si>
    <t>6 = (5 / 4)</t>
  </si>
  <si>
    <t>8 = (4-5-7)</t>
  </si>
  <si>
    <t>No. C.D.P.</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</si>
  <si>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</si>
  <si>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</si>
  <si>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</si>
  <si>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</si>
  <si>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</si>
  <si>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</si>
  <si>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</si>
  <si>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</si>
  <si>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</si>
  <si>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</si>
  <si>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</si>
  <si>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</si>
  <si>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</si>
  <si>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</si>
  <si>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</si>
  <si>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</si>
  <si>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</si>
  <si>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</si>
  <si>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</si>
  <si>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HONORARIOS</t>
  </si>
  <si>
    <t>SECRETARIA DISTRITAL DE GOBIERNO</t>
  </si>
  <si>
    <t>% GIROS</t>
  </si>
  <si>
    <t>10 = (9 / 4)</t>
  </si>
  <si>
    <t>11 = (5 - 9)</t>
  </si>
  <si>
    <t>3.1.2</t>
  </si>
  <si>
    <t>3.1.1</t>
  </si>
  <si>
    <t>3.1.1.01</t>
  </si>
  <si>
    <t>3.1.1.03</t>
  </si>
  <si>
    <t>3.1.1.02.03</t>
  </si>
  <si>
    <t>3.1</t>
  </si>
  <si>
    <t>Capacitación Interna</t>
  </si>
  <si>
    <t>3.1.2.02.09.01</t>
  </si>
  <si>
    <t xml:space="preserve"> </t>
  </si>
  <si>
    <t>SOLICITANTE</t>
  </si>
  <si>
    <t>TOTAL</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</si>
  <si>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</si>
  <si>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</si>
  <si>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</si>
  <si>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</si>
  <si>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</si>
  <si>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</si>
  <si>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</si>
  <si>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</si>
  <si>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</si>
  <si>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</si>
  <si>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</si>
  <si>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</si>
  <si>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</si>
  <si>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3.1.5</t>
  </si>
  <si>
    <t>PASIVOS EXIGIBLES</t>
  </si>
  <si>
    <t>EJECUCIÓN DETALLADA DE UN RUBRO PRESUPUESTAL</t>
  </si>
  <si>
    <t>% EJECUCIÓN</t>
  </si>
  <si>
    <t>RESUMEN EJECUCIÓN DE GASTOS DE FUNCIONAMIENTO</t>
  </si>
  <si>
    <t>SUSPENSIÓN</t>
  </si>
  <si>
    <t>MODIFICACIÓN</t>
  </si>
  <si>
    <t>MODIFICACIÓNES</t>
  </si>
  <si>
    <t>APROPIACIÓN INICIAL</t>
  </si>
  <si>
    <t>APROPIACIÓN DISPONIBLE</t>
  </si>
  <si>
    <t>3-1-2-02-01-01-0006</t>
  </si>
  <si>
    <t xml:space="preserve">CÓDIGO </t>
  </si>
  <si>
    <t>3-1-2-02-01-02-0003</t>
  </si>
  <si>
    <t>Productos de hornos de coque, de refinación de petróleo y combustible</t>
  </si>
  <si>
    <t>3-1-1-01</t>
  </si>
  <si>
    <t>Planta de personal permanente</t>
  </si>
  <si>
    <t>Otros servicios profesionales y técnicos n.c.p.</t>
  </si>
  <si>
    <t>3-1-2-02-02-03-0003-013</t>
  </si>
  <si>
    <t>Productos de molinería, almidones y productos derivados del almidón; otros productos alimenticios</t>
  </si>
  <si>
    <t>3-1-2-02-01-01-0003</t>
  </si>
  <si>
    <t>3-1-2-02-01-01-0004</t>
  </si>
  <si>
    <t>Bebidas</t>
  </si>
  <si>
    <t>3-1-2-02-01-01-0005</t>
  </si>
  <si>
    <t>Artículos textiles (excepto prendas de vestir)</t>
  </si>
  <si>
    <t>3-1-2-02-01-02-0001</t>
  </si>
  <si>
    <t>Productos de madera, corcho, cestería y espertería</t>
  </si>
  <si>
    <t>3-1-2-02-01-02-0002</t>
  </si>
  <si>
    <t>Pasta o pulpa, papel y productos de papel; impresos y artículos relacionados</t>
  </si>
  <si>
    <t>3-1-2-02-01-02-0004</t>
  </si>
  <si>
    <t>Químicos básicos</t>
  </si>
  <si>
    <t>3-1-2-02-01-02-0005</t>
  </si>
  <si>
    <t>3-1-2-02-01-02-0006</t>
  </si>
  <si>
    <t>Productos de caucho y plástico</t>
  </si>
  <si>
    <t>3-1-2-02-01-02-0007</t>
  </si>
  <si>
    <t>Vidrio y productos de vidrio y otros productos no metálicos n.c.p.</t>
  </si>
  <si>
    <t>3-1-2-02-01-02-0008</t>
  </si>
  <si>
    <t>Muebles; otros bienes transportables n.c.p.</t>
  </si>
  <si>
    <t>Productos metálicos elaborados</t>
  </si>
  <si>
    <t>3-1-2-02-01-03-0002</t>
  </si>
  <si>
    <t>Maquinaria de oficina, contabilidad e informática</t>
  </si>
  <si>
    <t>3-1-2-02-01-03-0005</t>
  </si>
  <si>
    <t>Maquinaria y aparatos eléctricos</t>
  </si>
  <si>
    <t>3-1-2-02-01-03-0006</t>
  </si>
  <si>
    <t>Servicios de transporte de pasajeros</t>
  </si>
  <si>
    <t>3-1-2-02-02-01-0002</t>
  </si>
  <si>
    <t>Servicios de mensajería</t>
  </si>
  <si>
    <t>3-1-2-02-02-01-0006-001</t>
  </si>
  <si>
    <t>3-1-2-02-02-02-0001</t>
  </si>
  <si>
    <t>3-1-2-02-02-02-0001-011</t>
  </si>
  <si>
    <t>Servivios de administración de fondos de pensiones y cesantías</t>
  </si>
  <si>
    <t>Servivios de administración de bienes inmuebles a comisión o por contrato</t>
  </si>
  <si>
    <t>3-1-2-02-02-02-0002-002</t>
  </si>
  <si>
    <t>Servivios de arrendamiento sin opción de compra de maquinaria y equipo sin operarios</t>
  </si>
  <si>
    <t>3-1-2-02-02-02-0003-002</t>
  </si>
  <si>
    <t>Servicios de telefonía fija</t>
  </si>
  <si>
    <t>3-1-2-02-02-03-0004-001</t>
  </si>
  <si>
    <t>Servicios de telecomunicaciones móviles</t>
  </si>
  <si>
    <t>3-1-2-02-02-03-0004-002</t>
  </si>
  <si>
    <t>Servicios de telecomunicaciones a través de internet</t>
  </si>
  <si>
    <t>3-1-2-02-02-03-0004-004</t>
  </si>
  <si>
    <t>Servicios de transmisión de programas de radio y televisión</t>
  </si>
  <si>
    <t>3-1-2-02-02-03-0004-007</t>
  </si>
  <si>
    <t>Servicios de protección (guardas de seguridad)</t>
  </si>
  <si>
    <t>3-1-2-02-02-03-0005-001</t>
  </si>
  <si>
    <t>Servicios de limpieza general</t>
  </si>
  <si>
    <t>3-1-2-02-02-03-0005-002</t>
  </si>
  <si>
    <t>Servicios de copia y reproducción</t>
  </si>
  <si>
    <t>3-1-2-02-02-03-0005-003</t>
  </si>
  <si>
    <t>Servicios de correo</t>
  </si>
  <si>
    <t>3-1-2-02-02-03-0005-004</t>
  </si>
  <si>
    <t>3-1-2-02-02-03-0005-006</t>
  </si>
  <si>
    <t>Servicios de organización y asistencia de convenciones y ferias</t>
  </si>
  <si>
    <t>Servicios de mantenimiento y reparación de computadores y equipo periférico</t>
  </si>
  <si>
    <t>3-1-2-02-02-03-0006-003</t>
  </si>
  <si>
    <t>Servicios de mantenimiento y reparación de maquinaria y equipo de transporte</t>
  </si>
  <si>
    <t>3-1-2-02-02-03-0006-004</t>
  </si>
  <si>
    <t>Servicios de mantenimiento y reparación de ascensores y escaleras mecánicas</t>
  </si>
  <si>
    <t>3-1-2-02-02-03-0006-011</t>
  </si>
  <si>
    <t>Servicios de reparación de otros bienes</t>
  </si>
  <si>
    <t>3-1-2-02-02-03-0006-012</t>
  </si>
  <si>
    <t>3-1-2-02-02-04-0001-001</t>
  </si>
  <si>
    <t>Acueducto y alcantarillado</t>
  </si>
  <si>
    <t>3-1-2-02-02-04-0001-002</t>
  </si>
  <si>
    <t>3-1-2-02-02-04-0001-003</t>
  </si>
  <si>
    <t>Capacitación</t>
  </si>
  <si>
    <t>3-1-2-02-02-06</t>
  </si>
  <si>
    <t>Bienestar e incentivos</t>
  </si>
  <si>
    <t>3-1-2-02-02-07</t>
  </si>
  <si>
    <t>Salud ocupacional</t>
  </si>
  <si>
    <t>3-1-2-02-02-08</t>
  </si>
  <si>
    <t>3.1.3</t>
  </si>
  <si>
    <t>ADQUISICIÓN DE BIENES Y SERVICIOS</t>
  </si>
  <si>
    <t>Servicios financieros y servicios conexos - Seguros Entidad</t>
  </si>
  <si>
    <t>GASTOS DIVERSOS</t>
  </si>
  <si>
    <t>TRANSFERENCIAS CORRIENTES DE FUNCIONAMIENTO</t>
  </si>
  <si>
    <t>Derechos de uso de propiedad intelectual</t>
  </si>
  <si>
    <t>3-1-2-02-02-0003-000</t>
  </si>
  <si>
    <t>Otros productos químicos; fibras artificiales (o fibras industriales hechas por el hombre)</t>
  </si>
  <si>
    <t>3-1-2-02-02-03-0002-01</t>
  </si>
  <si>
    <t>Servicios de documentación y certificación jurídica</t>
  </si>
  <si>
    <t>Derechos de uso de producto de propiedad intelectual y otros productos similares</t>
  </si>
  <si>
    <t>RA 3</t>
  </si>
  <si>
    <t>RA 5</t>
  </si>
  <si>
    <t>RA 1</t>
  </si>
  <si>
    <t>Secretaría Distrital de Gobierno</t>
  </si>
  <si>
    <t>3-1-2-01-01-01-0002</t>
  </si>
  <si>
    <t>Equipos de información, computación y telecomunicaciones TIC</t>
  </si>
  <si>
    <t>3-1-2-02-02-01-03</t>
  </si>
  <si>
    <t>Servicio de transporte de carga</t>
  </si>
  <si>
    <t>3-1-2-02-02-02-02-02-01</t>
  </si>
  <si>
    <t>Servicios de arrendamiento con o sin opcion de compra realtivo a bienes inmuebles</t>
  </si>
  <si>
    <t>Servicios de reparacion de muebles</t>
  </si>
  <si>
    <t>3-1-2-02-02-03-06-06</t>
  </si>
  <si>
    <t>RA 4</t>
  </si>
  <si>
    <t>Pago de la nomina general de enero 2021</t>
  </si>
  <si>
    <t>Pago de autoliquidación adicional por el ingreso de unos funcionarioscon posterioridad al cierre de la nómina de diciembre de 2020.</t>
  </si>
  <si>
    <t>Pago de cesantías a funcionarios retirados e intereses de cesantías 2020a los funcionarios de la planta de funcionamiento de la SDG</t>
  </si>
  <si>
    <t>Giro de aportes extraordinarios al Fondo de Prestaciones Económicas,Cesantías y Pensiones (FONCEP) para cubrir el pasivo de cesantías conlos funcionarios afiliados que pertenecen al régimen de retroactividad</t>
  </si>
  <si>
    <t>Pago de nómina adicional para el pago de unas acreencias pendientes a exservidores públicos de la SDG. (Planta de Funcionamiento)</t>
  </si>
  <si>
    <t>RA 6</t>
  </si>
  <si>
    <t>ENERO</t>
  </si>
  <si>
    <t>ADICION Y PRORORGA CONTRATO 014 DE 2020</t>
  </si>
  <si>
    <t>ORGANIZACION TERPEL S A</t>
  </si>
  <si>
    <t>191</t>
  </si>
  <si>
    <t>186</t>
  </si>
  <si>
    <t>14</t>
  </si>
  <si>
    <t>SERVICIOS POSTALES NACIONALES S A</t>
  </si>
  <si>
    <t>PRESTAR EL SERVICIO DE MENSAJERÍA, CORREO CERTIFICADO Y OPERACIÓN DELCENTRO DE DOCUMENTACIÓN E INFORMACIÓN (CDI) PARA EL NIVEL CENTRAL DE LASECRETARÍA DISTRITAL DE GOBIERNO QUE GARANTICE EL CURSO Y ENTREGA DECORRESPONDENCIA TANTO INTERNA COMO EXTERNA</t>
  </si>
  <si>
    <t>49</t>
  </si>
  <si>
    <t>110</t>
  </si>
  <si>
    <t>1</t>
  </si>
  <si>
    <t>SALVAR ARCHIVOS S.A.S</t>
  </si>
  <si>
    <t>ARRENDAMIENTO DE BIEN INMUEBLE (DEPÓSITO) PARA EL ALMACENAMIENTO YCUSTODIA DEL ACERVO DOCUMENTAL DEL ARCHIVO CENTRAL DE LA SECRETARIADISTRITAL DE GOBIERNO</t>
  </si>
  <si>
    <t>212</t>
  </si>
  <si>
    <t>232</t>
  </si>
  <si>
    <t>219</t>
  </si>
  <si>
    <t>EDIFICIO CENTRO DE CONVENCIONES CAMARA D E COMERCIO DE BOGOTA PROPIEDAD HORIZONTA L</t>
  </si>
  <si>
    <t>PAGO ADMINISTRACION LOCALES 134, 135 Y 136 EDIFICIO CAMARA DE COMERCIO2021PAGO DE LA ADMINISTRACIÓN DE LOS LOCALES 134, 135 Y 136 DE LA CAMARA DECOMERCIO, UBICADOS EN LA CARRERA 9 No. 16-33, PERIODO FACTURADO DEL 1 AL31 DE ENERO DE 2021, SEGÚN CUENTAS DE COBRO 1821, 1822 Y 1823.</t>
  </si>
  <si>
    <t>234</t>
  </si>
  <si>
    <t>363</t>
  </si>
  <si>
    <t>1823</t>
  </si>
  <si>
    <t>485</t>
  </si>
  <si>
    <t>21990001508</t>
  </si>
  <si>
    <t>Solicitud de pago por resolución" Por la cual se autoriza elreconocimiento y pago del servicio extra prestado por los delegados dela Secretaría Distrital de Gobierno de Bogotá D.C., en la supervisión delos concursos y los sorteos realizados por las loterías, los consorcioscomerciales y los juegos promocionales en el mes de diciembre de 2020 ydel tiempo excedido durante el servicio.Pago de la resolución 092 del 26 de enero de 2021, "Por la cual seautoriza el reconocimiento y pago del servicio extra prestado por losdelegados de la Secretaría Distrital de Gobierno de Bogotá, D.C., en lasupervisión de los concursos y los sorteos realizados por las loterías,los consorcios comerciales y los juegos promocionales en el mes dediciembre de 2020 y del tiempo excedido durante el servicio".</t>
  </si>
  <si>
    <t>376</t>
  </si>
  <si>
    <t>383</t>
  </si>
  <si>
    <t>92</t>
  </si>
  <si>
    <t>EMPRESA DE TELECOMUNICACIONES DE BOGOTÁ S.A. E.S.P. - ETB S.A. ESP</t>
  </si>
  <si>
    <t>PAGO SERVICIO DE TELEFONIA FIJA PARA LAS DEPENDENCIAS DEL NIVEL CENTRAL2021PAGO DEL SERVICIO DE TELEFONIA FIJA DEL EDIFICIO LIEVANO, UBICADO EN LACALLE 11 No. 8 - 17, PERIODO DE FACTURACIÓN DEL 1 AL 30 DE NOVIEMBRE DE2020, SEGÚN FACTURA No. 000286298296.</t>
  </si>
  <si>
    <t>PAGO SERVICIO DE TELEFONIA FIJA PARA LAS DEPENDENCIAS DEL NIVEL CENTRAL2021PAGO DEL SERVICIO DE TELEFONIA FIJA DEL EDIFICIO LIEVANO UBICADO EN LACALLE 11 8 17, PERIODO FACTURADO DEL 1 DE DICIEMBRE DE 2020 AL 31 DEDICIEMBRE DE 2020, SEGÚN FACTURA No. 287396049.</t>
  </si>
  <si>
    <t>121</t>
  </si>
  <si>
    <t>45</t>
  </si>
  <si>
    <t>357</t>
  </si>
  <si>
    <t>286298296</t>
  </si>
  <si>
    <t>287396049</t>
  </si>
  <si>
    <t>UNION TEMPORAL C&amp;M SEGURIDAD</t>
  </si>
  <si>
    <t>ADICION Y PRORROGA CONTRATO DE PRESTACION DE SERVICIOS NO. 631 DE 2020</t>
  </si>
  <si>
    <t>385</t>
  </si>
  <si>
    <t>296</t>
  </si>
  <si>
    <t>631</t>
  </si>
  <si>
    <t>Adición y prorroga No. 2 contrato 298 de 2020</t>
  </si>
  <si>
    <t>OUTSOURCING SEASIN LTDA SERVICIOS DE ASE NNA</t>
  </si>
  <si>
    <t>266</t>
  </si>
  <si>
    <t>183</t>
  </si>
  <si>
    <t>298</t>
  </si>
  <si>
    <t>REALIZAR LA ADICIÓN Y OTRO SÍ AL CONTRATO NO. 720 DE 2020 SUSCRITO ENTREINDRA COLOMBIA S.A.S Y LA SECRETARIA DISTRITAL DE GOBIERNO</t>
  </si>
  <si>
    <t>INDRA COLOMBIA S.A.S</t>
  </si>
  <si>
    <t>339</t>
  </si>
  <si>
    <t>295</t>
  </si>
  <si>
    <t>720</t>
  </si>
  <si>
    <t>CODENSA S.A. ESP</t>
  </si>
  <si>
    <t>PAGO SERVICIO DE ENERGIA DE LAS DEPENDENCIAS DEL NIVEL CENTRAL 2021.PADO DEL SERVICIO DE ENERGÍA DE LA DIRECCIÓN PARA LA GESTIÓNADMINISTRATIVA ESPECIAL DE POLICIA, UBICADA EN LA CALLE 46 No. 14-22/28, PERIODO FACTURADO DEL 27 DE NOVIEMBRE AL 29 DE DICIEMBRE DE 2020,SEGÚN FACTURA No. 619330838-0.</t>
  </si>
  <si>
    <t>PAGO SERVICIO DE ENERGIA DE LAS DEPENDENCIAS DEL NIVEL CENTRAL 2021</t>
  </si>
  <si>
    <t>PAGO SERVICIO DE ENERGIA DE LAS DEPENDENCIAS DEL NIVEL CENTRAL 2021.PAGO DEL SERVICIO DE ENERGIA DE LOS LOCALES 134, 135 Y 136 DE LA CAMARADE COMERCIO, UBICADOS EN LA CRA 9 No. 16- 37, PERIODO FACTURADO DEL 04DE DICIEMBRE DE 2021 AL 06 DE ENERO DE 2021, SEGÚN FACTURAS No.620079374-3, 620079375-0 Y 620079373-8.</t>
  </si>
  <si>
    <t>118</t>
  </si>
  <si>
    <t>44</t>
  </si>
  <si>
    <t>276</t>
  </si>
  <si>
    <t>362</t>
  </si>
  <si>
    <t>6193308380</t>
  </si>
  <si>
    <t>6210514269</t>
  </si>
  <si>
    <t>6200793743</t>
  </si>
  <si>
    <t>35070003716</t>
  </si>
  <si>
    <t>122</t>
  </si>
  <si>
    <t>360</t>
  </si>
  <si>
    <t>PAGO SERVICIO DE ACUEDUCTO DE LAS DEPENDENCIAS DEL NIVEL CENTRAL 2021PAGO DEL SERVICIO DE ACUEDUCTO DEL EDIFICIO FURATENA UBICADO EN LA CALLE12C No. 8-53, PERIODO FACTURADO DEL 30 DE OCTUBRE AL 29 DE DICIEMBRE DE2020, SEGÚN FACTURA No. 35070003716.</t>
  </si>
  <si>
    <t>EMPRESA DE ACUEDUCTO Y ALCANTARILLADO DE BOGOTA ESP</t>
  </si>
  <si>
    <t>PROMOAMBIENTAL DISTRITO S A S ESP</t>
  </si>
  <si>
    <t>LIMPIEZA METROPOLITANA S A E S P Y PODRA UTILIZAR LA SIGLA LIME S A E S P</t>
  </si>
  <si>
    <t>PAGO SERVICIO DE ASEO DE LAS DEPENDENCIAS DEL NIVEL CENTRAL 2021PAGO DEL SERVICIO DE ASEO DEL EDIFICIO FURATENA UBICADO EN LA CALE 12 CNo. 8 - 53, PERIODO FACTURADO DEL 1 DE NOVIEMBRE AL 30 DE NOVIEMBRE DE2020, SEGÚN FACTURA 48985766.</t>
  </si>
  <si>
    <t>PAGO SERVICIO DE ASEO DE LAS DEPENDENCIAS DEL NIVEL CENTRAL 2021PAGO DEL SERVICIO DE ASEO DE SEGUNDA INSTANCIA, UBICADO EN LA CALLE 46No. 14-28, PERÍODO FACTURADO DEL 1 DE NOVIEMBRE AL 31 DE DICIEMBRE DE2020, SEGÚN FACTURA No. 50168599.</t>
  </si>
  <si>
    <t>PAGO SERVICIO DE ASEO DE LAS DEPENDENCIAS DEL NIVEL CENTRAL 2021PAGO DEL SERVICIO DE ASEO DEL COLEGIO GENERAL SANTANDER, UBICADO EN LACALLE 119 NO. 6-56, PERIODO FACTURADO DEL 23 DE NOVIEMBRE AL 22 DEDICIEMBRE DE 2020, SEGÚN FACTURA No. 621742867.</t>
  </si>
  <si>
    <t>PAGO SERVICIO DE ASEO DE LAS DEPENDENCIAS DEL NIVEL CENTRAL 2021.PAGO DEL SERVICIO DE ASEO DE LOS LOCALES 134, 135 Y 136 DE LA CAMARA DECOMERCIO, UBICADOS EN LA CARRERA 9 No. 16-37, PERIODO FACTURADO DEL 12DE NOVIEMBRE AL 11 DE DICIEMBRE DE 2020, SEGÚN FACTURAS No. 620079374,620079375 Y 620079373.</t>
  </si>
  <si>
    <t>123</t>
  </si>
  <si>
    <t>46</t>
  </si>
  <si>
    <t>358</t>
  </si>
  <si>
    <t>359</t>
  </si>
  <si>
    <t>361</t>
  </si>
  <si>
    <t>48985766</t>
  </si>
  <si>
    <t>50168599</t>
  </si>
  <si>
    <t>621742867</t>
  </si>
  <si>
    <t>620079373</t>
  </si>
  <si>
    <t>CONTRATAR LOS SERVICIOS DE TRASLADO INCLUYENDO EL CARGUE Y DESCARGUE DELA ESTANTERÍA, ARCHIVOS RODANTES Y EQUIPOS DE OFICINA QUE HACEN PARTEDEL MOBILIARIO ARCHIVO CENTRAL DE LA SECRETARÍA DISTRITAL DE GOBIERNO.</t>
  </si>
  <si>
    <t>PAGO ADMINISTRACION LOCALES 134, 135 Y 136 EDIFICIO CAMARA DE COMERCIO2021</t>
  </si>
  <si>
    <t>PAGO PARTICIPACION EN LOS GASTOS RECURRENTES DE LAS CASAS DE JUSTICIADONDE FUNCIONAN LAS INSPECCIONES DE POLICIA SEGUN CONVENIO 664 DE 2017</t>
  </si>
  <si>
    <t>0000000234</t>
  </si>
  <si>
    <t>0000000485</t>
  </si>
  <si>
    <t>PAGO SERVICIO DE TELEFONIA FIJA PARA LAS DEPENDENCIAS DEL NIVEL CENTRAL2021</t>
  </si>
  <si>
    <t>0000000121</t>
  </si>
  <si>
    <t>PAGO SERVICIO DE TELEFONIA MOVIL - AVANTEL PARA LAS DEPENDENCIAS DELNIVEL CENTRAL 2021</t>
  </si>
  <si>
    <t>PAGO SERVICIO DE TELEFONIA MOVIL - CELULARES PARA LAS DEPENDENCIAS DELNIVEL CENTRAL 2021</t>
  </si>
  <si>
    <t>0000000120</t>
  </si>
  <si>
    <t>0000000119</t>
  </si>
  <si>
    <t>0000000118</t>
  </si>
  <si>
    <t>PAGO SERVICIO DE ACUEDUCTO DE LAS DEPENDENCIAS DEL NIVEL CENTRAL 2021</t>
  </si>
  <si>
    <t>0000000122</t>
  </si>
  <si>
    <t>PAGO SERVICIO DE ASEO DE LAS DEPENDENCIAS DEL NIVEL CENTRAL 2021</t>
  </si>
  <si>
    <t>0000000123</t>
  </si>
  <si>
    <t>CONTRATAR LOS SERVICIOS DE DESINSTALACIÓN, DESARME Y EMBALAJE DE LOSARCHIVOS RODANTES Y ESTANTERÍA QUE SE ENCUENTRA EN LAS INSTALACIONES DELARCHIVO CENTRAL DE LA SECRETARÍA DISTRITAL DE GOBIERNO</t>
  </si>
  <si>
    <t>Pago de la autoliquidación de la nómina general de enero de 2021</t>
  </si>
  <si>
    <t>Pago de autoliquidación adicional por el ingreso de unos funcionarioscon posterioridad al cierre de la nómina de enero de 2021.</t>
  </si>
  <si>
    <t>562</t>
  </si>
  <si>
    <t>467</t>
  </si>
  <si>
    <t>RA 7</t>
  </si>
  <si>
    <t>RA 8</t>
  </si>
  <si>
    <t>Pago de la Seguridad Social de los valores que se devolvieron a MATILDENIETO CONTRERAS por decisión de la Procuraduría General de la Nación.</t>
  </si>
  <si>
    <t>589</t>
  </si>
  <si>
    <t>509</t>
  </si>
  <si>
    <t>RA 10</t>
  </si>
  <si>
    <t>RA11</t>
  </si>
  <si>
    <t>647</t>
  </si>
  <si>
    <t>592</t>
  </si>
  <si>
    <t>Pago de la nómina general de febrero de 2021 (Planta de Funcionamiento).</t>
  </si>
  <si>
    <t>Pago de nómina adicional del señor MANUEL ANTONIO COCA CHINOME.</t>
  </si>
  <si>
    <t>670</t>
  </si>
  <si>
    <t>621</t>
  </si>
  <si>
    <t>RA 13</t>
  </si>
  <si>
    <t>RA 12</t>
  </si>
  <si>
    <t>Pago de cesantías a funcionarios retirados de la entidad. (Planta deFuncionamiento)</t>
  </si>
  <si>
    <t>648</t>
  </si>
  <si>
    <t>593</t>
  </si>
  <si>
    <t>Planilla Tipo J para el pago de la cobertura en salud de unosfuncionarios retirados de la entidad</t>
  </si>
  <si>
    <t>563</t>
  </si>
  <si>
    <t>487</t>
  </si>
  <si>
    <t>RA 9</t>
  </si>
  <si>
    <t>REALIZAR ADICIÓN Y PRORROGA DEL CONTRATO DEL CONTRATO 851 DE 2020SUSCRITO ENTRE LA SECRETARIA DISTRITAL DE GOBIERNO Y TRANSPORTESESPECIALES NUEVA ERA SAS</t>
  </si>
  <si>
    <t>514</t>
  </si>
  <si>
    <t>851</t>
  </si>
  <si>
    <t>TRANSPORTES ESPECIALES NUEVA ERA SAS</t>
  </si>
  <si>
    <t>347</t>
  </si>
  <si>
    <t>622</t>
  </si>
  <si>
    <t>4</t>
  </si>
  <si>
    <t>ESPECIAL CARGO S A S</t>
  </si>
  <si>
    <t>BOGOTA DISTRITO CAPITAL</t>
  </si>
  <si>
    <t>566</t>
  </si>
  <si>
    <t>475</t>
  </si>
  <si>
    <t>PAGO PARTICIPACION EN LOS GASTOS RECURRENTES DE LAS CASAS DE JUSTICIADONDE FUNCIONAN LAS INSPECCIONES DE POLICIA SEGUN CONVENIO 664 DE 2017.PAGO DE LOS GASTOS RECURRENTES DE LAS CASAS DE JUSTICIA: MARTIRES, SANCRISTOBAL Y USME, PARA EL MES DE DICIEMBRE DE 2020, SEGÚN RECIBO No.21990001508.</t>
  </si>
  <si>
    <t>503</t>
  </si>
  <si>
    <t>SECRETARIA DISTRITAL DE SEGURIDAD CONVIV ENCIA Y JUSTICIA</t>
  </si>
  <si>
    <t>PAGO ADMINISTRACION LOCALES 134, 135 Y 136 EDIFICIO CAMARA DE COMERCIO2021PAGO ADMINISTRACCIÓN DE LOS LOCALES 134, 135 Y 136 DE LA CAMARA DECOMERCIO, UBICADOS EN AL CALLE 16 No. 9-42/ CARRERA 9 No. 16-33/37,PERIODO FACTURADO DEL 1 AL 28 DE FEBRERO DE 2021, SEGÚN CUENTAS NO.1898, 1897 Y 1899.</t>
  </si>
  <si>
    <t>553</t>
  </si>
  <si>
    <t>1898</t>
  </si>
  <si>
    <t>REALIZAR LA ADICION Y PRORROGA DEL CONTRATO No. 633 DE 2020 SUSCRITO PORLA SECRETARIA DE GOBIERNO Y GRAN IMAGEN SAS</t>
  </si>
  <si>
    <t>GRAN IMAGEN S.A.S.</t>
  </si>
  <si>
    <t>582</t>
  </si>
  <si>
    <t>520</t>
  </si>
  <si>
    <t>633</t>
  </si>
  <si>
    <t>PAGO SERVICIO DE TELEFONIA FIJA PARA LAS DEPENDENCIAS DEL NIVEL CENTRAL2021Pago del servicio de telefonía fija del Edificio Lievano, periodofacturado del 1 al 31 de enero de 2021, según factura No. 288932494.</t>
  </si>
  <si>
    <t>288932494</t>
  </si>
  <si>
    <t>636</t>
  </si>
  <si>
    <t>PAGO SERVICIO DE TELEFONIA MOVIL - CELULARES PARA LAS DEPENDENCIAS DELNIVEL CENTRAL 2021PAGO COMPRA DE CELULAR SAMSUNG A21S 128 GB DS BLUE, SEGÚN FACTURA No.BSPT1006853.</t>
  </si>
  <si>
    <t>PAGO SERVICIO DE TELEFONIA MOVIL - CELULARES PARA LAS DEPENDENCIAS DELNIVEL CENTRAL 2021PAGO DEL SERVICIO DE SERVICIO DE TELEFONIA MOVIL, DE LAS DEPENDENCIA DENIVEL CENTRAL, PERIODO FACTURADO DEL 04 DE ENERO AL 04 DE FEBRERO DE2021, SEGÚN FACTURA nO. 1157517523.</t>
  </si>
  <si>
    <t>PAGO SERVICIO DE TELEFONIA MOVIL - CELULARES PARA LAS  DEPENDENCIAS DELNIVEL CENTRAL 2021PAGO DEL SERVICIO DE AVANTEL PARA NIVEL CENTRAL, PERIODO FACTURADO 1 DEENERO AL 31 DE ENERO DE 2021, SEGÚN FACTURA NO. 20076336.</t>
  </si>
  <si>
    <t>PAGO SERVICIO DE TELEFONIA MOVIL - AVANTEL PARA LAS DEPENDENCIAS DELNIVEL CENTRAL 2021PAGO DEL SERVICIO DE AVANTEL DE NIVEL CENTRAL, POR EL MES FEBRERO DE2021, SEGÚN FACTURA No. 20388421.</t>
  </si>
  <si>
    <t>PAGO SERVICIO DE TELEFONIA MOVIL - CELULARES PARA LAS DEPENDENCIAS DELNIVEL CENTRAL 2021PAGO DEL SERVICIO DE TELEFONIA CELULAR DE LAS DEPENDENCIAS DE NIVELCENTRAL, PERIODO FACTURADO DEL 04 DE FEBRERO AL 04 DE MARZO DE 2021,SEGÚN FACTURA No. 1159734411.</t>
  </si>
  <si>
    <t>119</t>
  </si>
  <si>
    <t>418</t>
  </si>
  <si>
    <t>419</t>
  </si>
  <si>
    <t>447</t>
  </si>
  <si>
    <t>120</t>
  </si>
  <si>
    <t>506</t>
  </si>
  <si>
    <t>1006853</t>
  </si>
  <si>
    <t>1157517523</t>
  </si>
  <si>
    <t>20076336</t>
  </si>
  <si>
    <t>20388421</t>
  </si>
  <si>
    <t>1159734411</t>
  </si>
  <si>
    <t>COLOMBIA MOVIL S A E S P</t>
  </si>
  <si>
    <t>AVANTEL SAS EN REORGANIZACION</t>
  </si>
  <si>
    <t>PRECAR LIMITADA</t>
  </si>
  <si>
    <t>ADICION No. 2 PRORROGA No. 1 AL CONTRATO DE PRESTACION DE SERVICIOS 647DE 2020</t>
  </si>
  <si>
    <t>596</t>
  </si>
  <si>
    <t>641</t>
  </si>
  <si>
    <t>SOLUCIONES METALICAS EN ALMACENAMIENTO S AS</t>
  </si>
  <si>
    <t>436</t>
  </si>
  <si>
    <t>605</t>
  </si>
  <si>
    <t>3</t>
  </si>
  <si>
    <t>PAGO SERVICIO DE ENERGIA DE LAS DEPENDENCIAS DEL NIVEL CENTRAL 2021.Pago del servicio de energía de la bodega del 7 de agosto, ubicada en lacra 22 No. 66 A 14, periodo facturado del 23 de diciembre al 25 de enerode 2021, según factura No. 652542101-6.</t>
  </si>
  <si>
    <t>PAGO SERVICIO DE ENERGIA DE LAS DEPENDENCIAS DEL NIVEL CENTRAL 2021PAGO DEL SERVICIO DE ENERGÍA DE LA DIRECCIÓN PARA LA GESTIÓNADMINISTRATIVA ESPECÍAL DE POLICIA, UBICADA EN LA CALLE 46 NO. 14-22,PERIODO FACTURADO 29 DE DICIEMBRE DE 2020 AL 27 DE ENERO DE 2021, SEGÚNFACTURA No. 622903318-4</t>
  </si>
  <si>
    <t>PAGO SERVICIO DE ENERGIA DE LAS DEPENDENCIAS DEL NIVEL CENTRAL 2021pago del servicio de energía del edificio furatena, ubicado en la Calle12 No. 8-53, periodo facturado 12 de enero al 09 de febrero de 2021,según factura No. 624812373-8</t>
  </si>
  <si>
    <t>PAGO SERVICIO DE ENERGIA DE LAS DEPENDENCIAS DEL NIVEL CENTRAL 2021.PAGO DEL SERVICIO DE ENERGÍA DE LOS LOCALES 134, 135 Y 136 DE LA CAMARADE COMERCIO, UBICADOS EN LA CALLE 16 No. 9-42/ CARRERA 9 No. 16-37 APTO134, PERIODO DE FACTURACIÓN DEL 06 DE ENERO AL 06 DE FEBRERO DE 2021,SEGÚN FACTURAS No. 623654367-0 Y 623654366-2.</t>
  </si>
  <si>
    <t>417</t>
  </si>
  <si>
    <t>454</t>
  </si>
  <si>
    <t>552</t>
  </si>
  <si>
    <t>629</t>
  </si>
  <si>
    <t>6525421016</t>
  </si>
  <si>
    <t>6229033184</t>
  </si>
  <si>
    <t>6248123738</t>
  </si>
  <si>
    <t>6236543670</t>
  </si>
  <si>
    <t>PAGO SERVICIO DE ASEO DE LAS DEPENDENCIAS DEL NIVEL CENTRAL 2021pago del servicio de aseo del Edificio Furatena, ubicado en la calle 12c No. 8 - 53, periodo facturado 01 de diciembre al 31 de diciembre de2021, según factura 50901821.</t>
  </si>
  <si>
    <t>PAGO SERVICIO DE ASEO DE LAS DEPENDENCIAS DEL NIVEL CENTRAL 2021PAGO SERVICIO DE ASEO DE LOS LOCALES 134, 135 Y 136 DE LA CAMARA DECOMERCIO DE BOGOTA, UBICADA EN LA CALLE 16 No. 9 - 42 / CARRERA 9 No. 16- 37 AP 134, PERIODO DE FACTURACIÓN 12 DE DICIEMBRE DE 2020 AL 11 DEENERO DE 2021, SEGÚN LAS FACTURAS:623654367  $94.320623654366  $94.320623654365  $93.700</t>
  </si>
  <si>
    <t>455</t>
  </si>
  <si>
    <t>630</t>
  </si>
  <si>
    <t>50901821</t>
  </si>
  <si>
    <t>623654367</t>
  </si>
  <si>
    <t>Servicios de consultoria en administración y servicios de gestión</t>
  </si>
  <si>
    <t>3-1-2-02-02-03-0003-001</t>
  </si>
  <si>
    <t>USO DE LA LISTA DE ELEGIBLES PARA PROVEER LOS CARGOS DE LA PLANTA DEPERSONAL</t>
  </si>
  <si>
    <t>RA 20</t>
  </si>
  <si>
    <t>Pago nomina general de marzo 2021</t>
  </si>
  <si>
    <t>R.A. 22</t>
  </si>
  <si>
    <t>Pago de acreencia laborales de Gustavo Rivera Londoño</t>
  </si>
  <si>
    <t>R.A. 16</t>
  </si>
  <si>
    <t>Pago de autoliquidacion adicional por ingreso de unos servidores posterior al cierre de la nomina de febrero</t>
  </si>
  <si>
    <t>R.A. 17</t>
  </si>
  <si>
    <t>Pago de autoliquidacion nomina de febrero 2021</t>
  </si>
  <si>
    <t>R.A. 18</t>
  </si>
  <si>
    <t>Aportes a la seguridad social corregidas del señor Manuel Antonio Coca de la nomina de febrero 2021</t>
  </si>
  <si>
    <t>RA 21</t>
  </si>
  <si>
    <t>Pago de cesantias a funcionarios retirados</t>
  </si>
  <si>
    <t>R.A. 14</t>
  </si>
  <si>
    <t>Pago de planilla tipo J mes de febrero 2021</t>
  </si>
  <si>
    <t>AXA COLPATRIA SEGUROS SA</t>
  </si>
  <si>
    <t>Servicios de seguros generales de responsabilidad civil</t>
  </si>
  <si>
    <t>708</t>
  </si>
  <si>
    <t>680</t>
  </si>
  <si>
    <t>635</t>
  </si>
  <si>
    <t>Pago de la autoliquidación de la nómina general de enero de 2022</t>
  </si>
  <si>
    <t>Pago de la autoliquidación de la nómina general de febrero de 2021</t>
  </si>
  <si>
    <t>715</t>
  </si>
  <si>
    <t>R.A 17</t>
  </si>
  <si>
    <t>707</t>
  </si>
  <si>
    <t>1973</t>
  </si>
  <si>
    <t>PAGO ADMINISTRACION LOCALES 134, 135 Y 136 EDIFICIO CAMARA DE COMERCIO2021PAGO ADMINISTRACCIÓN DE LOS LOCALES 134, 135 Y 136 DE LA CAMARA DECOMERCIO, UBICADOS EN AL CALLE 16 No. 9-42/ CARRERA 9 No. 16-33/37,PERIODO FACTURADO DEL 1 AL 31 DE MARZO 2021, SEGÚN CUENTAS NO.1973</t>
  </si>
  <si>
    <t>UNION TEMPORAL RENOVACION 2021</t>
  </si>
  <si>
    <t>ESRI COLOMBIA SAS</t>
  </si>
  <si>
    <t>532</t>
  </si>
  <si>
    <t>700</t>
  </si>
  <si>
    <t>706</t>
  </si>
  <si>
    <t>721</t>
  </si>
  <si>
    <t>610</t>
  </si>
  <si>
    <t>RENOVACION DE LICENCIAMIENTO, SOPORTE Y GARANTIA DE LA INFRAESTRUCTURA DE SEGURIDAD (FORTINET) Y FORTALECIMIENTO DELA INFRAESTRUCTURA DE SEGURIDAD PARA EL TRABAJO INTELIGENTE DE LA SECRETARIA DE GOBIERNO DISTRITAL</t>
  </si>
  <si>
    <t>Realizar la suscripción a un programa de mantenimiento, actualización y soporte técnico premium de las Licencias de Software de la Plataforma ESRI con que cuenta la Secretaría Distrital de Gobierno, a través del INSTRUMENTO DE AGREGACIÓN DE LA DEMANDA DE SOFTWARE POR CATALOGO No.CCE-139-IAD-2020</t>
  </si>
  <si>
    <t>NURYS CECILIA MAYA MONSALVO</t>
  </si>
  <si>
    <t>JERALD CAMILO MUNEVAR VASQUEZ</t>
  </si>
  <si>
    <t>KAREN DAYAN GONZALEZ PEÑA</t>
  </si>
  <si>
    <t>PAULA ANDREA ANGULO RIVERA</t>
  </si>
  <si>
    <t>PRESTAR SERVICIOS PROFESIONALES EN LA DIRECCIÓN ADMINISTRATIVA EN LAS ACTIVIDADES DE SEGUIMIENTO, MONITOREO YCONTROL DE LAS FUNCIONES PROPIAS DE LA DEPENDENCIA EN ASUNTOS DE CONTROL EN LA EJECUCIÓN PRESUPUESTAL</t>
  </si>
  <si>
    <t>Prestar los servicios profesionales a la Subsecretaría de Gestión Institucional brindando asistencia técnica e implementando herramientas para el fortalecimiento de la gestión de la entidad</t>
  </si>
  <si>
    <t>PRESTAR LOS SERVICIOS PROFESIONALES EN LA GESTION DE LOS PROCESOS QUE SE ADELANTAN EN LA DIRECCIÓN ADMINISTRATIVA</t>
  </si>
  <si>
    <t>Solicitud de pago por resolución"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enero de 2021 y del tiempo excedido durante el servicio  PAGO DE LA RESOLUCION 219 DEL 18 DE FEBRERO DE 2021, POR LA CUAL SE AUTORIZA EL RECONOCIMIENTO Y PAGO DEL SERVICIO EXTRA PRESTADO POR LOS DELEGADOS DE LA SECRETARIA DISTRITAL DE GOBIERNO DE BOGOTA D.C., EN LA SUPERVISIÓN DE LOS CONCURSOS Y LOS SORTEOS REALIZADOS POR LAS LOTERÍAS, LOS CONSORCIOS COMERCIALES Y LOS JUEGOS PROMOCIONALES EN EL MES DE ENERO DE 2021 Y DEL TIEMPO EXCEDIDO DURANTE EL SERVICIO.</t>
  </si>
  <si>
    <t>Prestar servicios profesionales a la Dirección de Gestión del Talento Humano en los temas relacionados con los procesos del Sistema de Gestión de Seguridad y Salud en el Trabajo.</t>
  </si>
  <si>
    <t>Solicitud de pago por resolución"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2021 y del tiempo excedido durante el servicio  pago de la resolución 0384 del 26 de marzo de 2021, "Por la cual se autoriza el reconocimiento y pago del servicio extra prestado por los delegados de la Secretaria Distrital de Gobierno de Bogotá, D.C., en la supervisión de los concursos y los sorteos realizados por las loterías, los consorcios comerciales y los juegos promocionales en el mes de febrero de 2021 y del tiempo excedido durante el servicio".</t>
  </si>
  <si>
    <t>697</t>
  </si>
  <si>
    <t>651</t>
  </si>
  <si>
    <t>691</t>
  </si>
  <si>
    <t>655</t>
  </si>
  <si>
    <t>705</t>
  </si>
  <si>
    <t>663</t>
  </si>
  <si>
    <t>615</t>
  </si>
  <si>
    <t>673</t>
  </si>
  <si>
    <t>771</t>
  </si>
  <si>
    <t>728</t>
  </si>
  <si>
    <t>758</t>
  </si>
  <si>
    <t>581</t>
  </si>
  <si>
    <t>584</t>
  </si>
  <si>
    <t>594</t>
  </si>
  <si>
    <t>384</t>
  </si>
  <si>
    <t>PAGO SERVICIO DE TELEFONIA FIJA PARA LAS DEPENDENCIAS DEL NIVEL CENTRAL 2021  PAGO DE LA TELEFONIA FIJA DEL EDIFICIO LIEVANO, UBICADO EN LA CALLE 11 No. 8 - 17, PERIODO FACTURADO DEL 1 AL 31 DE MARZO DE 2021, SEGÚN FACTURA No. 000290086426.</t>
  </si>
  <si>
    <t>290086426</t>
  </si>
  <si>
    <t>PAGO SERVICIO DE TELEFONIA MOVIL - CELULARES PARA LAS DEPENDENCIAS DEL NIVEL CENTRAL 2021.  PAGO DEL SERVICIO DE TELEFONIA CELULAR DEL 04 DE MARZO AL 04 DE ABRIL DE 2021, SEGÚN FACTURA No.BICT-1161372218.</t>
  </si>
  <si>
    <t>1161372218</t>
  </si>
  <si>
    <t>MITSUBISHI ELECTRIC DE COLOMBIA LIMITADA</t>
  </si>
  <si>
    <t>PRESTACIÓN DEL SERVICIO DE MANTENIMIENTO PREVENTIVO Y CORRECTIVO (MANO DE OBRA) CON SUMINISTRO DE INSUMOS&lt;(&gt;,&lt;)&gt; REPUESTOS ORIGINALES, NUEVOS Y ATENCIÓN DE EMERGENCIAS PARA EL ASCENSOR MARCA MITSUBISHI UBICADO EN EL EDIFICIO BICENTENARIO SEGUNDA ETAPA UBICADO EN LA CALLE 11 No.8-17 DE LA SECRETARÍA DISTRITAL DE GOBIERNO</t>
  </si>
  <si>
    <t>717</t>
  </si>
  <si>
    <t>733</t>
  </si>
  <si>
    <t>607</t>
  </si>
  <si>
    <t>PAGO SERVICIO DE ENERGIA DE LAS DEPENDENCIAS DEL NIVEL CENTRAL 2021.  PAGO DEL SERVICIO DE ENERGIA DE LA DIRECCIÓN PARA LA GESTIÓN ADMINISTRATIVA ESPECIAL DE POLICÍA, UBICADA EN LA CALLE 46 No. 14-22/28, PERIODO FACTURADO 27 DE ENERO AL 25 DE FEBRERO DE 2021, SEGÚN FACTURA No. 626482737-6</t>
  </si>
  <si>
    <t>PAGO SERVICIO DE ENERGIA DE LAS DEPENDENCIAS DEL NIVEL CENTRAL 2021  PAGO DEL SERVICIO DE ENERGÍA DEL EDIFICIO FURATENA, UBICADO EN LA CALLE 12 C No. 8.-53, PERIODO FACTURADO 09 DE FEBRERO AL 10 DE MARZO DE 2021, SEGÚN FACTURA No. 628315833-7.</t>
  </si>
  <si>
    <t>PAGO SERVICIO DE ENERGIA DE LAS DEPENDENCIAS DEL NIVEL CENTRAL 2021-  PAGO DEL SERVICIO DE ENERGÍA DE LA BODEGA DEL 7 DE AGOSTO, UBICADA EN LA CARRERA 22 No. 66 A 14, PERIODO FACTURADO 23 DE FEBRERO AL 25 DE MARZO DE 2021, SEGÚN FACTURA No. 629712185-3.</t>
  </si>
  <si>
    <t>656</t>
  </si>
  <si>
    <t>704</t>
  </si>
  <si>
    <t>751</t>
  </si>
  <si>
    <t>6264827376</t>
  </si>
  <si>
    <t>6283158337</t>
  </si>
  <si>
    <t>6297121853</t>
  </si>
  <si>
    <t>PAGO SERVICIO DE ACUEDUCTO DE LAS DEPENDENCIAS DEL NIVEL CENTRAL 2021.  PAGO DEL SERVICIO DE ACUEDUCTO Y ALCANTARILLADO DEL CONSEJO DE JUSTICIA, UBICADO EN LA CALLE 46 No. 14-28, PERIODO FACTURADO 02 DE DICIEMBRE DE 2020 AL 29 DE ENERO DE 2021, SEGÚN FACTURA No. 33776452717.</t>
  </si>
  <si>
    <t>643</t>
  </si>
  <si>
    <t>33776452717</t>
  </si>
  <si>
    <t>PAGO SERVICIO DE ASEO DE LAS DEPENDENCIAS DEL NIVEL CENTRAL 2021  PAGO SERVICIO DE ASEO DEL EDIFICIO FURATENA, UBICADO EN LA CALLE 12C No. 8 -53, PERIODO FACTURADO 01 DE ENERO AL 31 DE ENERO DE 2021, SEGÚN FACTURA No. 52543553.</t>
  </si>
  <si>
    <t>PAGO SERVICIO DE ASEO DE LAS DEPENDENCIAS DEL NIVEL CENTRAL 2021  PAGO DEL SERVICIO DE ASEO DEL CONSEJO DE JUSTICIA, UBICADO EN LA CALLE 46 No. 14 28, PERIODO FACTURADO DEL 1 DE ENERO AL 28 DE FEBRERO DE 2021, SEGUN FACTURA No. 53738101.</t>
  </si>
  <si>
    <t>PAGO SERVICIO DE ASEO DE LAS DEPENDENCIAS DEL NIVEL CENTRAL 2021  PAGO DEL SERVICIO DE ASEO DEL EDIFICIO FURATENA, UBICADO EN LA CALLE 12 C No. 8 - 53, PERIODO FACTURADO DEL 1 DE FEBRERO AL 28 DE FEBRERO DE 2021, SEGÚN FACTURA No. 54260903.</t>
  </si>
  <si>
    <t>657</t>
  </si>
  <si>
    <t>732</t>
  </si>
  <si>
    <t>750</t>
  </si>
  <si>
    <t>52543553</t>
  </si>
  <si>
    <t>53738101</t>
  </si>
  <si>
    <t>54260903</t>
  </si>
  <si>
    <t>PRESTAR EL SERVICIO INTEGRAL DE ASEO Y CAFETERIA PARA LAS DISTINTASSEDES DEL NIVEL CENTRAL DE LA SECRETARÍA DISTRITAL DE GOBIERNO</t>
  </si>
  <si>
    <t>Prestar servicios profesionales a la Dirección de Gestión del TalentoHumano en los temas relacionados con los procesos del Sistema de Gestiónde Seguridad y Salud en el Trabajo.</t>
  </si>
  <si>
    <t>0000000773</t>
  </si>
  <si>
    <t>Prestar el servicio de vigilancia y seguridad privada en las modalidadesde vigilancia fija y móvil con y sin armas y medios tecnológicos en lasdiferentes dependencias de la Secretaría Distrital de Gobierno deBogotá, D.C., con el fin de asegurar la protección y custodia defuncionarios, contratistas y/o visitantes y de los bienes muebles einmuebles de propiedad de la entidad, y de los que legalmente sea ollegare a ser responsable</t>
  </si>
  <si>
    <t>0000000688</t>
  </si>
  <si>
    <t>Servicio de reparación general y mantenimiento</t>
  </si>
  <si>
    <t>R.A 33</t>
  </si>
  <si>
    <t>PAGO DE NOMINA DE ABRIL</t>
  </si>
  <si>
    <t>RA 25</t>
  </si>
  <si>
    <t>Pago de la nómina adicional por el pago del retroactivo de 2021. (Plantade Funcionamiento).</t>
  </si>
  <si>
    <t>R.A. 27</t>
  </si>
  <si>
    <t>Pago autoliquidacion nomina de marzo</t>
  </si>
  <si>
    <t>R.A. 28</t>
  </si>
  <si>
    <t>Pago de la autoliquidación adicional por el ingreso de unos funcionarioscon posterioridad al cierre de la nómina de marzo de 2021. (Planta de Funcionamiento).</t>
  </si>
  <si>
    <t>R.A. 34</t>
  </si>
  <si>
    <t>Pago de cesantías a funcionarios retirados de la entidad. (Planta de  funcionamiento ).</t>
  </si>
  <si>
    <t>COLEGIO MAYOR DE NUESTRA SEÑORA DEL ROSA RIO</t>
  </si>
  <si>
    <t>POLITECNICO GRANCOLOMBIANO</t>
  </si>
  <si>
    <t>UNIVERSIDAD NACIONAL ABIERTA Y A DISTANC IA</t>
  </si>
  <si>
    <t>CORPORACION UNIVERSITARIA MINUTO DE DIOS</t>
  </si>
  <si>
    <t>CORPORACION UNIVERSIDAD LIBRE</t>
  </si>
  <si>
    <t>UNIVERSIDAD CATOLICA DE COLOMBIA</t>
  </si>
  <si>
    <t>UNIVERSIDAD EAN</t>
  </si>
  <si>
    <t>ESCUELA SUPERIOR DE ADMINISTRACION PUBLI CA</t>
  </si>
  <si>
    <t>CORPORACION UNIVERSITARIA REPUBLICANA</t>
  </si>
  <si>
    <t>INSTITUTO COLOMBIANO DE APRENDIZAJE (INC AP) SAS</t>
  </si>
  <si>
    <t>Estrategia Educación Continuada Resolución 0098 de 2021.  Pago de la resolución 256 del 13 de abril de 2021, por la cual se otorga un incentivo de auxilio para educación continuada de conformidad con lo previsto en la Resolución 0098 del 5 de febrero de 2021, a la funcionaria Martha Lucia Ortiz Calderón, identificada con la C.C. 52.088.712.</t>
  </si>
  <si>
    <t>Estrategia educación formal de acuerdo a la Resolución 0098 de 2021  Pago del incentivo de auxilio para educación formal, según resolución No. 0257 del 13 de abril de 2021, a la funcionaria Luz Stella Acevedo Dávila, identificada con la C.C 35513829.</t>
  </si>
  <si>
    <t>Estrategia educación formal de acuerdo a la Resolución 0098 de 2021  Pago incentivo de auxilio de educación formal, según resolución No, 257 del 13 de abril de 2021 al funcionario Luis Fernando Villa Romero identificado con C.C 79543451.</t>
  </si>
  <si>
    <t>Estrategia educación formal de acuerdo a la Resolución 0098 de 2021  Pago incentivo de auxilio para educación formal, según resolución No. 257 del 13 de abril de 2021, a la funcionaria Paola Rocio Perdomo Ortega, identificada con la C.c 52547293.</t>
  </si>
  <si>
    <t>Estrategia educación formal de acuerdo a la Resolución 0098 de 2021  Pago del incentivo de auxilio para educación formal, según resolución 257 del 13 de abril de 2021, al funcionario José Ricardo Cruz León identificado conla C.C No. 79432961.</t>
  </si>
  <si>
    <t>Estrategia educación formal de acuerdo a la Resolución 0098 de 2021  Pago del incentivo auxilio para educación formal, según resolución 257 del 13 de abril de 2021, a la funcionaria Yurani Alejandra Diaz Suarez, identificada con la C.C 52.731. 414.</t>
  </si>
  <si>
    <t>Estrategia educación formal de acuerdo a la Resolución 0098 de 2021  Pago del incentivo de auxilio para educación formal según resolución No. 257 del 13 de abril de 2021, al funcionario Fabian Rolando Castellanos Obando, identificado con la C.C. No. 7316303.</t>
  </si>
  <si>
    <t>Estrategia educación formal de acuerdo a la Resolución 0098 de 2021  Pago del incentivo de auxilio para educación formal según resolución 257 del 13 de abril de 2021, a la funcionaria Sandra Milena Herrera Gamboa, identificada con la C.C 1013623305.</t>
  </si>
  <si>
    <t>Estrategia educación formal de acuerdo a la Resolución 0098 de 2021  Pago del incentivo de auxilio para educación formal según resolución No. 257 del 13 de abril de 2021, al funcionario Oscar Geovanny Alonso Nemocon, identificado con la C.C 80102268.</t>
  </si>
  <si>
    <t>Estrategia educación formal de acuerdo a la Resolución 0098 de 2021  Pago del incentivo de auxilio para educación formal al funcionario Rodrigo Diaz Ramírez, identificado con la C.C. 93125095.</t>
  </si>
  <si>
    <t>Estrategia educación formal de acuerdo a la Resolución 0098 de 2021  Pago del incentivo de auxilio para educación formal según resolución 257 del 13 de abril de 2021, a la funcionaria Ligia Stella Gomez Landazabal, identificada con la C.C. 39757687</t>
  </si>
  <si>
    <t>Estrategia educación formal de acuerdo a la Resolución 0098 de 2021  Pago incentivo de auxilio a la educación formal según resolución 257 dl 13 de abril de 2021, a la funcionaria Sandra Yaneth Vázquez Gallego, identificada con la C.C. 52061681.</t>
  </si>
  <si>
    <t>823</t>
  </si>
  <si>
    <t>799</t>
  </si>
  <si>
    <t>824</t>
  </si>
  <si>
    <t>809</t>
  </si>
  <si>
    <t>810</t>
  </si>
  <si>
    <t>811</t>
  </si>
  <si>
    <t>812</t>
  </si>
  <si>
    <t>813</t>
  </si>
  <si>
    <t>814</t>
  </si>
  <si>
    <t>816</t>
  </si>
  <si>
    <t>817</t>
  </si>
  <si>
    <t>818</t>
  </si>
  <si>
    <t>819</t>
  </si>
  <si>
    <t>821</t>
  </si>
  <si>
    <t>256</t>
  </si>
  <si>
    <t>257</t>
  </si>
  <si>
    <t>EMPRESA POWER SERVICES LTDA</t>
  </si>
  <si>
    <t>696</t>
  </si>
  <si>
    <t>c,p,s 707</t>
  </si>
  <si>
    <t>PRESTAR EL SERVICIO INTEGRAL DE ASEO Y CAFETERIA PARA LAS DISTINTAS SEDES DEL NIVEL CENTRAL DE LA SECRETARÍA DISTRITAL DE GOBIERNO</t>
  </si>
  <si>
    <t>Entregar a título de compraventa las órdenes de dotación de vestuario y de calzado para el personal administrativo con derecho y los conductores de la Secretaría Distrital de Gobierno</t>
  </si>
  <si>
    <t>YUBARTA SAS</t>
  </si>
  <si>
    <t>DOTACION INTEGRAL SAS</t>
  </si>
  <si>
    <t>730</t>
  </si>
  <si>
    <t>796</t>
  </si>
  <si>
    <t>797</t>
  </si>
  <si>
    <t>675</t>
  </si>
  <si>
    <t>676</t>
  </si>
  <si>
    <t>UNION TEMPORAL TRANSPORTRES BOGOTA</t>
  </si>
  <si>
    <t>807</t>
  </si>
  <si>
    <t>779</t>
  </si>
  <si>
    <t>671</t>
  </si>
  <si>
    <t>835</t>
  </si>
  <si>
    <t>ADICION Y PRORROGA CONTRATO 851 DE 2020</t>
  </si>
  <si>
    <t>Prestación del servicio de transporte público terrestre automotor especial para las dependencias del nivel central de la Secretaría Distrital de Gobierno</t>
  </si>
  <si>
    <t>Pago de la autoliquidación de la nómina general de marzo 2021 (Planta deFuncionamiento).</t>
  </si>
  <si>
    <t>783</t>
  </si>
  <si>
    <t>802</t>
  </si>
  <si>
    <t>PAGO ADMINISTRACION LOCALES 134, 135 Y 136 EDIFICIO CAMARA DE COMERCIO 2021  Pago de la administración de los locales 134, 135 y 136 ubicados en el Edificio de la Cámara de Comercio, periodo facturado del 1 al 30 de abril de 2021, según cuentas de cobro 2051, 2050 y 2049.</t>
  </si>
  <si>
    <t>772</t>
  </si>
  <si>
    <t>755</t>
  </si>
  <si>
    <t>800</t>
  </si>
  <si>
    <t>847</t>
  </si>
  <si>
    <t>861</t>
  </si>
  <si>
    <t>REALIZAR LA ADQUISICIÓN DE 350 LICENCIAS PERPETUAS NOMBRADAS BIZAGI, UN PAQUETE DE SOPORTE PREMIUM ESPECIALIZADO, LA RENOVACIÓN DE MANTENIMIENTO DE LICENCIAS EXISTENTES (400 DE USUARIO NOMBRADO, 1000 INICIADORAS) Y SOPORTE PREMIUM BRONCE POR UN AÑO PARA LA PLATAFORMA BIZAGI DE LA SECRETARIA DISTRITAL DE GOBIERNO</t>
  </si>
  <si>
    <t>ADQUIRIR EL LICENCIAMIENTO DE HERRAMIENTAS MICROSOFT DE COLABORACIÓN Y CORREO ELECTRÓNICO OFFICE 365, CON LOS SERVICIOS DE ACTIVACIÓN, SOPORTE Y MANTENIMIENTO, INSTRUMENTO  DE AGREGACIÓN POR DEMANDA DE SOFTWARE POR CATÁLOGO.</t>
  </si>
  <si>
    <t>RENOVAR LA PRESTACIÓN DE SERVICIOS DE NUBE PÚBLICA III ORACLE CLOUD PARA GARANTIZAR CONTINUIDAD Y DISPONIBILIDAD DE LOS SERVICIOS QUE SE OFRECEN DESDE LA DIRECCIÓN DE TECNOLOGÍAS E INFORMACIÓN DE LA SECRETARÍA DISTRITAL DE GOBIERNO DE BOGOTÁ.</t>
  </si>
  <si>
    <t>RENOVAR LA PRESTACIÓN DE SERVICIOS DE NUBE PÚBLICA III MICROSOFT AZURE PARA GARANTIZAR CONTINUIDAD Y DISPONIBILIDAD DE LOS SERVICIOS QUE SE OFRECEN DESDE LA DIRECCIÓN DE TECNOLOGÍAS E INFORMACIÓN DE LA SECRETARÍA DISTRITAL DE GOBIERNO DE BOGOTÁ.</t>
  </si>
  <si>
    <t>BIZAGI LATAM S A S</t>
  </si>
  <si>
    <t>UNION TEMPORAL DELL EMC</t>
  </si>
  <si>
    <t>SERVICIOS ESPECIALIZADOS DE TECNOLOGIA E INFORMATICA SETI S.A.S.</t>
  </si>
  <si>
    <t>CONTROLES EMPRESARIALES S.A.S</t>
  </si>
  <si>
    <t>654</t>
  </si>
  <si>
    <t>677</t>
  </si>
  <si>
    <t>795</t>
  </si>
  <si>
    <t>830</t>
  </si>
  <si>
    <t>Prestar servicios profesionales especializados para llevar a cabo la la revisión jurídica de los asuntos que se tramitan en la Dirección  de Contratación de la Secretaría de Gobierno.</t>
  </si>
  <si>
    <t>Solicitud de CDP pago delegado "Por medio de la cual se resuelve el recurso de reposición interpuesto por la delegada YURI PAOLA VASQUEZ GÓMEZ contra la Resolución No. 0384 del 26 de marzo de 2021"  Pago dela resolución No. 444 del 19 de abril de 2021, ,,"Por medio de la cual se resuelve el recurso de resposición interpuesto por la delegada YURI PAOLA VASQUEZ GOMEZ, contra la resolución No. 0384 del 26 de marzo de 2021".</t>
  </si>
  <si>
    <t>JOHN ALEXANDER CHALARCA GOMEZ</t>
  </si>
  <si>
    <t>YURI PAOLA VASQUEZ GOMEZ</t>
  </si>
  <si>
    <t>672</t>
  </si>
  <si>
    <t>444</t>
  </si>
  <si>
    <t>844</t>
  </si>
  <si>
    <t>770</t>
  </si>
  <si>
    <t>21037705</t>
  </si>
  <si>
    <t>163026783</t>
  </si>
  <si>
    <t>PAGO SERVICIO DE TELEFONIA MOVIL - AVANTEL PARA LAS DEPENDENCIAS DEL NIVEL CENTRAL 2021  PAGO DEL SERVICIO DE AVANTEL DE LAS DEPENDENCIAS DE NIVEL CENTRAL, PERIODO FACTURADO DEL 1 DE ABRIL AL 30 DE ABRIL DE 2021, SEGÚN FACTURA NO. FCM 21037705.</t>
  </si>
  <si>
    <t>PAGO SERVICIO DE TELEFONIA MOVIL - CELULARES PARA LAS DEPENDENCIAS DEL NIVEL CENTRAL 2021  PAGO DEL SERVICIO DE TELEFONIA CELULAR DE LAS DEPENDENCIAS DE NIVEL CENTRAL, PERIODO FACTURADO DEL 25 DE MARZO AL 04 DE ABRIL DE 2021, SEGÚN FACTURA No. BICT-1163026783.</t>
  </si>
  <si>
    <t>885</t>
  </si>
  <si>
    <t>858</t>
  </si>
  <si>
    <t>REALIZAR LA ADICION Y PRORROGA DEL CONTRATO No. 631 DE 2020 SUSCRITO POR LA SECRETARIA DISTRITAL DE GOBIERNO Y UNIONTEMPORAL C&lt;(&gt;&amp;&lt;)&gt;M SEGURIDAD</t>
  </si>
  <si>
    <t>OTIS ELEVATOR COMPANY COLOMBIA S.A.S</t>
  </si>
  <si>
    <t>PRESTACIÓN DEL SERVICIO DE MANTENIMIENTO PREVENTIVO Y CORRECTIVO (MANO DE OBRA) CON SUMINISTRO DE INSUMOS&lt;(&gt;,&lt;)&gt; REPUESTOS ORIGINALES, NUEVOS Y ATENCIÓN DE EMERGENCIAS PARA EL ASCENSOR MARCA OTIS UBICADO EN EL EDIFICIO BICENTENARIO PRIMERA ETAPA UBICADO EN LA CALLE 11 No.8-17 DE LA SECRETARÍA DISTRITAL DE GOBIERNO</t>
  </si>
  <si>
    <t>718</t>
  </si>
  <si>
    <t>763</t>
  </si>
  <si>
    <t>606</t>
  </si>
  <si>
    <t>767</t>
  </si>
  <si>
    <t>769</t>
  </si>
  <si>
    <t>803</t>
  </si>
  <si>
    <t>PAGO SERVICIO DE ENERGIA DE LAS DEPENDENCIAS DEL NIVEL CENTRAL 2021  PAGO DEL SERVICIO DE ENERGIA DEL COLEGIO GENERAL SANTANDER, UBICADO EN LA CALLE 119 No. 6 -56, PERIODO FACTURADO DEL 16 DE FEBRERO AL 17 DE MARZO DE 2021, SEGÚN FACTURA No. 628908319-2.</t>
  </si>
  <si>
    <t>PAGO SERVICIO DE ENERGIA DE LAS DEPENDENCIAS DEL NIVEL CENTRAL 2021  PAGO DEL SERVICIO DE ENERGÍA DE LA DIRECCIÓN ESPECIAL DE POLICIA UBICADA EN LA CALLE 46 No. 14-22/28, PERIODO FACTURADO 25 DE FEBRERO AL 29 DE MARZO DE 2021 SEGÚN FACTURA No. 630075055-3.</t>
  </si>
  <si>
    <t>6289083192</t>
  </si>
  <si>
    <t>6300750553</t>
  </si>
  <si>
    <t>6319094934</t>
  </si>
  <si>
    <t>768</t>
  </si>
  <si>
    <t>36420669016</t>
  </si>
  <si>
    <t>PAGO SERVICIO DE ACUEDUCTO DE LAS DEPENDENCIAS DEL NIVEL CENTRAL 2021  PAGO DEL SERVICIO DE ACUEDUCTO DEL EDIFICIO FURATENA, UBICADO EN LA CALLE 12C No. 8-53, PERIODO FACTURADO 30 DE DICIEMBRE DE 2020 AL 26 DE FEBRERO DE 2021, SEGÚN FACTURA No. 36420669016.</t>
  </si>
  <si>
    <t>766</t>
  </si>
  <si>
    <t>628908319</t>
  </si>
  <si>
    <t>PAGO SERVICIO DE ASEO DE LAS DEPENDENCIAS DEL NIVEL CENTRAL 2021  PAGO DEL SERVICIO DE ASEO DEL COLEGIO GENERAL SANTANDER, UBICADO EN LA CALLE 119 No. 6-56, PERIODO DE FACTURACIÓN DEL 23 DE ENERO AL 22 DE FEBRERO DE 2021, SEGÚN FACTURA No. 628908319.</t>
  </si>
  <si>
    <t>Contratar servicios de capacitación y formación virtual para a losservidores de la Secretaria Distrital de Gobierno , para el desarrollode sus capacidades, destrezas, habilidades, valores y competenciasfuncionales,  de acuerdo con el Plan Institucional de Capacitación</t>
  </si>
  <si>
    <t>0000000835</t>
  </si>
  <si>
    <t>D. Talento Humano</t>
  </si>
  <si>
    <t>Estrategia Mejores Equipos de Trabajo, Resolución 0098 de 2021.</t>
  </si>
  <si>
    <t>Estrategia Educación Continuada Resolución 0098 de 2021.</t>
  </si>
  <si>
    <t>Estrategia educación formal de acuerdo a la Resolución 0098 de 2021</t>
  </si>
  <si>
    <t>Estrategia Mejores Servidores Públicos y Servidores del Nivel lSobresaliente, Resolución 0098 de 2021.</t>
  </si>
  <si>
    <t>PRESTAR LOS SERVICIOS PARA LA EJECUCIÓN DE LAS ACTIVIDADES INCLUIDAS ENEL PLAN DE BIENESTAR PARA LOS SERVIDORES DE LA SECRETARIA DISTRITAL DEGOBIERNO Y SUS FAMILIAS.</t>
  </si>
  <si>
    <t>0000000821</t>
  </si>
  <si>
    <t>0000000823</t>
  </si>
  <si>
    <t>0000000824</t>
  </si>
  <si>
    <t>0000000822</t>
  </si>
  <si>
    <t>0000000864</t>
  </si>
  <si>
    <t>REALIZAR LA ADICIÓN DEL CONTRATO No. 219 DE 2021 SUSCRITO POR LASECRETARIA DISTRITAL DE GOBIERNO Y SALVAR ARCHIVOS</t>
  </si>
  <si>
    <t>0000000886</t>
  </si>
  <si>
    <t>Pago de la autoliquidación de la nómina general de abril de 2021.</t>
  </si>
  <si>
    <t>938</t>
  </si>
  <si>
    <t>893</t>
  </si>
  <si>
    <t>R.A. 35</t>
  </si>
  <si>
    <t>Pago de autoliquidación adicional por el ingreso de unos funcionarios con posterioridad al cierre de la nómina de abril. (Planta de Funcionamiento).</t>
  </si>
  <si>
    <t>940</t>
  </si>
  <si>
    <t>901</t>
  </si>
  <si>
    <t>R.A. 37</t>
  </si>
  <si>
    <t>Pago de la nómina general de mayo de 2021 (Planta de Funcionamiento).</t>
  </si>
  <si>
    <t>974</t>
  </si>
  <si>
    <t>967</t>
  </si>
  <si>
    <t>R.A. 38</t>
  </si>
  <si>
    <t>Pago de cesantías a unos funcionarios retirados de la entidad. (Planta de Funcionamiento)</t>
  </si>
  <si>
    <t>975</t>
  </si>
  <si>
    <t>968</t>
  </si>
  <si>
    <t>R.A. 39</t>
  </si>
  <si>
    <t>Pago de los aportes de seguridad social del retroactivo de 2021. (Planta de Funcionamiento)</t>
  </si>
  <si>
    <t>1015</t>
  </si>
  <si>
    <t>1005</t>
  </si>
  <si>
    <t>R.A. 41</t>
  </si>
  <si>
    <t>RES 239</t>
  </si>
  <si>
    <t>757</t>
  </si>
  <si>
    <t>989</t>
  </si>
  <si>
    <t>990</t>
  </si>
  <si>
    <t>991</t>
  </si>
  <si>
    <t>992</t>
  </si>
  <si>
    <t>Pago de las acreencias laborales del servidor público fallecido GUSTAVO RIVERA LONDOÑO. (Planta de Funcionamiento).</t>
  </si>
  <si>
    <t>DIANA DURLEY SARMIENTO ORTIZ</t>
  </si>
  <si>
    <t>JULIAN ANDRES RIVERA CORDOBA</t>
  </si>
  <si>
    <t>ROCIO DEL PILAR RIVERA CORDOBA</t>
  </si>
  <si>
    <t>MONICA  RIVERA CORDOBA</t>
  </si>
  <si>
    <t>R.A. 50</t>
  </si>
  <si>
    <t>Pago de nomina adicional de junio</t>
  </si>
  <si>
    <t>16 de jun-21</t>
  </si>
  <si>
    <t>R.A. 49</t>
  </si>
  <si>
    <t>Pago de la nomina general de junio 2021</t>
  </si>
  <si>
    <t>R.A. 43</t>
  </si>
  <si>
    <t>Pago autoliquidacion nomina de mayo</t>
  </si>
  <si>
    <t>R.A. 44</t>
  </si>
  <si>
    <t>Pago de autoliquidacion adicional por  ingreso del señor Andres Felipe Mendez</t>
  </si>
  <si>
    <t>R.A. 46</t>
  </si>
  <si>
    <t>Pago de cesantias a unos funcionarios retirados</t>
  </si>
  <si>
    <t>FEEDBACK EXPERIENCES &amp; CONSULTING SAS</t>
  </si>
  <si>
    <t>1085</t>
  </si>
  <si>
    <t>855</t>
  </si>
  <si>
    <t>1046</t>
  </si>
  <si>
    <t>1047</t>
  </si>
  <si>
    <t>1048</t>
  </si>
  <si>
    <t>Estrategia educación formal de acuerdo a la Resolución 0098 de 2021 Continuación Resolución Número 0395 junio 2 de 2021. “Por la cual se otorga un incentivo de auxilio para educación formal de conformidad con lo previsto en la Resolución 0098 del 5 de febrero del 2021 el cual le corresponde a montaña hernandez mery constanza con C.C 52890529 , INSTITUTO UNAD#, NIT860512780-4 CUENTA; BANCO BOGOTA CUENTA CORRRIENTE Nro. 019144385 POR VALOR $ $ 1.817.052</t>
  </si>
  <si>
    <t>Estrategia educación formal de acuerdo a la Resolución 0098 de 2021 Resolución Número 0395 junio 2 de 2021 “Por la cual se otorga un incentivo de auxilio para educación formal de conformidad con lo previsto en la Resolución 0098 del 5 de febrero del 2021.” A FAVOR DE TORRES CRUZ JORGE CAMILO CON C.C. 1032473633 INSTITUCION ; CORPORACION UNIVERSITARIA REPUBLICANA ; CUENTA ; DAVICIENDCUENTA AHORROS ; 470100405955#POR VALOR $ $ 1.540.000#</t>
  </si>
  <si>
    <t>Estrategia educación formal de acuerdo a la Resolución 0098 de 2021 Resolución Número 0395 junio 2 de 2021 “Por la cual se otorga un incentivo de auxilio para educación formal de conformidad con lo previsto en la Resolución 0098 del 5 de febrero del 2021.” A FAVOR DE MARTINEZ CALDERON EUGENIO CON C.C. 10278255 INSTITUTO ; UNINPAHU  NIT ;860504360-0 ; CUENTA ; BANCOLOMBIA CUENTA DE CORRIENTE ; 16502184102 POR VALOR DE $ $ 1.817.052</t>
  </si>
  <si>
    <t>0395</t>
  </si>
  <si>
    <t>FUNDACION UNIVERSITARIA PARA EL DESARROL LO HUMANO - UNINPAHU</t>
  </si>
  <si>
    <t>Servicios de reparacion general y mantyenimiento</t>
  </si>
  <si>
    <t>Servicios de ingeniera</t>
  </si>
  <si>
    <t>REALIZAR LA ADICIÓN Y PRORROGA DEL CONTRATO No. 14 DE 2020 SUSCRITO POR LA SECRETARIA DISTRITAL DE GOBIERNO Y ORGANIZACIÓN TERPEL S.A.</t>
  </si>
  <si>
    <t>1010</t>
  </si>
  <si>
    <t>1002</t>
  </si>
  <si>
    <t>Contratar el suministro de combustible para el parque automotor del nivel central de la Secretaría Distrital de Gobierno a través del ACUERDO MARCO DE PRECIOS NO. CCE-715-1-AMP-2018</t>
  </si>
  <si>
    <t>1101</t>
  </si>
  <si>
    <t>873</t>
  </si>
  <si>
    <t>MORARCI GROUP SAS</t>
  </si>
  <si>
    <t>Contratar la prestación del servicio de mantenimiento preventivo y correctivo, suministro de insumos y repuestos nuevos y originales, para el parque automotor del nivel central de la Secretaría Distrital de Gobierno y de los que sea responsable por la prestación del servicio a través del ACUERDO MARCO DE PRECIOS No. CCE-286-AMP-2020</t>
  </si>
  <si>
    <t>905</t>
  </si>
  <si>
    <t>955</t>
  </si>
  <si>
    <t>HYUNDAUTOS SAS</t>
  </si>
  <si>
    <t>956</t>
  </si>
  <si>
    <t>785</t>
  </si>
  <si>
    <t>ASEGURADORA SOLIDARIA DE COLOMBIA ENTIDA D COOPERATIVA</t>
  </si>
  <si>
    <t>REALIZAR LA ADICIÓN Y PRORROGA DEL CONTRATO No. 564 DE 2020 SUSCRITO POR LA SECRETARIA DISTRITAL DE GOBIERNO Y ASEGURADORA SOLIDARIA - SEGUROS GENERALES SURAMERICANA</t>
  </si>
  <si>
    <t>1058</t>
  </si>
  <si>
    <t>1082</t>
  </si>
  <si>
    <t>564</t>
  </si>
  <si>
    <t>REALIZAR LA ADICIÓN Y PRORROGA DEL CONTRATO No. 635 DE 2020 SUSCRITO POR LA SECRETARIA DISTRITAL DE GOBIERNO Y AXA COLPATRIA SEGUROS S.A.</t>
  </si>
  <si>
    <t>1055</t>
  </si>
  <si>
    <t>1081</t>
  </si>
  <si>
    <t>Pago de la autoliquidación de la nómina general del mes de mayo de 2021. (Planta de Funcionamiento).</t>
  </si>
  <si>
    <t>1029</t>
  </si>
  <si>
    <t>1031</t>
  </si>
  <si>
    <t>REALIZAR LA ADICIÓN DEL CONTRATO No. 219 DE 2021 SUSCRITO POR LA SECRETARIA DISTRITAL DE GOBIERNO Y SALVAR ARCHIVOS</t>
  </si>
  <si>
    <t>886</t>
  </si>
  <si>
    <t>884</t>
  </si>
  <si>
    <t>924</t>
  </si>
  <si>
    <t>1080</t>
  </si>
  <si>
    <t>PAGO ADMINISTRACION LOCALES 134, 135 Y 136 EDIFICIO CAMARA DE COMERCIO 2021  PAGO ADMINISTRACION DE LOS LOCALES 134, 135 Y 136 DEL EDIFICION DE LA CAMARA DE COMERCIO, PERIODO DEL 1 AL 31 DE MAYO DE 2021, SEGÚN CUENTAS DE COBRO 2127, 2126 Y 2127.</t>
  </si>
  <si>
    <t>PAGO ADMINISTRACION LOCALES 134, 135 Y 136 EDIFICIO CAMARA DE COMERCIO 2021 PAGO DE CUENTA DE ADMINISTRACION POR EL MES DE JUNIO POR VALOR $ 551.800 PREDIO CALLE 16 # 9-42 CAMARA DE COMERCIO direccion CRA 9 16 33/37</t>
  </si>
  <si>
    <t>2127</t>
  </si>
  <si>
    <t>2202</t>
  </si>
  <si>
    <t>UNION TEMPORAL TECNOLOGIA ORACLE EFICIEN TE</t>
  </si>
  <si>
    <t>PROGRAMA DE LAS NACIONES UNIDAS PARA EL DESARROLLO</t>
  </si>
  <si>
    <t>REALIZAR LA ADICIÓN Y PRORROGA DEL CONTRATO No. 998 DE 2020 SUSCRITO POR LA SECRETARIA DISTRITAL DE GOBIERNO Y UNION TEMPORAL TECNOLOGIA ORACLE EFICIENTE</t>
  </si>
  <si>
    <t>Aunar esfuerzos técnicos, operativos y financieros para fortalecer las capacidades institucionales de la Secretaría Distrital de Gobierno, a través del diseño, desarrollo, documentación e implementación de buenas prácticas de innovación pública y asesoría que promuevan la transformación organizacional, estructural y humana, así como mejorar la efectividad de la gestión pública institucional en el nivel central y local, en el marco de una estrategia de Trabajo Inteligente y el apoyo del proceso de consolidación y fortalecimiento del Laboratorio de Innovación Pública.</t>
  </si>
  <si>
    <t>887</t>
  </si>
  <si>
    <t>869</t>
  </si>
  <si>
    <t>1065</t>
  </si>
  <si>
    <t>1088</t>
  </si>
  <si>
    <t>998</t>
  </si>
  <si>
    <t>857</t>
  </si>
  <si>
    <t>MAURICIO ALEXANDER BAYONA DIAZ</t>
  </si>
  <si>
    <t>Prestar los servicios de apoyo a la Subsecretaría de Gestión Institucional de la Secretaría Distrital de Gobierno en la graficación, producción, diagramación de contenidos, realización de piezas gráficas, sobre los proyectos de la Subsecretaría.</t>
  </si>
  <si>
    <t>Solicitud de CDP para la resolución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2021 y del tiempo excedido durante el servicios  Pago de la resolución 506 del 18 de mayo de 2021,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2021 y del tiempo excedido durante el servicios".</t>
  </si>
  <si>
    <t>Solicitud de CDP para la resolución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abril de 2021 y del tiempo excedido durante el servicio. Resolucion 0524 de 24 de mayo de 2021,POR LA CUAL SE AUTORIZA EL RECONOCIMIENTO Y PAGO DEL SERVICIO EXTRAPRESTADO POR LOS DELEGADOS DE LA SECRETARIA DISTRITAL DE GOBIERNO DE BOGOTA D.C., EN LA SUPERVISIÓN DE LOS CONCURSOS Y LOS SORTEOS REALIZADOS POR LAS LOTERÍAS, LOS CONSORCIOS</t>
  </si>
  <si>
    <t>PRESTAR LOS SERVICIOS PROFESIONALES EN LA GESTIÓN DE LOS PROCESOS QUE SE ADELANTAN EN LA DIRECCION ADMINISTRATIVA</t>
  </si>
  <si>
    <t>PRESTAR SERVICIOS PROFESIONALES EN LA DIRECCIÓN ADMINISTRATIVA EN LAS ACTIVIDADES DE SEGUIMIENTO, MONITOREO Y CONTROL DE LAS FUNCIONES PROPIAS DE LA DEPENDENCIA EN ASUNTOS DE CONTROL EN LA EJECUCIÓN PRESUPUESTAL</t>
  </si>
  <si>
    <t>Solicitud de CDP para la resolución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mayo de 2021 y del tiempo excedido durante el servicio"</t>
  </si>
  <si>
    <t>954</t>
  </si>
  <si>
    <t>965</t>
  </si>
  <si>
    <t>944</t>
  </si>
  <si>
    <t>979</t>
  </si>
  <si>
    <t>983</t>
  </si>
  <si>
    <t>1016</t>
  </si>
  <si>
    <t>1045</t>
  </si>
  <si>
    <t>1017</t>
  </si>
  <si>
    <t>1052</t>
  </si>
  <si>
    <t>1037</t>
  </si>
  <si>
    <t>1087</t>
  </si>
  <si>
    <t>787</t>
  </si>
  <si>
    <t>0524</t>
  </si>
  <si>
    <t>839</t>
  </si>
  <si>
    <t>0631</t>
  </si>
  <si>
    <t>999</t>
  </si>
  <si>
    <t>1075</t>
  </si>
  <si>
    <t>292325306</t>
  </si>
  <si>
    <t>000293441876</t>
  </si>
  <si>
    <t>PAGO SERVICIO DE TELEFONIA FIJA PARA LAS DEPENDENCIAS DEL NIVEL CENTRAL 2021  Pago del servicio de Telefonía Fija de las dependencias del nivel central, periodo facturado del 1 al 30 de abril de 2021, según factura No. 29235306.</t>
  </si>
  <si>
    <t>PAGO SERVICIO DE TELEFONIA FIJA PARA LAS DEPENDENCIAS DEL NIVEL CENTRAL 2021 PAGO DE FACTURA DE ETB , NIVEL CENTRAL PERIODO FACTURADO DEL 1 AL 31 DE MAYO POR VALOR DE $ 8.602.370</t>
  </si>
  <si>
    <t>PAGO SERVICIO DE TELEFONIA MOVIL - AVANTEL PARA LAS DEPENDENCIAS DEL NIVEL CENTRAL 2021  PAGO DEL SERVICIO DE AVANTEL DEL NIVEL CENTRAL, PERIODO FACTURADO 1 DE MAYO AL 31 DE MAYO DE 2021, SEGUN FACTURA No. FCM 21362823.</t>
  </si>
  <si>
    <t>PAGO SERVICIO DE TELEFONIA MOVIL - CELULARES PARA LAS   DEPENDENCIAS DEL NIVEL CENTRAL 2021  PAGO DEL SERVICIO DE TELEFONIA MOVIL DE LAS DEPENDENCIAS DE NIVEL CENTRAL, PERIODO FACTURADO DEL 03 DE MAYO AL 04 DE JUNIO DE 2021, SEGÚN FACTURA No. BICT-1164659628.</t>
  </si>
  <si>
    <t>PAGO SERVICIO DE TELEFONIA MOVIL - AVANTEL PARA LAS DEPENDENCIAS DEL NIVEL CENTRAL 2021 por el mes de Junio segun factura FCM 21627461 por valor de $ 80.000</t>
  </si>
  <si>
    <t>PAGO SERVICIO DE TELEFONIA MOVIL - CELULARES PARA LAS DEPENDENCIAS DEL NIVEL CENTRAL 2021 PAGO DE SERVICIO DE FACTURA TIGO DEL MES DE JUNIO DIRECCION ADMINISTRATIVA , PERIODO FACTURADO DEL MES 04/06 al 06/07 de 2021 por valor de $ 2451.648 factura # bict-1166397050</t>
  </si>
  <si>
    <t>906</t>
  </si>
  <si>
    <t>1041</t>
  </si>
  <si>
    <t>1077</t>
  </si>
  <si>
    <t>21362823</t>
  </si>
  <si>
    <t>1164659628</t>
  </si>
  <si>
    <t>FCM 21627461</t>
  </si>
  <si>
    <t>BICT-1166397050</t>
  </si>
  <si>
    <t>PRESTAR EL SERVICIO INTEGRAL DE TELECOMUNICACIONES A LA SECRETARIA DISTR ITAL DE GOBIERNO</t>
  </si>
  <si>
    <t>972</t>
  </si>
  <si>
    <t>1021</t>
  </si>
  <si>
    <t>806</t>
  </si>
  <si>
    <t>UNION TEMPORAL B&amp;C 21</t>
  </si>
  <si>
    <t>REALIZAR LA ADICIÓN Y PRORROGA DEL CONTRATO No. 631 DE 2020 SUSCRITO ENTRE LA SECRETARIA DISTRITAL DE GOBIERNO Y UNION TEMPORAL C&lt;(&gt;&amp;&lt;)&gt;M SEGURIDAD</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</si>
  <si>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funcionarios, contratistas y/o visitantes y de los bienes muebles e inmuebles de propiedad de la entidad, y de los que legalmente sea o llegare a ser responsable</t>
  </si>
  <si>
    <t>1014</t>
  </si>
  <si>
    <t>1007</t>
  </si>
  <si>
    <t>688</t>
  </si>
  <si>
    <t>1072</t>
  </si>
  <si>
    <t>UT UNIDAD 2021</t>
  </si>
  <si>
    <t>Prestar los servicios para implementar medidas de asistencia, atención, promoción, prevención y protección de personas, comunidades, grupos o colectivos, víctimas de vulneraciones a los derechos a la vida, libertad, integridad y seguridad personal; el desarrollo de acciones de fortalecimiento a organizaciones sociales para la protección de los Derechos Humanos, así como la realización de actividades organizacionales, estratégicas e institucionales propias de la Secretaria Distrital de Gobierno</t>
  </si>
  <si>
    <t>634</t>
  </si>
  <si>
    <t>933</t>
  </si>
  <si>
    <t>761</t>
  </si>
  <si>
    <t>PAGO SERVICIO DE ENERGIA DE LAS DEPENDENCIAS DEL NIVEL CENTRAL 2021  Pago del servicio de energía de la Bodega del 7 de agosto, ubicada en carrera 22 No. 66 a 14, periodo facturado 25 de marzo al 26 de abril de 2021, según factura No. 6333030806.</t>
  </si>
  <si>
    <t>PAGO SERVICIO DE ENERGIA DE LAS DEPENDENCIAS DEL NIVEL CENTRAL 2021  PAGO DERL SERVICIO DE ENERGIA DE LA DIRECCION PARA LA GESTION ADMINISTRATIVA ESPECIAL DE POLICIA, UBICADA EN LA CALLE 46 No. 14-22/28, PERIODO FACTURADO DEL 29 DE MARZO AL 28 DE ABRIL DE 2021, SEGÚN FACTURA No. 633741001-7</t>
  </si>
  <si>
    <t>PAGO SERVICIO DE ENERGIA DE LAS DEPENDENCIAS DEL NIVEL CENTRAL 2021 Pago del servicio de energía de la bodega del 7 de agosto ubicada en la cra 22 No. 66 A 14, periodo facturado 27 de abril 2021 A 25 de mayo/2021 , según factura No 636984761-1.</t>
  </si>
  <si>
    <t>PAGO SERVICIO DE ENERGIA DE LAS DEPENDENCIAS DEL NIVEL CENTRAL 2021 pago factura ENERGÍA predio DIRECCIÓN PARA LA GESTIÓN ADMINISTRATIVA ESPECIAL DE POLICIA periodo facturado 28 de abril /2021 A 27 de mayo/2021 por valor de $  $756.870 CL 46 NO 14 - 22/28</t>
  </si>
  <si>
    <t>PAGO SERVICIO DE ENERGIA DE LAS DEPENDENCIAS DEL NIVEL CENTRAL 2021 pago de servicio codensa de los locales de la camara de comercio segun factura 634498759-58-57 locales 134-135-136 perido facturado 6/4/21 al 4/5/21   por valor de $ 509.430</t>
  </si>
  <si>
    <t>PAGO SERVICIO DE ENERGIA DE LAS DEPENDENCIAS DEL NIVEL CENTRAL 2021 PAGO CODENSA PERIDO FACTURADO DEL 18 DE ABRIL A 18 DE MAYO DE 2021 POR VALOR $ $121.970 #DEL COLEGIO GENERAL SANTANDER.FACTURA 636176233-4</t>
  </si>
  <si>
    <t>PAGO SERVICIO DE ENERGIA DE LAS DEPENDENCIAS DEL NIVEL CENTRAL 2021 PAGO DE SERVICIO DE ENERGIA ENEL CODENSA PERIODO FACTURADO DEL 01 DE MAYO AL 09 DE JUNIO DE 2021 , FACTURA # 639204808 POR VALOR $ 675.800</t>
  </si>
  <si>
    <t>882</t>
  </si>
  <si>
    <t>960</t>
  </si>
  <si>
    <t>1008</t>
  </si>
  <si>
    <t>1030</t>
  </si>
  <si>
    <t>1040</t>
  </si>
  <si>
    <t>1059</t>
  </si>
  <si>
    <t>1076</t>
  </si>
  <si>
    <t>6333030806</t>
  </si>
  <si>
    <t>6337410017</t>
  </si>
  <si>
    <t>6355806936</t>
  </si>
  <si>
    <t>636984761-1</t>
  </si>
  <si>
    <t>637332379-1</t>
  </si>
  <si>
    <t>634498759-58-57</t>
  </si>
  <si>
    <t>636176233-4</t>
  </si>
  <si>
    <t>639204808</t>
  </si>
  <si>
    <t>PAGO SERVICIO DE ACUEDUCTO DE LAS DEPENDENCIAS DEL NIVEL CENTRAL 2021  PAGO DEL SERVICIO DE ACUEDUCTO Y ALCANTARILLADO DEL CONSEJO DE JUSTICIA, UBICADO EN LA CALLE 46 No. 14-28, periodo facturado 30 de enero de 2021 al 31 de marzo de 2021, según factura No. 35764390619.</t>
  </si>
  <si>
    <t>PAGO SERVICIO DE ACUEDUCTO DE LAS DEPENDENCIAS DEL NIVEL CENTRAL 2021 factura por el servicio de Acueducto. CUENTA CONTRATO No. FACTURA  Perido facturado del 27 de febre a Abril 27 de 2021 1 Ed. Furatena valor a pagar $49.595</t>
  </si>
  <si>
    <t>878</t>
  </si>
  <si>
    <t>1028</t>
  </si>
  <si>
    <t>35764390619</t>
  </si>
  <si>
    <t>37717996112</t>
  </si>
  <si>
    <t>PAGO SERVICIO DE ASEO DE LAS DEPENDENCIAS DEL NIVEL CENTRAL 2021  PAGO DEL SERVICIO DE ASEO DEL EDIFICIO FURATENA, UBICADO EN LA CALLE 12 C nO. 8 - 53, PERIODO FACTURADO 1 DE MARZO AL 31 DE MARZO DE 2021, SEGÚN FACTURA No. 56315891.</t>
  </si>
  <si>
    <t>PAGO SERVICIO DE ASEO DE LAS DEPENDENCIAS DEL NIVEL CENTRAL 2021 FACTURA ASEO FURATENA JUNIO 01 de Abril a 30 de Abril de 2021 o FACTURA No  58200044 valor a pagar $ 49.610</t>
  </si>
  <si>
    <t>PAGO SERVICIO DE ASEO DE LAS DEPENDENCIAS DEL NIVEL CENTRAL 2021 PAGO SERVICIO DE ASEO DE LOS LOCALES 134, 135 Y 136 DE LA CAMARA DE  COMERCIO DE BOGOTA, UBICADA EN LA CALLE 16 No. 9 - 42 / CARRERA 9 16 - 37 , PERIODO FACTURADO :06/04/2021 A 04/05/2021 VALOR A PAGAR $ 466.310</t>
  </si>
  <si>
    <t>PAGO SERVICIO DE ASEO DE LAS DEPENDENCIAS DEL NIVEL CENTRAL 2021 ASEO predio Colegio Gral. Santander periodo facturado del 23 de enero al 22 de febrero de 2021 factura # 632501629 por valor de $ 129.270</t>
  </si>
  <si>
    <t>PAGO SERVICIO DE ASEO DE LAS DEPENDENCIAS DEL NIVEL CENTRAL 2021 Y ASEO predio Colegio Gral. Santander # FACTURA #  63617623 , DEPENDENCIA COLEGIO GENERAL SANTANDER 23 MARZO A 22 ABRIL/20 VALOR $ 182.940</t>
  </si>
  <si>
    <t>883</t>
  </si>
  <si>
    <t>1039</t>
  </si>
  <si>
    <t>1057</t>
  </si>
  <si>
    <t>56315891</t>
  </si>
  <si>
    <t>58200044</t>
  </si>
  <si>
    <t>632501629</t>
  </si>
  <si>
    <t>63617623</t>
  </si>
  <si>
    <t>JUNIO</t>
  </si>
  <si>
    <t>APROPIACIÓN INICIAL 2021</t>
  </si>
  <si>
    <t>0000001045</t>
  </si>
  <si>
    <t>Pago de las acreencias laborales a los beneficiarios del ex servidorpúblico CARLOS ARTURO DÍAZ LAMUS, quien falleció el 3 de febrero de2021estando al servicio de la Secretaría Distrital de Gobierno</t>
  </si>
  <si>
    <t>PRESTAR EL SERVICIO DE ALQUILER DE IMPRESORAS CON SUMINISTROS PARA LASECRETARIA DISTRITAL DE GOBIERNO</t>
  </si>
  <si>
    <t>0000001009</t>
  </si>
  <si>
    <t>SUSCRIBIR EL SERVICIO DE USO DEL CERTIFICADO DIGITAL DE SITIO SEGURO SSLWILCARD PARA EL PORTAL Y SITIOS WEB DE LAENTIDAD, a través del AcuerdoMarco de Precios para la adquisición de Servicios de Nube Privada III.</t>
  </si>
  <si>
    <t>0000001038</t>
  </si>
  <si>
    <t>0000001107</t>
  </si>
  <si>
    <t>0000001106</t>
  </si>
  <si>
    <t>0000001094</t>
  </si>
  <si>
    <t>0000001100</t>
  </si>
  <si>
    <t>Prestar los servicios profesionales a la Secretaría Distrital deGobierno para adelantar las actividades relacionadas con la política dedefensa jurídica del Modelo Integrado de Planeación y Gestión (MIPG), ycon el trámite de las acciones constitucionales que impetran losciudadanos en las que se encuentra vinculada la entidad.</t>
  </si>
  <si>
    <t>PRESTAR SUS SERVICIOS PROFESIONALES PARA APOYAR A LA OFICINA DE ASUNTOSDISCIPLINARIOS DE LA SECRETARIA DISTRITALDE GOBIERNO, EN LA REVISIÓN,ORIENTACIÓN, DIAGNOSTICO, FORTALECIMIENTO PROCESAL, SUSTANTIVO YJURISPRUDENCIAL ENLOS PROCESOS DE PRIMERA INSTANCIA QUE SE ADELANTAN ENLA DEPENDENCIA</t>
  </si>
  <si>
    <t>PRESTAR SUS SERVICIOS PROFESIONALES PARA APOYAR A LA OFICINA DE ASUNTOSDISCIPLINARIOS DE LA SECRETARIA DISTRITAL DE GOBIERNO, EN LA REVISIÓN,ORIENTACIÓN, DIAGNOSTICO, FORTALECIMIENTO PROCESAL, SUSTANTIVO YJURISPRUDENCIAL EN LOS PROCESOS DE PRIMERA INSTANCIA QUE SE ADELANTAN ENLA DEPENDENCIA</t>
  </si>
  <si>
    <t>Prestar los servicios técnicos y especializados de administración,operación, soporte y mantenimientos preventivos y correctivos de lainfraestructura tecnológica para la operación de los serviciosinformáticos y de TI que requiera la Secretaría Distrital de Gobierno</t>
  </si>
  <si>
    <t>0000001057</t>
  </si>
  <si>
    <t>Contratar la prestación del servicio de mantenimiento preventivo ycorrectivo, suministro de insumos y repuestos nuevos y originales, parael parque automotor del nivel central de la Secretaría Distrital deGobierno y de los que sea responsable por la prestación del servicio através del ACUERDO MARCO DE PRECIOS No. CCE-286-AMP-2020</t>
  </si>
  <si>
    <t>0000000905</t>
  </si>
  <si>
    <t>Pago de las acreencias laborales del servidor público fallecido GUSTAVORIVERA LONDOÑO. (Planta de Funcionamiento).</t>
  </si>
  <si>
    <t>0000000757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</si>
</sst>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_P_t_s_-;\-* #,##0.00\ _P_t_s_-;_-* &quot;-&quot;??\ _P_t_s_-;_-@_-"/>
    <numFmt numFmtId="165" formatCode="#.##0.00"/>
    <numFmt numFmtId="166" formatCode="#,##0.0"/>
    <numFmt numFmtId="167" formatCode="_-* #,##0\ _P_t_s_-;\-* #,##0\ _P_t_s_-;_-* &quot;-&quot;??\ _P_t_s_-;_-@_-"/>
  </numFmts>
  <fonts count="39" x14ac:knownFonts="1">
    <font>
      <sz val="10"/>
      <name val="Arial"/>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sz val="11"/>
      <color indexed="8"/>
      <name val="Garamond"/>
      <family val="1"/>
    </font>
    <font>
      <sz val="10"/>
      <name val="Garamond"/>
      <family val="1"/>
    </font>
    <font>
      <b/>
      <sz val="9"/>
      <name val="Garamond"/>
      <family val="1"/>
    </font>
    <font>
      <sz val="10"/>
      <name val="Arial"/>
      <family val="2"/>
    </font>
    <font>
      <sz val="9"/>
      <name val="Garamond"/>
      <family val="1"/>
    </font>
    <font>
      <sz val="9"/>
      <color indexed="8"/>
      <name val="Garamond"/>
      <family val="1"/>
    </font>
    <font>
      <sz val="10"/>
      <color indexed="8"/>
      <name val="Garamond"/>
      <family val="1"/>
    </font>
    <font>
      <sz val="9"/>
      <name val="Arial"/>
      <family val="2"/>
    </font>
    <font>
      <sz val="8"/>
      <color indexed="8"/>
      <name val="Garamond"/>
      <family val="1"/>
    </font>
    <font>
      <sz val="8"/>
      <name val="Garamond"/>
      <family val="1"/>
    </font>
    <font>
      <sz val="9"/>
      <color indexed="81"/>
      <name val="Tahoma"/>
      <family val="2"/>
    </font>
    <font>
      <b/>
      <sz val="9"/>
      <color indexed="81"/>
      <name val="Tahoma"/>
      <family val="2"/>
    </font>
    <font>
      <b/>
      <sz val="8"/>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5"/>
      <name val="Garamond"/>
      <family val="1"/>
    </font>
    <font>
      <sz val="10"/>
      <name val="Calibri"/>
      <family val="2"/>
      <scheme val="minor"/>
    </font>
  </fonts>
  <fills count="4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rgb="FFFFFF00"/>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4">
    <xf numFmtId="0" fontId="0" fillId="0" borderId="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2" fillId="22" borderId="16" applyNumberFormat="0" applyAlignment="0" applyProtection="0"/>
    <xf numFmtId="0" fontId="23" fillId="23" borderId="17" applyNumberFormat="0" applyAlignment="0" applyProtection="0"/>
    <xf numFmtId="0" fontId="24" fillId="0" borderId="18" applyNumberFormat="0" applyFill="0" applyAlignment="0" applyProtection="0"/>
    <xf numFmtId="0" fontId="25" fillId="0" borderId="0" applyNumberFormat="0" applyFill="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6" fillId="30" borderId="16" applyNumberFormat="0" applyAlignment="0" applyProtection="0"/>
    <xf numFmtId="0" fontId="27" fillId="31" borderId="0" applyNumberFormat="0" applyBorder="0" applyAlignment="0" applyProtection="0"/>
    <xf numFmtId="164" fontId="1" fillId="0" borderId="0" applyFont="0" applyFill="0" applyBorder="0" applyAlignment="0" applyProtection="0"/>
    <xf numFmtId="41" fontId="10" fillId="0" borderId="0" applyFont="0" applyFill="0" applyBorder="0" applyAlignment="0" applyProtection="0"/>
    <xf numFmtId="164" fontId="1" fillId="0" borderId="0" applyFont="0" applyFill="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0" fontId="30" fillId="22" borderId="20"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1" applyNumberFormat="0" applyFill="0" applyAlignment="0" applyProtection="0"/>
    <xf numFmtId="0" fontId="25" fillId="0" borderId="22" applyNumberFormat="0" applyFill="0" applyAlignment="0" applyProtection="0"/>
    <xf numFmtId="0" fontId="35" fillId="0" borderId="0" applyNumberFormat="0" applyFill="0" applyBorder="0" applyAlignment="0" applyProtection="0"/>
    <xf numFmtId="0" fontId="36" fillId="0" borderId="23" applyNumberFormat="0" applyFill="0" applyAlignment="0" applyProtection="0"/>
  </cellStyleXfs>
  <cellXfs count="401">
    <xf numFmtId="0" fontId="0" fillId="0" borderId="0" xfId="0"/>
    <xf numFmtId="0" fontId="5" fillId="2" borderId="0" xfId="0" applyFont="1" applyFill="1" applyAlignment="1">
      <alignment vertical="center"/>
    </xf>
    <xf numFmtId="0" fontId="5" fillId="2" borderId="0" xfId="0" applyFont="1" applyFill="1"/>
    <xf numFmtId="0" fontId="6" fillId="2" borderId="0" xfId="0" applyFont="1" applyFill="1"/>
    <xf numFmtId="17" fontId="5" fillId="2" borderId="0" xfId="0" quotePrefix="1" applyNumberFormat="1" applyFont="1" applyFill="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4" borderId="2" xfId="0" applyNumberFormat="1" applyFont="1" applyFill="1" applyBorder="1" applyAlignment="1" applyProtection="1">
      <alignment horizontal="left" vertical="center"/>
      <protection locked="0"/>
    </xf>
    <xf numFmtId="0" fontId="6" fillId="34" borderId="2" xfId="0" applyNumberFormat="1" applyFont="1" applyFill="1" applyBorder="1" applyAlignment="1">
      <alignment horizontal="left" vertical="center"/>
    </xf>
    <xf numFmtId="0"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4" fontId="6" fillId="2" borderId="3" xfId="0" applyNumberFormat="1" applyFont="1" applyFill="1" applyBorder="1" applyAlignment="1" applyProtection="1">
      <alignment vertical="center"/>
      <protection locked="0"/>
    </xf>
    <xf numFmtId="0" fontId="6" fillId="34" borderId="3" xfId="0" applyNumberFormat="1" applyFont="1" applyFill="1" applyBorder="1" applyAlignment="1" applyProtection="1">
      <alignment horizontal="left" vertical="center"/>
      <protection locked="0"/>
    </xf>
    <xf numFmtId="0" fontId="6" fillId="34" borderId="3" xfId="0" applyNumberFormat="1" applyFont="1" applyFill="1" applyBorder="1" applyAlignment="1">
      <alignment horizontal="left" vertical="center"/>
    </xf>
    <xf numFmtId="4" fontId="6" fillId="34" borderId="3" xfId="0" applyNumberFormat="1" applyFont="1" applyFill="1" applyBorder="1" applyAlignment="1" applyProtection="1">
      <alignment vertical="center"/>
      <protection locked="0"/>
    </xf>
    <xf numFmtId="0" fontId="6" fillId="2" borderId="3" xfId="0" applyNumberFormat="1" applyFont="1" applyFill="1" applyBorder="1" applyAlignment="1">
      <alignment horizontal="left" vertical="center"/>
    </xf>
    <xf numFmtId="4" fontId="5" fillId="2" borderId="2" xfId="0" applyNumberFormat="1" applyFont="1" applyFill="1" applyBorder="1" applyAlignment="1" applyProtection="1">
      <alignment horizontal="left" vertical="center"/>
      <protection locked="0"/>
    </xf>
    <xf numFmtId="0" fontId="5" fillId="2" borderId="2" xfId="0" applyFont="1" applyFill="1" applyBorder="1" applyAlignment="1">
      <alignment vertical="center"/>
    </xf>
    <xf numFmtId="4" fontId="5" fillId="2" borderId="3" xfId="0" applyNumberFormat="1" applyFont="1" applyFill="1" applyBorder="1" applyAlignment="1" applyProtection="1">
      <alignment horizontal="left" vertical="center"/>
      <protection locked="0"/>
    </xf>
    <xf numFmtId="0" fontId="5" fillId="2" borderId="3" xfId="0" applyFont="1" applyFill="1" applyBorder="1" applyAlignment="1">
      <alignment vertical="center"/>
    </xf>
    <xf numFmtId="4" fontId="5" fillId="2" borderId="1" xfId="0" applyNumberFormat="1" applyFont="1" applyFill="1" applyBorder="1" applyAlignment="1" applyProtection="1">
      <alignment horizontal="left" vertical="center"/>
      <protection locked="0"/>
    </xf>
    <xf numFmtId="0" fontId="5" fillId="2" borderId="1" xfId="0" applyFont="1" applyFill="1" applyBorder="1" applyAlignment="1">
      <alignment vertical="center"/>
    </xf>
    <xf numFmtId="4" fontId="6" fillId="2" borderId="0" xfId="0" applyNumberFormat="1" applyFont="1" applyFill="1"/>
    <xf numFmtId="3" fontId="6" fillId="34" borderId="2" xfId="0" applyNumberFormat="1" applyFont="1" applyFill="1" applyBorder="1" applyAlignment="1" applyProtection="1">
      <alignment vertical="center"/>
      <protection locked="0"/>
    </xf>
    <xf numFmtId="3" fontId="6" fillId="2" borderId="3" xfId="0" applyNumberFormat="1" applyFont="1" applyFill="1" applyBorder="1" applyAlignment="1" applyProtection="1">
      <alignment vertical="center"/>
      <protection locked="0"/>
    </xf>
    <xf numFmtId="3" fontId="6" fillId="34" borderId="3"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6" fillId="2" borderId="3"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justify"/>
    </xf>
    <xf numFmtId="0" fontId="6" fillId="0" borderId="0" xfId="0" applyFont="1"/>
    <xf numFmtId="0" fontId="6" fillId="2" borderId="0" xfId="0" applyFont="1" applyFill="1" applyBorder="1"/>
    <xf numFmtId="0" fontId="6" fillId="2" borderId="4" xfId="0" applyFont="1" applyFill="1"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3" xfId="0" applyFont="1" applyFill="1" applyBorder="1"/>
    <xf numFmtId="0" fontId="6" fillId="2" borderId="5" xfId="0" applyFont="1" applyFill="1" applyBorder="1"/>
    <xf numFmtId="0" fontId="6" fillId="2" borderId="7" xfId="0" applyFont="1" applyFill="1" applyBorder="1"/>
    <xf numFmtId="15" fontId="6" fillId="2" borderId="3" xfId="0" applyNumberFormat="1" applyFont="1" applyFill="1" applyBorder="1" applyAlignment="1">
      <alignment horizontal="center"/>
    </xf>
    <xf numFmtId="0" fontId="6" fillId="2" borderId="8" xfId="0" applyFont="1" applyFill="1" applyBorder="1"/>
    <xf numFmtId="0" fontId="6" fillId="2" borderId="7" xfId="0" applyFont="1" applyFill="1" applyBorder="1" applyAlignment="1">
      <alignment horizontal="center"/>
    </xf>
    <xf numFmtId="4" fontId="6" fillId="2" borderId="8" xfId="0" applyNumberFormat="1" applyFont="1" applyFill="1" applyBorder="1" applyProtection="1">
      <protection locked="0"/>
    </xf>
    <xf numFmtId="0" fontId="6" fillId="2" borderId="6" xfId="0" applyFont="1" applyFill="1" applyBorder="1"/>
    <xf numFmtId="0" fontId="6" fillId="2" borderId="9" xfId="0" applyFont="1" applyFill="1" applyBorder="1"/>
    <xf numFmtId="0" fontId="6" fillId="2" borderId="10" xfId="0" applyFont="1" applyFill="1" applyBorder="1"/>
    <xf numFmtId="4" fontId="6" fillId="2" borderId="11" xfId="0" applyNumberFormat="1" applyFont="1" applyFill="1" applyBorder="1" applyProtection="1">
      <protection locked="0"/>
    </xf>
    <xf numFmtId="4" fontId="6" fillId="2" borderId="6" xfId="0" applyNumberFormat="1" applyFont="1" applyFill="1" applyBorder="1" applyProtection="1">
      <protection locked="0"/>
    </xf>
    <xf numFmtId="0" fontId="5" fillId="2" borderId="2" xfId="0" applyFont="1" applyFill="1" applyBorder="1" applyAlignment="1">
      <alignment horizontal="center" vertical="justify"/>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6" fillId="2" borderId="2" xfId="0" applyFont="1" applyFill="1" applyBorder="1"/>
    <xf numFmtId="0" fontId="6" fillId="2" borderId="3" xfId="0" applyFont="1" applyFill="1" applyBorder="1" applyAlignment="1">
      <alignment horizontal="left"/>
    </xf>
    <xf numFmtId="0" fontId="6" fillId="2" borderId="3" xfId="0" applyFont="1" applyFill="1" applyBorder="1" applyAlignment="1">
      <alignment horizontal="center"/>
    </xf>
    <xf numFmtId="0" fontId="6" fillId="2" borderId="7" xfId="0" applyFont="1" applyFill="1" applyBorder="1" applyAlignment="1">
      <alignment horizontal="left"/>
    </xf>
    <xf numFmtId="0" fontId="6" fillId="2" borderId="8" xfId="0" applyFont="1" applyFill="1" applyBorder="1" applyAlignment="1">
      <alignment horizontal="center"/>
    </xf>
    <xf numFmtId="4" fontId="6" fillId="2" borderId="3" xfId="0" applyNumberFormat="1" applyFont="1" applyFill="1" applyBorder="1" applyProtection="1">
      <protection locked="0"/>
    </xf>
    <xf numFmtId="165" fontId="6" fillId="2" borderId="0" xfId="0" applyNumberFormat="1" applyFont="1" applyFill="1" applyBorder="1"/>
    <xf numFmtId="3" fontId="6" fillId="2" borderId="8" xfId="0" applyNumberFormat="1" applyFont="1" applyFill="1" applyBorder="1" applyProtection="1">
      <protection locked="0"/>
    </xf>
    <xf numFmtId="3" fontId="5" fillId="2" borderId="13" xfId="0" applyNumberFormat="1" applyFont="1" applyFill="1" applyBorder="1" applyProtection="1">
      <protection locked="0"/>
    </xf>
    <xf numFmtId="3" fontId="6" fillId="2" borderId="3" xfId="0" applyNumberFormat="1" applyFont="1" applyFill="1" applyBorder="1" applyProtection="1">
      <protection locked="0"/>
    </xf>
    <xf numFmtId="3" fontId="6" fillId="35" borderId="8" xfId="0" applyNumberFormat="1" applyFont="1" applyFill="1" applyBorder="1" applyProtection="1">
      <protection locked="0"/>
    </xf>
    <xf numFmtId="3" fontId="6" fillId="2" borderId="8" xfId="109" applyNumberFormat="1" applyFont="1" applyFill="1" applyBorder="1"/>
    <xf numFmtId="3" fontId="5" fillId="2" borderId="1" xfId="0" applyNumberFormat="1" applyFont="1" applyFill="1" applyBorder="1" applyProtection="1">
      <protection locked="0"/>
    </xf>
    <xf numFmtId="0" fontId="6" fillId="2" borderId="0" xfId="0" applyFont="1" applyFill="1" applyBorder="1" applyAlignment="1">
      <alignment horizontal="center"/>
    </xf>
    <xf numFmtId="0" fontId="6" fillId="35" borderId="8" xfId="0" applyFont="1" applyFill="1" applyBorder="1" applyAlignment="1">
      <alignment horizontal="center"/>
    </xf>
    <xf numFmtId="0" fontId="6" fillId="35" borderId="7" xfId="0" applyFont="1" applyFill="1" applyBorder="1" applyAlignment="1">
      <alignment horizontal="left"/>
    </xf>
    <xf numFmtId="15" fontId="6" fillId="35" borderId="3" xfId="0" applyNumberFormat="1" applyFont="1" applyFill="1" applyBorder="1" applyAlignment="1">
      <alignment horizontal="center"/>
    </xf>
    <xf numFmtId="0" fontId="6" fillId="35" borderId="3" xfId="0" applyFont="1" applyFill="1" applyBorder="1" applyAlignment="1">
      <alignment horizontal="left"/>
    </xf>
    <xf numFmtId="0" fontId="6" fillId="35" borderId="3" xfId="0" applyFont="1" applyFill="1" applyBorder="1" applyAlignment="1">
      <alignment horizontal="center"/>
    </xf>
    <xf numFmtId="0" fontId="6" fillId="35" borderId="0" xfId="0" applyFont="1" applyFill="1" applyBorder="1"/>
    <xf numFmtId="4" fontId="6" fillId="2" borderId="0" xfId="0" applyNumberFormat="1" applyFont="1" applyFill="1" applyBorder="1"/>
    <xf numFmtId="3" fontId="6" fillId="2" borderId="12" xfId="0" applyNumberFormat="1" applyFont="1" applyFill="1" applyBorder="1"/>
    <xf numFmtId="0" fontId="6" fillId="35" borderId="8" xfId="0" applyFont="1" applyFill="1" applyBorder="1"/>
    <xf numFmtId="4" fontId="6" fillId="2" borderId="10" xfId="0" applyNumberFormat="1" applyFont="1" applyFill="1" applyBorder="1" applyProtection="1">
      <protection locked="0"/>
    </xf>
    <xf numFmtId="0" fontId="6" fillId="35" borderId="7" xfId="0" applyFont="1" applyFill="1" applyBorder="1"/>
    <xf numFmtId="3" fontId="6" fillId="35" borderId="3" xfId="0" applyNumberFormat="1" applyFont="1" applyFill="1" applyBorder="1" applyProtection="1">
      <protection locked="0"/>
    </xf>
    <xf numFmtId="15" fontId="6" fillId="2" borderId="7" xfId="0" applyNumberFormat="1" applyFont="1" applyFill="1" applyBorder="1" applyAlignment="1">
      <alignment horizontal="center"/>
    </xf>
    <xf numFmtId="0" fontId="5" fillId="2" borderId="3" xfId="0" applyFont="1" applyFill="1" applyBorder="1" applyAlignment="1">
      <alignment horizontal="center" vertic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5" fillId="2" borderId="8" xfId="0" applyFont="1" applyFill="1" applyBorder="1" applyAlignment="1">
      <alignment horizontal="center" vertical="center"/>
    </xf>
    <xf numFmtId="165" fontId="6" fillId="2" borderId="0" xfId="0" applyNumberFormat="1" applyFont="1" applyFill="1"/>
    <xf numFmtId="0" fontId="6" fillId="2" borderId="7" xfId="0" applyFont="1" applyFill="1" applyBorder="1" applyAlignment="1">
      <alignment horizontal="center" vertical="center"/>
    </xf>
    <xf numFmtId="15" fontId="6" fillId="2" borderId="14" xfId="0" applyNumberFormat="1" applyFont="1" applyFill="1" applyBorder="1" applyAlignment="1">
      <alignment horizontal="center"/>
    </xf>
    <xf numFmtId="0" fontId="5" fillId="2" borderId="0" xfId="0" applyFont="1" applyFill="1" applyBorder="1" applyAlignment="1">
      <alignment horizontal="center" vertical="center"/>
    </xf>
    <xf numFmtId="0" fontId="6" fillId="2" borderId="7" xfId="0" applyFont="1" applyFill="1" applyBorder="1" applyAlignment="1">
      <alignment horizontal="left" vertical="center"/>
    </xf>
    <xf numFmtId="4" fontId="6" fillId="2" borderId="4" xfId="0" applyNumberFormat="1" applyFont="1" applyFill="1" applyBorder="1" applyProtection="1">
      <protection locked="0"/>
    </xf>
    <xf numFmtId="0" fontId="7" fillId="35" borderId="7" xfId="0" applyFont="1" applyFill="1" applyBorder="1"/>
    <xf numFmtId="3" fontId="6" fillId="2" borderId="0" xfId="0" applyNumberFormat="1" applyFont="1" applyFill="1"/>
    <xf numFmtId="4" fontId="6" fillId="2" borderId="4" xfId="0" applyNumberFormat="1" applyFont="1" applyFill="1" applyBorder="1"/>
    <xf numFmtId="4" fontId="6" fillId="2" borderId="10" xfId="0" applyNumberFormat="1" applyFont="1" applyFill="1" applyBorder="1"/>
    <xf numFmtId="3" fontId="6" fillId="2" borderId="0" xfId="0" applyNumberFormat="1" applyFont="1" applyFill="1" applyBorder="1"/>
    <xf numFmtId="3" fontId="6" fillId="2" borderId="10" xfId="0" applyNumberFormat="1" applyFont="1" applyFill="1" applyBorder="1"/>
    <xf numFmtId="4" fontId="5" fillId="2" borderId="2" xfId="0"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4" fontId="5" fillId="2" borderId="1" xfId="0" applyNumberFormat="1" applyFont="1" applyFill="1" applyBorder="1" applyAlignment="1" applyProtection="1">
      <alignment horizontal="right" vertical="center"/>
      <protection locked="0"/>
    </xf>
    <xf numFmtId="0" fontId="4" fillId="2" borderId="0" xfId="0" applyFont="1" applyFill="1"/>
    <xf numFmtId="3" fontId="6" fillId="36" borderId="3" xfId="0" applyNumberFormat="1" applyFont="1" applyFill="1" applyBorder="1" applyAlignment="1" applyProtection="1">
      <alignment vertical="center"/>
      <protection locked="0"/>
    </xf>
    <xf numFmtId="0" fontId="4" fillId="2" borderId="0" xfId="0" applyFont="1" applyFill="1" applyAlignment="1">
      <alignment vertical="center"/>
    </xf>
    <xf numFmtId="4" fontId="4" fillId="2" borderId="0" xfId="0" applyNumberFormat="1" applyFont="1" applyFill="1" applyAlignment="1">
      <alignmen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7" borderId="1" xfId="0" applyFont="1" applyFill="1" applyBorder="1" applyAlignment="1">
      <alignment horizontal="center"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3" fontId="8" fillId="2" borderId="3" xfId="0" applyNumberFormat="1" applyFont="1" applyFill="1" applyBorder="1" applyAlignment="1" applyProtection="1">
      <alignment vertical="center"/>
      <protection locked="0"/>
    </xf>
    <xf numFmtId="10" fontId="8" fillId="2" borderId="3" xfId="0" applyNumberFormat="1" applyFont="1" applyFill="1" applyBorder="1" applyAlignment="1" applyProtection="1">
      <alignment horizontal="center" vertical="center"/>
      <protection locked="0"/>
    </xf>
    <xf numFmtId="166" fontId="8" fillId="2"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3" fontId="8" fillId="2" borderId="3" xfId="0" applyNumberFormat="1" applyFont="1" applyFill="1" applyBorder="1" applyAlignment="1" applyProtection="1">
      <alignment horizontal="right" vertical="center"/>
      <protection locked="0"/>
    </xf>
    <xf numFmtId="10" fontId="8" fillId="2" borderId="3" xfId="224"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left" vertical="center"/>
      <protection locked="0"/>
    </xf>
    <xf numFmtId="0" fontId="4" fillId="2" borderId="1" xfId="0" applyFont="1" applyFill="1" applyBorder="1" applyAlignment="1">
      <alignment vertical="center"/>
    </xf>
    <xf numFmtId="3" fontId="4" fillId="2" borderId="1" xfId="0" applyNumberFormat="1" applyFont="1" applyFill="1" applyBorder="1" applyAlignment="1" applyProtection="1">
      <alignment horizontal="right" vertical="center"/>
      <protection locked="0"/>
    </xf>
    <xf numFmtId="10" fontId="4" fillId="2" borderId="1" xfId="224" applyNumberFormat="1" applyFont="1" applyFill="1" applyBorder="1" applyAlignment="1" applyProtection="1">
      <alignment horizontal="center" vertical="center"/>
      <protection locked="0"/>
    </xf>
    <xf numFmtId="3" fontId="4" fillId="38" borderId="1" xfId="0" applyNumberFormat="1" applyFont="1" applyFill="1" applyBorder="1" applyAlignment="1" applyProtection="1">
      <alignment horizontal="right" vertical="center"/>
      <protection locked="0"/>
    </xf>
    <xf numFmtId="3" fontId="4" fillId="37" borderId="1" xfId="0" applyNumberFormat="1" applyFont="1" applyFill="1" applyBorder="1" applyAlignment="1" applyProtection="1">
      <alignment horizontal="right" vertical="center"/>
      <protection locked="0"/>
    </xf>
    <xf numFmtId="3" fontId="6" fillId="2" borderId="8" xfId="0" applyNumberFormat="1" applyFont="1" applyFill="1" applyBorder="1"/>
    <xf numFmtId="0" fontId="9" fillId="38" borderId="1" xfId="0" applyFont="1" applyFill="1" applyBorder="1" applyAlignment="1">
      <alignment horizontal="center" vertical="center" wrapText="1"/>
    </xf>
    <xf numFmtId="3" fontId="6" fillId="0" borderId="0" xfId="0" applyNumberFormat="1" applyFont="1"/>
    <xf numFmtId="0" fontId="5" fillId="2" borderId="7" xfId="0" applyFont="1" applyFill="1" applyBorder="1" applyAlignment="1">
      <alignment horizontal="center"/>
    </xf>
    <xf numFmtId="0" fontId="7" fillId="35" borderId="7" xfId="0" applyNumberFormat="1" applyFont="1" applyFill="1" applyBorder="1"/>
    <xf numFmtId="0" fontId="6" fillId="35"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6" fillId="2" borderId="7" xfId="0" applyNumberFormat="1" applyFont="1" applyFill="1" applyBorder="1"/>
    <xf numFmtId="0" fontId="5" fillId="39" borderId="0" xfId="0" applyFont="1" applyFill="1" applyBorder="1" applyAlignment="1">
      <alignment vertical="center" wrapText="1"/>
    </xf>
    <xf numFmtId="0" fontId="5" fillId="39" borderId="0" xfId="0" applyFont="1" applyFill="1" applyBorder="1" applyAlignment="1">
      <alignment horizontal="center" vertical="center" wrapText="1"/>
    </xf>
    <xf numFmtId="0" fontId="5" fillId="39" borderId="0" xfId="0" applyFont="1" applyFill="1" applyBorder="1" applyAlignment="1">
      <alignment horizontal="center" vertical="justify"/>
    </xf>
    <xf numFmtId="0" fontId="5" fillId="39" borderId="0" xfId="0" applyFont="1" applyFill="1" applyBorder="1" applyAlignment="1">
      <alignment vertical="center"/>
    </xf>
    <xf numFmtId="0" fontId="4" fillId="40" borderId="1" xfId="0" applyFont="1" applyFill="1" applyBorder="1" applyAlignment="1">
      <alignment horizontal="center" vertical="center" wrapText="1"/>
    </xf>
    <xf numFmtId="0" fontId="4" fillId="40" borderId="2" xfId="0" applyFont="1" applyFill="1" applyBorder="1" applyAlignment="1">
      <alignment horizontal="center" vertical="center" wrapText="1"/>
    </xf>
    <xf numFmtId="3" fontId="5" fillId="40" borderId="3" xfId="0" applyNumberFormat="1" applyFont="1" applyFill="1" applyBorder="1" applyAlignment="1">
      <alignment horizontal="center" vertical="center" wrapText="1"/>
    </xf>
    <xf numFmtId="3" fontId="5" fillId="40" borderId="2" xfId="0" applyNumberFormat="1" applyFont="1" applyFill="1" applyBorder="1" applyAlignment="1" applyProtection="1">
      <alignment horizontal="center" vertical="center" wrapText="1"/>
      <protection locked="0"/>
    </xf>
    <xf numFmtId="10" fontId="5" fillId="40" borderId="2" xfId="0" applyNumberFormat="1" applyFont="1" applyFill="1" applyBorder="1" applyAlignment="1" applyProtection="1">
      <alignment horizontal="center" vertical="center" wrapText="1"/>
      <protection locked="0"/>
    </xf>
    <xf numFmtId="3" fontId="5" fillId="40" borderId="1" xfId="0" applyNumberFormat="1" applyFont="1" applyFill="1" applyBorder="1" applyAlignment="1" applyProtection="1">
      <alignment horizontal="center" vertical="center" wrapText="1"/>
      <protection locked="0"/>
    </xf>
    <xf numFmtId="0" fontId="6" fillId="40" borderId="1" xfId="0" applyFont="1" applyFill="1" applyBorder="1" applyAlignment="1">
      <alignment horizontal="center"/>
    </xf>
    <xf numFmtId="3" fontId="5" fillId="40" borderId="1" xfId="0" applyNumberFormat="1" applyFont="1" applyFill="1" applyBorder="1" applyAlignment="1" applyProtection="1">
      <alignment horizontal="center" vertical="center"/>
      <protection locked="0"/>
    </xf>
    <xf numFmtId="4" fontId="5" fillId="40" borderId="2" xfId="0" applyNumberFormat="1" applyFont="1" applyFill="1" applyBorder="1" applyAlignment="1" applyProtection="1">
      <alignment horizontal="center" vertical="center" wrapText="1"/>
      <protection locked="0"/>
    </xf>
    <xf numFmtId="10" fontId="5" fillId="40" borderId="1" xfId="0" applyNumberFormat="1" applyFont="1" applyFill="1" applyBorder="1" applyAlignment="1" applyProtection="1">
      <alignment horizontal="center" vertical="center" wrapText="1"/>
      <protection locked="0"/>
    </xf>
    <xf numFmtId="0" fontId="8" fillId="2" borderId="3" xfId="0" applyFont="1" applyFill="1" applyBorder="1" applyAlignment="1">
      <alignment horizontal="left"/>
    </xf>
    <xf numFmtId="41" fontId="6" fillId="2" borderId="8" xfId="110" applyFont="1" applyFill="1" applyBorder="1"/>
    <xf numFmtId="0" fontId="5" fillId="39" borderId="0" xfId="0" applyFont="1" applyFill="1" applyBorder="1" applyAlignment="1">
      <alignment horizontal="center" vertical="center"/>
    </xf>
    <xf numFmtId="4" fontId="8" fillId="2" borderId="3" xfId="0" applyNumberFormat="1" applyFont="1" applyFill="1" applyBorder="1" applyAlignment="1" applyProtection="1">
      <alignment horizontal="left" vertical="center"/>
      <protection locked="0"/>
    </xf>
    <xf numFmtId="0" fontId="4" fillId="34" borderId="2" xfId="0" applyNumberFormat="1" applyFont="1" applyFill="1" applyBorder="1" applyAlignment="1">
      <alignment horizontal="left" vertical="center"/>
    </xf>
    <xf numFmtId="3" fontId="4" fillId="34" borderId="2" xfId="0" applyNumberFormat="1" applyFont="1" applyFill="1" applyBorder="1" applyAlignment="1" applyProtection="1">
      <alignment vertical="center"/>
      <protection locked="0"/>
    </xf>
    <xf numFmtId="10" fontId="4" fillId="34" borderId="2" xfId="0" applyNumberFormat="1" applyFont="1" applyFill="1" applyBorder="1" applyAlignment="1" applyProtection="1">
      <alignment horizontal="center" vertical="center"/>
      <protection locked="0"/>
    </xf>
    <xf numFmtId="0" fontId="4" fillId="34" borderId="3" xfId="0" applyNumberFormat="1" applyFont="1" applyFill="1" applyBorder="1" applyAlignment="1" applyProtection="1">
      <alignment horizontal="left" vertical="center"/>
      <protection locked="0"/>
    </xf>
    <xf numFmtId="0" fontId="4" fillId="34" borderId="3" xfId="0" applyNumberFormat="1" applyFont="1" applyFill="1" applyBorder="1" applyAlignment="1">
      <alignment horizontal="left" vertical="center"/>
    </xf>
    <xf numFmtId="3" fontId="4" fillId="34" borderId="3" xfId="0" applyNumberFormat="1" applyFont="1" applyFill="1" applyBorder="1" applyAlignment="1" applyProtection="1">
      <alignment vertical="center"/>
      <protection locked="0"/>
    </xf>
    <xf numFmtId="10" fontId="4" fillId="34" borderId="3" xfId="0" applyNumberFormat="1" applyFont="1" applyFill="1" applyBorder="1" applyAlignment="1" applyProtection="1">
      <alignment horizontal="center" vertical="center"/>
      <protection locked="0"/>
    </xf>
    <xf numFmtId="0" fontId="8" fillId="0" borderId="3" xfId="0" applyNumberFormat="1" applyFont="1" applyFill="1" applyBorder="1" applyAlignment="1" applyProtection="1">
      <alignment horizontal="left" vertical="center"/>
      <protection locked="0"/>
    </xf>
    <xf numFmtId="0" fontId="8" fillId="0" borderId="3" xfId="0" applyFont="1" applyFill="1" applyBorder="1" applyAlignment="1">
      <alignment vertical="center"/>
    </xf>
    <xf numFmtId="3" fontId="8" fillId="0" borderId="3" xfId="0" applyNumberFormat="1" applyFont="1" applyFill="1" applyBorder="1" applyAlignment="1" applyProtection="1">
      <alignment vertical="center"/>
      <protection locked="0"/>
    </xf>
    <xf numFmtId="0" fontId="8" fillId="2" borderId="0" xfId="0" applyFont="1" applyFill="1" applyBorder="1" applyAlignment="1">
      <alignment vertical="center"/>
    </xf>
    <xf numFmtId="1" fontId="4" fillId="34" borderId="2" xfId="0" applyNumberFormat="1" applyFont="1" applyFill="1" applyBorder="1" applyAlignment="1" applyProtection="1">
      <alignment horizontal="lef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Font="1" applyFill="1" applyBorder="1" applyAlignment="1">
      <alignment vertical="center"/>
    </xf>
    <xf numFmtId="3" fontId="8" fillId="35" borderId="3" xfId="0" applyNumberFormat="1" applyFont="1" applyFill="1" applyBorder="1" applyAlignment="1" applyProtection="1">
      <alignment vertical="center"/>
      <protection locked="0"/>
    </xf>
    <xf numFmtId="4" fontId="4" fillId="34" borderId="2" xfId="0" applyNumberFormat="1" applyFont="1" applyFill="1" applyBorder="1" applyAlignment="1" applyProtection="1">
      <alignment horizontal="left" vertical="center"/>
      <protection locked="0"/>
    </xf>
    <xf numFmtId="0" fontId="4" fillId="34" borderId="2" xfId="0" applyFont="1" applyFill="1" applyBorder="1" applyAlignment="1">
      <alignment vertical="center"/>
    </xf>
    <xf numFmtId="3" fontId="4" fillId="34" borderId="2" xfId="0" applyNumberFormat="1" applyFont="1" applyFill="1" applyBorder="1" applyAlignment="1" applyProtection="1">
      <alignment horizontal="right" vertical="center"/>
      <protection locked="0"/>
    </xf>
    <xf numFmtId="10" fontId="4" fillId="34" borderId="2" xfId="224" applyNumberFormat="1" applyFont="1" applyFill="1" applyBorder="1" applyAlignment="1" applyProtection="1">
      <alignment horizontal="center" vertical="center"/>
      <protection locked="0"/>
    </xf>
    <xf numFmtId="4" fontId="4" fillId="34" borderId="3" xfId="0" applyNumberFormat="1" applyFont="1" applyFill="1" applyBorder="1" applyAlignment="1" applyProtection="1">
      <alignment horizontal="left" vertical="center"/>
      <protection locked="0"/>
    </xf>
    <xf numFmtId="0" fontId="4" fillId="34" borderId="3" xfId="0" applyFont="1" applyFill="1" applyBorder="1" applyAlignment="1">
      <alignment vertical="center"/>
    </xf>
    <xf numFmtId="3" fontId="4" fillId="34" borderId="3" xfId="0" applyNumberFormat="1" applyFont="1" applyFill="1" applyBorder="1" applyAlignment="1" applyProtection="1">
      <alignment horizontal="right" vertical="center"/>
      <protection locked="0"/>
    </xf>
    <xf numFmtId="0" fontId="8" fillId="2" borderId="0" xfId="0" applyFont="1" applyFill="1" applyAlignment="1">
      <alignment vertical="center"/>
    </xf>
    <xf numFmtId="0" fontId="4" fillId="0" borderId="0" xfId="0" applyFont="1" applyFill="1" applyAlignment="1">
      <alignment vertical="center"/>
    </xf>
    <xf numFmtId="3" fontId="8" fillId="2" borderId="0" xfId="0" applyNumberFormat="1" applyFont="1" applyFill="1" applyAlignment="1">
      <alignment vertical="center"/>
    </xf>
    <xf numFmtId="3" fontId="8" fillId="35" borderId="0" xfId="0" applyNumberFormat="1" applyFont="1" applyFill="1" applyAlignment="1">
      <alignment vertical="center"/>
    </xf>
    <xf numFmtId="0" fontId="8" fillId="35" borderId="0" xfId="0" applyFont="1" applyFill="1" applyAlignment="1">
      <alignment vertical="center"/>
    </xf>
    <xf numFmtId="4" fontId="8" fillId="2" borderId="0" xfId="0" applyNumberFormat="1" applyFont="1" applyFill="1" applyAlignment="1">
      <alignment vertical="center"/>
    </xf>
    <xf numFmtId="0" fontId="6" fillId="2" borderId="7" xfId="0" applyNumberFormat="1" applyFont="1" applyFill="1" applyBorder="1" applyAlignment="1">
      <alignment horizontal="center"/>
    </xf>
    <xf numFmtId="0" fontId="6" fillId="2" borderId="0" xfId="0" applyFont="1" applyFill="1" applyBorder="1" applyAlignment="1">
      <alignment horizontal="left"/>
    </xf>
    <xf numFmtId="3" fontId="5" fillId="2" borderId="12" xfId="0" applyNumberFormat="1" applyFont="1" applyFill="1" applyBorder="1" applyProtection="1">
      <protection locked="0"/>
    </xf>
    <xf numFmtId="3" fontId="0" fillId="35" borderId="2" xfId="0" applyNumberFormat="1" applyFill="1" applyBorder="1" applyAlignment="1">
      <alignment vertical="center"/>
    </xf>
    <xf numFmtId="3" fontId="0" fillId="35" borderId="3" xfId="0" applyNumberFormat="1" applyFill="1" applyBorder="1" applyAlignment="1">
      <alignment vertical="center"/>
    </xf>
    <xf numFmtId="15" fontId="6" fillId="2" borderId="3" xfId="0" applyNumberFormat="1" applyFont="1" applyFill="1" applyBorder="1" applyAlignment="1">
      <alignment horizontal="center" vertical="center"/>
    </xf>
    <xf numFmtId="0" fontId="6" fillId="2" borderId="7" xfId="0" applyFont="1" applyFill="1" applyBorder="1" applyAlignment="1">
      <alignment vertical="center"/>
    </xf>
    <xf numFmtId="0" fontId="6" fillId="2" borderId="8" xfId="0" applyFont="1" applyFill="1" applyBorder="1" applyAlignment="1">
      <alignment horizontal="center" vertical="center"/>
    </xf>
    <xf numFmtId="0" fontId="6" fillId="2" borderId="8" xfId="0" applyFont="1" applyFill="1" applyBorder="1" applyAlignment="1">
      <alignment vertical="center"/>
    </xf>
    <xf numFmtId="0" fontId="6" fillId="35" borderId="7" xfId="0" applyFont="1" applyFill="1" applyBorder="1" applyAlignment="1">
      <alignment horizontal="left" vertical="center"/>
    </xf>
    <xf numFmtId="3" fontId="6" fillId="2" borderId="12" xfId="0" applyNumberFormat="1" applyFont="1" applyFill="1" applyBorder="1" applyAlignment="1">
      <alignment vertical="center"/>
    </xf>
    <xf numFmtId="3" fontId="6" fillId="35" borderId="8" xfId="0" applyNumberFormat="1" applyFont="1" applyFill="1" applyBorder="1" applyAlignment="1" applyProtection="1">
      <alignment vertical="center"/>
      <protection locked="0"/>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3" fontId="5" fillId="2" borderId="4" xfId="0" applyNumberFormat="1" applyFont="1" applyFill="1" applyBorder="1" applyProtection="1">
      <protection locked="0"/>
    </xf>
    <xf numFmtId="3" fontId="0" fillId="35" borderId="12" xfId="0" applyNumberFormat="1" applyFill="1" applyBorder="1" applyAlignment="1">
      <alignment vertical="center"/>
    </xf>
    <xf numFmtId="3" fontId="6" fillId="35" borderId="0" xfId="0" applyNumberFormat="1" applyFont="1" applyFill="1" applyBorder="1" applyProtection="1">
      <protection locked="0"/>
    </xf>
    <xf numFmtId="3" fontId="6" fillId="2" borderId="4" xfId="0" applyNumberFormat="1" applyFont="1" applyFill="1" applyBorder="1"/>
    <xf numFmtId="14" fontId="6" fillId="2" borderId="7" xfId="0" applyNumberFormat="1" applyFont="1" applyFill="1" applyBorder="1" applyAlignment="1">
      <alignment horizontal="center" vertical="center"/>
    </xf>
    <xf numFmtId="14" fontId="6" fillId="2" borderId="3" xfId="0" applyNumberFormat="1" applyFont="1" applyFill="1" applyBorder="1" applyAlignment="1">
      <alignment horizontal="center" vertical="center"/>
    </xf>
    <xf numFmtId="0" fontId="6" fillId="2" borderId="8" xfId="0" applyFont="1" applyFill="1" applyBorder="1" applyAlignment="1">
      <alignment horizontal="left"/>
    </xf>
    <xf numFmtId="0" fontId="6" fillId="2" borderId="8" xfId="0" applyFont="1" applyFill="1" applyBorder="1" applyAlignment="1">
      <alignment horizontal="left" vertical="center"/>
    </xf>
    <xf numFmtId="0" fontId="8" fillId="2" borderId="0" xfId="0" applyNumberFormat="1" applyFont="1" applyFill="1" applyBorder="1" applyAlignment="1">
      <alignment horizontal="left" vertical="center"/>
    </xf>
    <xf numFmtId="0" fontId="6" fillId="2" borderId="0" xfId="0" applyFont="1" applyFill="1" applyBorder="1" applyAlignment="1">
      <alignment horizontal="center" vertical="center"/>
    </xf>
    <xf numFmtId="0" fontId="6" fillId="2" borderId="11" xfId="0" applyFont="1" applyFill="1" applyBorder="1"/>
    <xf numFmtId="3" fontId="5" fillId="2" borderId="6" xfId="0" applyNumberFormat="1" applyFont="1" applyFill="1" applyBorder="1" applyProtection="1">
      <protection locked="0"/>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xf>
    <xf numFmtId="3" fontId="6" fillId="35" borderId="4" xfId="0" applyNumberFormat="1" applyFont="1" applyFill="1" applyBorder="1" applyProtection="1">
      <protection locked="0"/>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0" xfId="0" applyFont="1" applyFill="1" applyBorder="1" applyAlignment="1">
      <alignment horizontal="center"/>
    </xf>
    <xf numFmtId="0" fontId="0" fillId="0" borderId="7" xfId="0" applyBorder="1"/>
    <xf numFmtId="0" fontId="37" fillId="0" borderId="0" xfId="0" applyFont="1"/>
    <xf numFmtId="0" fontId="6" fillId="35" borderId="7" xfId="0" applyFont="1" applyFill="1" applyBorder="1" applyAlignment="1">
      <alignment horizontal="left"/>
    </xf>
    <xf numFmtId="0" fontId="6" fillId="35" borderId="7" xfId="0" applyFont="1" applyFill="1" applyBorder="1" applyAlignment="1">
      <alignment horizontal="center" vertical="center"/>
    </xf>
    <xf numFmtId="0" fontId="6" fillId="35" borderId="11" xfId="0" applyFont="1" applyFill="1" applyBorder="1" applyAlignment="1">
      <alignment horizontal="center" vertical="center"/>
    </xf>
    <xf numFmtId="3" fontId="5" fillId="2" borderId="10" xfId="0" applyNumberFormat="1" applyFont="1" applyFill="1" applyBorder="1" applyProtection="1">
      <protection locked="0"/>
    </xf>
    <xf numFmtId="3" fontId="0" fillId="35" borderId="0" xfId="0" applyNumberFormat="1" applyFill="1" applyBorder="1" applyAlignment="1">
      <alignment vertical="center"/>
    </xf>
    <xf numFmtId="3" fontId="1" fillId="35" borderId="0" xfId="0" applyNumberFormat="1" applyFont="1" applyFill="1" applyBorder="1" applyAlignment="1">
      <alignment vertical="center"/>
    </xf>
    <xf numFmtId="14" fontId="6" fillId="35" borderId="7" xfId="0" applyNumberFormat="1" applyFont="1" applyFill="1" applyBorder="1" applyAlignment="1">
      <alignment horizontal="center" vertical="center"/>
    </xf>
    <xf numFmtId="3" fontId="0" fillId="35" borderId="8" xfId="0" applyNumberFormat="1" applyFill="1" applyBorder="1" applyAlignment="1">
      <alignment vertical="center"/>
    </xf>
    <xf numFmtId="0" fontId="6" fillId="35" borderId="7" xfId="0" applyFont="1" applyFill="1" applyBorder="1" applyAlignment="1">
      <alignment horizontal="left"/>
    </xf>
    <xf numFmtId="0" fontId="6" fillId="35" borderId="7" xfId="0" applyFont="1" applyFill="1" applyBorder="1" applyAlignment="1">
      <alignment horizontal="left" vertical="center"/>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left"/>
    </xf>
    <xf numFmtId="3" fontId="37" fillId="0" borderId="0" xfId="0" applyNumberFormat="1" applyFont="1"/>
    <xf numFmtId="0" fontId="6" fillId="35" borderId="7" xfId="0" applyFont="1" applyFill="1" applyBorder="1" applyAlignment="1">
      <alignment horizontal="left"/>
    </xf>
    <xf numFmtId="0" fontId="6" fillId="35" borderId="7" xfId="0" applyFont="1" applyFill="1" applyBorder="1" applyAlignment="1">
      <alignment horizontal="center"/>
    </xf>
    <xf numFmtId="0" fontId="0" fillId="0" borderId="0" xfId="0" applyAlignment="1">
      <alignment horizontal="center"/>
    </xf>
    <xf numFmtId="0" fontId="11" fillId="2" borderId="7" xfId="0" applyFont="1" applyFill="1" applyBorder="1"/>
    <xf numFmtId="0" fontId="11" fillId="35" borderId="7" xfId="0" applyFont="1" applyFill="1" applyBorder="1" applyAlignment="1">
      <alignment horizontal="left"/>
    </xf>
    <xf numFmtId="0" fontId="12" fillId="35" borderId="7" xfId="0" applyFont="1" applyFill="1" applyBorder="1"/>
    <xf numFmtId="0" fontId="13" fillId="35" borderId="7" xfId="0" applyFont="1" applyFill="1" applyBorder="1"/>
    <xf numFmtId="14" fontId="6" fillId="35" borderId="3" xfId="0" applyNumberFormat="1" applyFont="1" applyFill="1" applyBorder="1" applyAlignment="1">
      <alignment horizontal="center" vertical="center"/>
    </xf>
    <xf numFmtId="3" fontId="8" fillId="41" borderId="3" xfId="0" applyNumberFormat="1" applyFont="1" applyFill="1" applyBorder="1" applyAlignment="1" applyProtection="1">
      <alignment vertical="center"/>
      <protection locked="0"/>
    </xf>
    <xf numFmtId="0" fontId="11" fillId="2" borderId="8" xfId="0" applyFont="1" applyFill="1" applyBorder="1" applyAlignment="1">
      <alignment horizontal="center"/>
    </xf>
    <xf numFmtId="0" fontId="14" fillId="0" borderId="0" xfId="0" applyFont="1"/>
    <xf numFmtId="0" fontId="8" fillId="0" borderId="0" xfId="0" applyFont="1"/>
    <xf numFmtId="0" fontId="11" fillId="35" borderId="7" xfId="0" applyFont="1" applyFill="1" applyBorder="1"/>
    <xf numFmtId="0" fontId="8" fillId="35" borderId="3" xfId="0" applyFont="1" applyFill="1" applyBorder="1" applyAlignment="1">
      <alignment horizontal="center"/>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0" borderId="0" xfId="0" applyFont="1" applyAlignment="1">
      <alignment horizontal="left"/>
    </xf>
    <xf numFmtId="0" fontId="8" fillId="2" borderId="8" xfId="0" applyFont="1" applyFill="1" applyBorder="1" applyAlignment="1">
      <alignment horizontal="center"/>
    </xf>
    <xf numFmtId="0" fontId="8" fillId="35" borderId="7" xfId="0" applyFont="1" applyFill="1" applyBorder="1" applyAlignment="1">
      <alignment horizontal="left"/>
    </xf>
    <xf numFmtId="0" fontId="0" fillId="35" borderId="0" xfId="0" applyFill="1" applyAlignment="1">
      <alignment horizontal="center"/>
    </xf>
    <xf numFmtId="0" fontId="1" fillId="0" borderId="0" xfId="0" applyFont="1" applyAlignment="1">
      <alignment horizontal="center"/>
    </xf>
    <xf numFmtId="0" fontId="8" fillId="2" borderId="7" xfId="0" applyFont="1" applyFill="1" applyBorder="1"/>
    <xf numFmtId="0" fontId="6" fillId="35" borderId="7" xfId="0" applyFont="1" applyFill="1" applyBorder="1" applyAlignment="1">
      <alignment horizontal="left"/>
    </xf>
    <xf numFmtId="0" fontId="6" fillId="35" borderId="7" xfId="0" applyFont="1" applyFill="1" applyBorder="1" applyAlignment="1">
      <alignment horizontal="left"/>
    </xf>
    <xf numFmtId="167" fontId="0" fillId="0" borderId="0" xfId="109" applyNumberFormat="1" applyFont="1" applyAlignment="1">
      <alignment horizontal="right"/>
    </xf>
    <xf numFmtId="1" fontId="0" fillId="0" borderId="0" xfId="109" applyNumberFormat="1" applyFont="1" applyAlignment="1">
      <alignment horizontal="right"/>
    </xf>
    <xf numFmtId="0" fontId="2" fillId="0" borderId="0" xfId="0" applyFont="1"/>
    <xf numFmtId="0" fontId="15" fillId="35" borderId="7" xfId="0" applyFont="1" applyFill="1" applyBorder="1"/>
    <xf numFmtId="0" fontId="16" fillId="2" borderId="7" xfId="0" applyFont="1" applyFill="1" applyBorder="1"/>
    <xf numFmtId="0" fontId="16" fillId="35" borderId="7" xfId="0" applyFont="1" applyFill="1" applyBorder="1" applyAlignment="1">
      <alignment horizontal="left"/>
    </xf>
    <xf numFmtId="0" fontId="16" fillId="35" borderId="3" xfId="0" applyFont="1" applyFill="1" applyBorder="1" applyAlignment="1">
      <alignment horizontal="center" vertical="center"/>
    </xf>
    <xf numFmtId="0" fontId="6" fillId="35" borderId="7" xfId="0" applyFont="1" applyFill="1" applyBorder="1" applyAlignment="1">
      <alignment horizontal="left"/>
    </xf>
    <xf numFmtId="0" fontId="0" fillId="0" borderId="12" xfId="0" applyBorder="1"/>
    <xf numFmtId="0" fontId="11" fillId="2" borderId="8" xfId="0" applyFont="1" applyFill="1" applyBorder="1"/>
    <xf numFmtId="0" fontId="16" fillId="2" borderId="8" xfId="0" applyFont="1" applyFill="1" applyBorder="1" applyAlignment="1">
      <alignment horizontal="center"/>
    </xf>
    <xf numFmtId="0" fontId="6" fillId="35" borderId="7" xfId="0" applyFont="1" applyFill="1" applyBorder="1" applyAlignment="1">
      <alignment horizontal="left"/>
    </xf>
    <xf numFmtId="0" fontId="6" fillId="35" borderId="7" xfId="0" applyFont="1" applyFill="1" applyBorder="1" applyAlignment="1">
      <alignment horizontal="left"/>
    </xf>
    <xf numFmtId="0" fontId="6" fillId="35" borderId="7" xfId="0" applyFont="1" applyFill="1" applyBorder="1" applyAlignment="1">
      <alignment horizontal="left"/>
    </xf>
    <xf numFmtId="14" fontId="0" fillId="0" borderId="0" xfId="0" applyNumberFormat="1" applyAlignment="1">
      <alignment horizontal="center" vertical="top"/>
    </xf>
    <xf numFmtId="0" fontId="6" fillId="35" borderId="0" xfId="0" applyFont="1" applyFill="1" applyBorder="1" applyAlignment="1">
      <alignment horizontal="left"/>
    </xf>
    <xf numFmtId="0" fontId="1" fillId="0" borderId="0" xfId="0" applyFont="1" applyAlignment="1">
      <alignment vertical="top"/>
    </xf>
    <xf numFmtId="0" fontId="6" fillId="35" borderId="7" xfId="0" applyFont="1" applyFill="1" applyBorder="1" applyAlignment="1">
      <alignment horizontal="left"/>
    </xf>
    <xf numFmtId="0" fontId="6" fillId="2" borderId="14" xfId="0" applyFont="1" applyFill="1" applyBorder="1" applyAlignment="1"/>
    <xf numFmtId="0" fontId="6" fillId="2" borderId="15" xfId="0" applyFont="1" applyFill="1" applyBorder="1" applyAlignment="1"/>
    <xf numFmtId="0" fontId="6" fillId="2" borderId="5" xfId="0" applyFont="1" applyFill="1" applyBorder="1" applyAlignment="1"/>
    <xf numFmtId="0" fontId="6" fillId="35" borderId="7" xfId="0" applyFont="1" applyFill="1" applyBorder="1" applyAlignment="1"/>
    <xf numFmtId="0" fontId="6" fillId="35" borderId="0" xfId="0" applyFont="1" applyFill="1" applyBorder="1" applyAlignment="1"/>
    <xf numFmtId="0" fontId="6" fillId="2" borderId="8" xfId="0" applyFont="1" applyFill="1" applyBorder="1" applyAlignment="1"/>
    <xf numFmtId="0" fontId="6" fillId="35" borderId="7" xfId="0" applyFont="1" applyFill="1" applyBorder="1" applyAlignment="1">
      <alignment horizontal="left"/>
    </xf>
    <xf numFmtId="0" fontId="0" fillId="0" borderId="0" xfId="0" applyAlignment="1">
      <alignment vertical="top"/>
    </xf>
    <xf numFmtId="0" fontId="6" fillId="35" borderId="7" xfId="0" applyFont="1" applyFill="1" applyBorder="1" applyAlignment="1">
      <alignment horizontal="left"/>
    </xf>
    <xf numFmtId="0" fontId="16" fillId="2" borderId="0" xfId="0" applyFont="1" applyFill="1"/>
    <xf numFmtId="0" fontId="19" fillId="39" borderId="0" xfId="0" applyFont="1" applyFill="1" applyBorder="1" applyAlignment="1">
      <alignment horizontal="center" vertical="center" wrapText="1"/>
    </xf>
    <xf numFmtId="0" fontId="16" fillId="2" borderId="4" xfId="0" applyFont="1" applyFill="1" applyBorder="1"/>
    <xf numFmtId="0" fontId="19" fillId="40" borderId="1" xfId="0" applyFont="1" applyFill="1" applyBorder="1" applyAlignment="1">
      <alignment horizontal="center" vertical="center" wrapText="1"/>
    </xf>
    <xf numFmtId="3" fontId="19" fillId="40" borderId="2" xfId="0" applyNumberFormat="1" applyFont="1" applyFill="1" applyBorder="1" applyAlignment="1" applyProtection="1">
      <alignment horizontal="center" vertical="center" wrapText="1"/>
      <protection locked="0"/>
    </xf>
    <xf numFmtId="0" fontId="16" fillId="40" borderId="1" xfId="0" applyFont="1" applyFill="1" applyBorder="1" applyAlignment="1">
      <alignment horizontal="center"/>
    </xf>
    <xf numFmtId="0" fontId="16" fillId="0" borderId="0" xfId="0" applyFont="1"/>
    <xf numFmtId="0" fontId="2" fillId="0" borderId="0" xfId="0" applyFont="1" applyAlignment="1">
      <alignment vertical="top"/>
    </xf>
    <xf numFmtId="0" fontId="16" fillId="2" borderId="7" xfId="0" applyFont="1" applyFill="1" applyBorder="1" applyAlignment="1">
      <alignment vertical="center"/>
    </xf>
    <xf numFmtId="14" fontId="11" fillId="2" borderId="7" xfId="0" applyNumberFormat="1" applyFont="1" applyFill="1" applyBorder="1" applyAlignment="1">
      <alignment horizontal="center" vertical="center"/>
    </xf>
    <xf numFmtId="14" fontId="11" fillId="35" borderId="7" xfId="0" applyNumberFormat="1" applyFont="1" applyFill="1" applyBorder="1" applyAlignment="1">
      <alignment horizontal="center" vertical="center"/>
    </xf>
    <xf numFmtId="14" fontId="14" fillId="0" borderId="0" xfId="0" applyNumberFormat="1" applyFont="1" applyAlignment="1">
      <alignment horizontal="right" vertical="top"/>
    </xf>
    <xf numFmtId="0" fontId="11" fillId="35" borderId="3" xfId="0" applyFont="1" applyFill="1" applyBorder="1" applyAlignment="1">
      <alignment horizontal="center" vertical="center"/>
    </xf>
    <xf numFmtId="0" fontId="11" fillId="2" borderId="3" xfId="0" applyFont="1" applyFill="1" applyBorder="1" applyAlignment="1">
      <alignment horizontal="center"/>
    </xf>
    <xf numFmtId="3" fontId="11" fillId="35" borderId="8" xfId="0" applyNumberFormat="1" applyFont="1" applyFill="1" applyBorder="1" applyProtection="1">
      <protection locked="0"/>
    </xf>
    <xf numFmtId="3" fontId="11" fillId="2" borderId="3" xfId="0" applyNumberFormat="1" applyFont="1" applyFill="1" applyBorder="1" applyProtection="1">
      <protection locked="0"/>
    </xf>
    <xf numFmtId="14" fontId="11" fillId="35" borderId="3" xfId="0" applyNumberFormat="1" applyFont="1" applyFill="1" applyBorder="1" applyAlignment="1">
      <alignment horizontal="center" vertical="center"/>
    </xf>
    <xf numFmtId="0" fontId="11" fillId="2" borderId="7" xfId="0" applyFont="1" applyFill="1" applyBorder="1" applyAlignment="1">
      <alignment horizontal="center" vertical="center"/>
    </xf>
    <xf numFmtId="15" fontId="11" fillId="2" borderId="3" xfId="0" applyNumberFormat="1" applyFont="1" applyFill="1" applyBorder="1" applyAlignment="1">
      <alignment horizontal="center"/>
    </xf>
    <xf numFmtId="0" fontId="11" fillId="2" borderId="15" xfId="0" applyFont="1" applyFill="1" applyBorder="1" applyAlignment="1">
      <alignment horizontal="center" vertical="center"/>
    </xf>
    <xf numFmtId="0" fontId="14" fillId="0" borderId="0" xfId="0" applyFont="1" applyAlignment="1">
      <alignment vertical="top"/>
    </xf>
    <xf numFmtId="3" fontId="11" fillId="35" borderId="15" xfId="0" applyNumberFormat="1" applyFont="1" applyFill="1" applyBorder="1" applyProtection="1">
      <protection locked="0"/>
    </xf>
    <xf numFmtId="0" fontId="11" fillId="2" borderId="0" xfId="0" applyFont="1" applyFill="1" applyBorder="1" applyAlignment="1">
      <alignment horizontal="center" vertical="center"/>
    </xf>
    <xf numFmtId="3" fontId="11" fillId="35" borderId="0" xfId="0" applyNumberFormat="1" applyFont="1" applyFill="1" applyBorder="1" applyProtection="1">
      <protection locked="0"/>
    </xf>
    <xf numFmtId="0" fontId="14" fillId="0" borderId="7" xfId="0" applyFont="1" applyBorder="1" applyAlignment="1">
      <alignment vertical="top"/>
    </xf>
    <xf numFmtId="0" fontId="14" fillId="0" borderId="14" xfId="0" applyFont="1" applyBorder="1" applyAlignment="1">
      <alignment vertical="top"/>
    </xf>
    <xf numFmtId="0" fontId="14" fillId="0" borderId="15" xfId="0" applyFont="1" applyBorder="1" applyAlignment="1">
      <alignment vertical="top"/>
    </xf>
    <xf numFmtId="0" fontId="11" fillId="2" borderId="15" xfId="0" applyFont="1" applyFill="1" applyBorder="1" applyAlignment="1"/>
    <xf numFmtId="0" fontId="11" fillId="2" borderId="5" xfId="0" applyFont="1" applyFill="1" applyBorder="1" applyAlignment="1"/>
    <xf numFmtId="3" fontId="0" fillId="0" borderId="0" xfId="0" applyNumberFormat="1" applyAlignment="1">
      <alignment horizontal="right" vertical="top"/>
    </xf>
    <xf numFmtId="14" fontId="6" fillId="2" borderId="3" xfId="0" applyNumberFormat="1" applyFont="1" applyFill="1" applyBorder="1" applyAlignment="1">
      <alignment horizontal="center"/>
    </xf>
    <xf numFmtId="0" fontId="16" fillId="2" borderId="8" xfId="0" applyFont="1" applyFill="1" applyBorder="1" applyAlignment="1">
      <alignment horizontal="center" vertical="center"/>
    </xf>
    <xf numFmtId="0" fontId="16" fillId="35" borderId="7" xfId="0" applyFont="1" applyFill="1" applyBorder="1" applyAlignment="1">
      <alignment horizontal="left" vertical="center"/>
    </xf>
    <xf numFmtId="14" fontId="0" fillId="0" borderId="0" xfId="0" applyNumberFormat="1" applyAlignment="1">
      <alignment horizontal="right" vertical="top"/>
    </xf>
    <xf numFmtId="0" fontId="11" fillId="2" borderId="3" xfId="0" applyFont="1" applyFill="1" applyBorder="1" applyAlignment="1">
      <alignment horizontal="left"/>
    </xf>
    <xf numFmtId="0" fontId="11" fillId="2" borderId="7" xfId="0" applyNumberFormat="1" applyFont="1" applyFill="1" applyBorder="1"/>
    <xf numFmtId="3" fontId="6" fillId="2" borderId="5" xfId="0" applyNumberFormat="1" applyFont="1" applyFill="1" applyBorder="1" applyProtection="1">
      <protection locked="0"/>
    </xf>
    <xf numFmtId="0" fontId="16" fillId="2" borderId="14" xfId="0" applyFont="1" applyFill="1" applyBorder="1"/>
    <xf numFmtId="0" fontId="16" fillId="2" borderId="5" xfId="0" applyFont="1" applyFill="1" applyBorder="1"/>
    <xf numFmtId="0" fontId="11" fillId="2" borderId="14" xfId="0" applyFont="1" applyFill="1" applyBorder="1" applyAlignment="1"/>
    <xf numFmtId="0" fontId="6" fillId="35" borderId="7" xfId="0" applyFont="1" applyFill="1" applyBorder="1" applyAlignment="1">
      <alignment horizontal="left"/>
    </xf>
    <xf numFmtId="0" fontId="11" fillId="35" borderId="7" xfId="0" applyFont="1" applyFill="1" applyBorder="1" applyAlignment="1">
      <alignment horizontal="left"/>
    </xf>
    <xf numFmtId="0" fontId="6" fillId="42" borderId="7" xfId="0" applyNumberFormat="1" applyFont="1" applyFill="1" applyBorder="1" applyAlignment="1">
      <alignment horizontal="center"/>
    </xf>
    <xf numFmtId="0" fontId="6" fillId="35" borderId="7" xfId="0" applyFont="1" applyFill="1" applyBorder="1" applyAlignment="1">
      <alignment horizontal="left"/>
    </xf>
    <xf numFmtId="0" fontId="6" fillId="35" borderId="7" xfId="0" applyFont="1" applyFill="1" applyBorder="1" applyAlignment="1">
      <alignment horizontal="left" vertical="center"/>
    </xf>
    <xf numFmtId="0" fontId="6" fillId="35" borderId="0" xfId="0" applyFont="1" applyFill="1" applyBorder="1" applyAlignment="1">
      <alignment horizontal="left"/>
    </xf>
    <xf numFmtId="0" fontId="38" fillId="0" borderId="0" xfId="0" applyFont="1" applyAlignment="1">
      <alignment horizontal="center"/>
    </xf>
    <xf numFmtId="0" fontId="0" fillId="0" borderId="0" xfId="0" applyAlignment="1">
      <alignment horizontal="center" vertical="top"/>
    </xf>
    <xf numFmtId="3" fontId="6" fillId="35" borderId="2" xfId="0" applyNumberFormat="1" applyFont="1" applyFill="1" applyBorder="1" applyProtection="1">
      <protection locked="0"/>
    </xf>
    <xf numFmtId="0" fontId="6" fillId="35" borderId="7" xfId="0" applyFont="1" applyFill="1" applyBorder="1" applyAlignment="1">
      <alignment horizontal="left"/>
    </xf>
    <xf numFmtId="0" fontId="11" fillId="35" borderId="7" xfId="0" applyFont="1" applyFill="1" applyBorder="1" applyAlignment="1">
      <alignment horizontal="left"/>
    </xf>
    <xf numFmtId="0" fontId="0" fillId="0" borderId="7" xfId="0" applyBorder="1" applyAlignment="1">
      <alignment vertical="top"/>
    </xf>
    <xf numFmtId="0" fontId="11" fillId="2" borderId="7" xfId="0" applyFont="1" applyFill="1" applyBorder="1" applyAlignment="1">
      <alignment horizontal="left"/>
    </xf>
    <xf numFmtId="167" fontId="0" fillId="0" borderId="0" xfId="109" applyNumberFormat="1" applyFont="1" applyAlignment="1"/>
    <xf numFmtId="1" fontId="5" fillId="39" borderId="0" xfId="109" applyNumberFormat="1" applyFont="1" applyFill="1" applyBorder="1" applyAlignment="1">
      <alignment horizontal="left" vertical="center" wrapText="1"/>
    </xf>
    <xf numFmtId="0" fontId="6" fillId="2" borderId="2" xfId="0" applyFont="1" applyFill="1" applyBorder="1" applyAlignment="1">
      <alignment horizontal="center"/>
    </xf>
    <xf numFmtId="0" fontId="2" fillId="0" borderId="0" xfId="0" applyFont="1" applyAlignment="1">
      <alignment horizontal="center" vertical="top"/>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left" vertical="center"/>
    </xf>
    <xf numFmtId="0" fontId="5" fillId="2" borderId="11" xfId="0" applyFont="1" applyFill="1" applyBorder="1" applyAlignment="1">
      <alignment horizontal="left" vertical="center"/>
    </xf>
    <xf numFmtId="0" fontId="5" fillId="2" borderId="10" xfId="0" applyFont="1" applyFill="1" applyBorder="1" applyAlignment="1">
      <alignment horizontal="center"/>
    </xf>
    <xf numFmtId="0" fontId="5" fillId="2" borderId="1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14" xfId="0" applyFont="1" applyFill="1" applyBorder="1" applyAlignment="1">
      <alignment horizontal="left" vertical="center"/>
    </xf>
    <xf numFmtId="0" fontId="6" fillId="2" borderId="5" xfId="0" applyFont="1" applyFill="1" applyBorder="1" applyAlignment="1">
      <alignment horizontal="left" vertical="center"/>
    </xf>
    <xf numFmtId="0" fontId="6" fillId="2" borderId="14" xfId="0" applyFont="1" applyFill="1" applyBorder="1" applyAlignment="1">
      <alignment horizontal="left"/>
    </xf>
    <xf numFmtId="0" fontId="6" fillId="2" borderId="15" xfId="0" applyFont="1" applyFill="1" applyBorder="1" applyAlignment="1">
      <alignment horizontal="left"/>
    </xf>
    <xf numFmtId="0" fontId="6" fillId="2" borderId="5" xfId="0" applyFont="1" applyFill="1" applyBorder="1" applyAlignment="1">
      <alignment horizontal="left"/>
    </xf>
    <xf numFmtId="0" fontId="6" fillId="35" borderId="7" xfId="0" applyFont="1" applyFill="1" applyBorder="1" applyAlignment="1">
      <alignment horizontal="left" vertical="center"/>
    </xf>
    <xf numFmtId="0" fontId="6" fillId="2" borderId="8" xfId="0" applyFont="1" applyFill="1" applyBorder="1" applyAlignment="1">
      <alignment horizontal="left" vertical="center"/>
    </xf>
    <xf numFmtId="0" fontId="6" fillId="35" borderId="7" xfId="0" applyFont="1" applyFill="1" applyBorder="1" applyAlignment="1">
      <alignment horizontal="left"/>
    </xf>
    <xf numFmtId="0" fontId="6" fillId="35" borderId="0" xfId="0" applyFont="1" applyFill="1" applyBorder="1" applyAlignment="1">
      <alignment horizontal="left"/>
    </xf>
    <xf numFmtId="0" fontId="6" fillId="2" borderId="8" xfId="0" applyFont="1" applyFill="1" applyBorder="1" applyAlignment="1">
      <alignment horizontal="left"/>
    </xf>
    <xf numFmtId="0" fontId="5" fillId="2" borderId="10" xfId="0" applyFont="1" applyFill="1" applyBorder="1" applyAlignment="1">
      <alignment horizontal="right"/>
    </xf>
    <xf numFmtId="0" fontId="5" fillId="2" borderId="13" xfId="0" applyFont="1" applyFill="1" applyBorder="1" applyAlignment="1">
      <alignment horizontal="right"/>
    </xf>
    <xf numFmtId="0" fontId="6" fillId="2" borderId="11" xfId="0" applyFont="1" applyFill="1" applyBorder="1" applyAlignment="1">
      <alignment horizontal="left" vertical="center"/>
    </xf>
    <xf numFmtId="0" fontId="6" fillId="2" borderId="6" xfId="0" applyFont="1" applyFill="1" applyBorder="1" applyAlignment="1">
      <alignment horizontal="left" vertical="center"/>
    </xf>
    <xf numFmtId="0" fontId="5" fillId="39" borderId="0" xfId="0" applyFont="1" applyFill="1" applyBorder="1" applyAlignment="1">
      <alignment horizontal="left" vertical="center" wrapText="1"/>
    </xf>
    <xf numFmtId="0" fontId="5" fillId="2" borderId="7" xfId="0" applyFont="1" applyFill="1" applyBorder="1" applyAlignment="1">
      <alignment horizontal="left" vertical="center"/>
    </xf>
    <xf numFmtId="0" fontId="6" fillId="35" borderId="7" xfId="0" applyFont="1" applyFill="1" applyBorder="1" applyAlignment="1">
      <alignment horizontal="left" wrapText="1"/>
    </xf>
    <xf numFmtId="0" fontId="11" fillId="2" borderId="14" xfId="0" applyFont="1" applyFill="1" applyBorder="1" applyAlignment="1">
      <alignment horizontal="left"/>
    </xf>
    <xf numFmtId="0" fontId="11" fillId="2" borderId="15" xfId="0" applyFont="1" applyFill="1" applyBorder="1" applyAlignment="1">
      <alignment horizontal="left"/>
    </xf>
    <xf numFmtId="0" fontId="11" fillId="2" borderId="5" xfId="0" applyFont="1" applyFill="1" applyBorder="1" applyAlignment="1">
      <alignment horizontal="left"/>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35" borderId="14" xfId="0" applyFont="1" applyFill="1" applyBorder="1" applyAlignment="1">
      <alignment horizontal="left" vertical="center"/>
    </xf>
    <xf numFmtId="0" fontId="6" fillId="35" borderId="11" xfId="0" applyFont="1" applyFill="1" applyBorder="1" applyAlignment="1">
      <alignment horizontal="left" vertical="center"/>
    </xf>
    <xf numFmtId="0" fontId="6" fillId="2" borderId="14" xfId="0" applyFont="1" applyFill="1" applyBorder="1" applyAlignment="1">
      <alignment horizontal="left" wrapText="1"/>
    </xf>
    <xf numFmtId="0" fontId="11" fillId="35" borderId="7" xfId="0" applyFont="1" applyFill="1" applyBorder="1" applyAlignment="1">
      <alignment horizontal="left"/>
    </xf>
    <xf numFmtId="0" fontId="11" fillId="35" borderId="0" xfId="0" applyFont="1" applyFill="1" applyBorder="1" applyAlignment="1">
      <alignment horizontal="left"/>
    </xf>
    <xf numFmtId="0" fontId="11" fillId="2" borderId="8" xfId="0" applyFont="1" applyFill="1" applyBorder="1" applyAlignment="1">
      <alignment horizontal="left"/>
    </xf>
    <xf numFmtId="0" fontId="16" fillId="35" borderId="7" xfId="0" applyFont="1" applyFill="1" applyBorder="1" applyAlignment="1">
      <alignment horizontal="left"/>
    </xf>
    <xf numFmtId="0" fontId="16" fillId="35" borderId="0" xfId="0" applyFont="1" applyFill="1" applyBorder="1" applyAlignment="1">
      <alignment horizontal="left"/>
    </xf>
    <xf numFmtId="0" fontId="16" fillId="2" borderId="8" xfId="0" applyFont="1" applyFill="1" applyBorder="1" applyAlignment="1">
      <alignment horizontal="left"/>
    </xf>
    <xf numFmtId="0" fontId="6" fillId="35" borderId="8" xfId="0" applyFont="1" applyFill="1" applyBorder="1" applyAlignment="1">
      <alignment horizontal="left" vertical="center"/>
    </xf>
    <xf numFmtId="0" fontId="11" fillId="35" borderId="7" xfId="0" applyFont="1" applyFill="1" applyBorder="1" applyAlignment="1">
      <alignment horizontal="left" vertical="center"/>
    </xf>
    <xf numFmtId="0" fontId="11" fillId="2" borderId="8" xfId="0" applyFont="1" applyFill="1" applyBorder="1" applyAlignment="1">
      <alignment horizontal="left" vertical="center"/>
    </xf>
    <xf numFmtId="0" fontId="5" fillId="2" borderId="3" xfId="0" applyFont="1" applyFill="1" applyBorder="1" applyAlignment="1">
      <alignment horizontal="center" vertic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5" xfId="0" applyFont="1" applyFill="1" applyBorder="1" applyAlignment="1">
      <alignment horizontal="center"/>
    </xf>
    <xf numFmtId="0" fontId="11" fillId="2" borderId="14" xfId="0" applyFont="1" applyFill="1" applyBorder="1" applyAlignment="1">
      <alignment horizontal="left" vertical="center"/>
    </xf>
    <xf numFmtId="0" fontId="11" fillId="2" borderId="5" xfId="0" applyFont="1" applyFill="1" applyBorder="1" applyAlignment="1">
      <alignment horizontal="left" vertical="center"/>
    </xf>
    <xf numFmtId="0" fontId="5" fillId="2" borderId="4" xfId="0" applyFont="1" applyFill="1" applyBorder="1" applyAlignment="1">
      <alignment horizontal="right"/>
    </xf>
    <xf numFmtId="0" fontId="5" fillId="2" borderId="6" xfId="0" applyFont="1" applyFill="1" applyBorder="1" applyAlignment="1">
      <alignment horizontal="right"/>
    </xf>
    <xf numFmtId="0" fontId="6" fillId="35" borderId="11" xfId="0" applyFont="1" applyFill="1" applyBorder="1" applyAlignment="1">
      <alignment horizontal="left"/>
    </xf>
    <xf numFmtId="0" fontId="6" fillId="2" borderId="4" xfId="0" applyFont="1" applyFill="1" applyBorder="1" applyAlignment="1">
      <alignment horizontal="left"/>
    </xf>
    <xf numFmtId="0" fontId="6" fillId="2" borderId="6" xfId="0" applyFont="1" applyFill="1" applyBorder="1" applyAlignment="1">
      <alignment horizontal="left"/>
    </xf>
    <xf numFmtId="0" fontId="6" fillId="2" borderId="14" xfId="0" applyFont="1" applyFill="1" applyBorder="1" applyAlignment="1">
      <alignment horizontal="left" vertical="center" wrapText="1"/>
    </xf>
    <xf numFmtId="0" fontId="0" fillId="0" borderId="7"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6" fillId="35" borderId="8" xfId="0" applyFont="1" applyFill="1" applyBorder="1" applyAlignment="1">
      <alignment horizontal="left"/>
    </xf>
    <xf numFmtId="0" fontId="6" fillId="35" borderId="4" xfId="0" applyFont="1" applyFill="1" applyBorder="1" applyAlignment="1">
      <alignment horizontal="left"/>
    </xf>
    <xf numFmtId="0" fontId="6" fillId="35" borderId="5" xfId="0" applyFont="1" applyFill="1" applyBorder="1" applyAlignment="1">
      <alignment horizontal="left" vertical="center"/>
    </xf>
    <xf numFmtId="0" fontId="0" fillId="0" borderId="14" xfId="0" applyBorder="1" applyAlignment="1">
      <alignment horizontal="center" vertical="top"/>
    </xf>
    <xf numFmtId="0" fontId="0" fillId="0" borderId="15"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0" borderId="0" xfId="0" applyBorder="1" applyAlignment="1">
      <alignment horizontal="center" vertical="top"/>
    </xf>
    <xf numFmtId="0" fontId="0" fillId="0" borderId="8" xfId="0" applyBorder="1" applyAlignment="1">
      <alignment horizontal="center" vertical="top"/>
    </xf>
    <xf numFmtId="0" fontId="6" fillId="35" borderId="6" xfId="0" applyFont="1" applyFill="1" applyBorder="1" applyAlignment="1">
      <alignment horizontal="left"/>
    </xf>
  </cellXfs>
  <cellStyles count="234">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5" xr:uid="{00000000-0005-0000-0000-000004000000}"/>
    <cellStyle name="20% - Énfasis1 6" xfId="6" xr:uid="{00000000-0005-0000-0000-000005000000}"/>
    <cellStyle name="20% - Énfasis2" xfId="7" builtinId="34" customBuiltin="1"/>
    <cellStyle name="20% - Énfasis2 2" xfId="8" xr:uid="{00000000-0005-0000-0000-000007000000}"/>
    <cellStyle name="20% - Énfasis2 3" xfId="9" xr:uid="{00000000-0005-0000-0000-000008000000}"/>
    <cellStyle name="20% - Énfasis2 4" xfId="10" xr:uid="{00000000-0005-0000-0000-000009000000}"/>
    <cellStyle name="20% - Énfasis2 5" xfId="11" xr:uid="{00000000-0005-0000-0000-00000A000000}"/>
    <cellStyle name="20% - Énfasis2 6" xfId="12" xr:uid="{00000000-0005-0000-0000-00000B000000}"/>
    <cellStyle name="20% - Énfasis3" xfId="13" builtinId="38" customBuiltin="1"/>
    <cellStyle name="20% - Énfasis3 2" xfId="14" xr:uid="{00000000-0005-0000-0000-00000D000000}"/>
    <cellStyle name="20% - Énfasis3 3" xfId="15" xr:uid="{00000000-0005-0000-0000-00000E000000}"/>
    <cellStyle name="20% - Énfasis3 4" xfId="16" xr:uid="{00000000-0005-0000-0000-00000F000000}"/>
    <cellStyle name="20% - Énfasis3 5" xfId="17" xr:uid="{00000000-0005-0000-0000-000010000000}"/>
    <cellStyle name="20% - Énfasis3 6" xfId="18" xr:uid="{00000000-0005-0000-0000-000011000000}"/>
    <cellStyle name="20% - Énfasis4" xfId="19" builtinId="42" customBuiltin="1"/>
    <cellStyle name="20% - Énfasis4 2" xfId="20" xr:uid="{00000000-0005-0000-0000-000013000000}"/>
    <cellStyle name="20% - Énfasis4 3" xfId="21" xr:uid="{00000000-0005-0000-0000-000014000000}"/>
    <cellStyle name="20% - Énfasis4 4" xfId="22" xr:uid="{00000000-0005-0000-0000-000015000000}"/>
    <cellStyle name="20% - Énfasis4 5" xfId="23" xr:uid="{00000000-0005-0000-0000-000016000000}"/>
    <cellStyle name="20% - Énfasis4 6" xfId="24" xr:uid="{00000000-0005-0000-0000-000017000000}"/>
    <cellStyle name="20% - Énfasis5" xfId="25" builtinId="46" customBuiltin="1"/>
    <cellStyle name="20% - Énfasis5 2" xfId="26" xr:uid="{00000000-0005-0000-0000-000019000000}"/>
    <cellStyle name="20% - Énfasis5 3" xfId="27" xr:uid="{00000000-0005-0000-0000-00001A000000}"/>
    <cellStyle name="20% - Énfasis5 4" xfId="28" xr:uid="{00000000-0005-0000-0000-00001B000000}"/>
    <cellStyle name="20% - Énfasis5 5" xfId="29" xr:uid="{00000000-0005-0000-0000-00001C000000}"/>
    <cellStyle name="20% - Énfasis5 6" xfId="30" xr:uid="{00000000-0005-0000-0000-00001D000000}"/>
    <cellStyle name="20% - Énfasis6" xfId="31" builtinId="50" customBuiltin="1"/>
    <cellStyle name="20% - Énfasis6 2" xfId="32" xr:uid="{00000000-0005-0000-0000-00001F000000}"/>
    <cellStyle name="20% - Énfasis6 3" xfId="33" xr:uid="{00000000-0005-0000-0000-000020000000}"/>
    <cellStyle name="20% - Énfasis6 4" xfId="34" xr:uid="{00000000-0005-0000-0000-000021000000}"/>
    <cellStyle name="20% - Énfasis6 5" xfId="35" xr:uid="{00000000-0005-0000-0000-000022000000}"/>
    <cellStyle name="20% - Énfasis6 6" xfId="36" xr:uid="{00000000-0005-0000-0000-000023000000}"/>
    <cellStyle name="40% - Énfasis1" xfId="37" builtinId="31" customBuiltin="1"/>
    <cellStyle name="40% - Énfasis1 2" xfId="38" xr:uid="{00000000-0005-0000-0000-000025000000}"/>
    <cellStyle name="40% - Énfasis1 3" xfId="39" xr:uid="{00000000-0005-0000-0000-000026000000}"/>
    <cellStyle name="40% - Énfasis1 4" xfId="40" xr:uid="{00000000-0005-0000-0000-000027000000}"/>
    <cellStyle name="40% - Énfasis1 5" xfId="41" xr:uid="{00000000-0005-0000-0000-000028000000}"/>
    <cellStyle name="40% - Énfasis1 6" xfId="42" xr:uid="{00000000-0005-0000-0000-000029000000}"/>
    <cellStyle name="40% - Énfasis2" xfId="43" builtinId="35" customBuiltin="1"/>
    <cellStyle name="40% - Énfasis2 2" xfId="44" xr:uid="{00000000-0005-0000-0000-00002B000000}"/>
    <cellStyle name="40% - Énfasis2 3" xfId="45" xr:uid="{00000000-0005-0000-0000-00002C000000}"/>
    <cellStyle name="40% - Énfasis2 4" xfId="46" xr:uid="{00000000-0005-0000-0000-00002D000000}"/>
    <cellStyle name="40% - Énfasis2 5" xfId="47" xr:uid="{00000000-0005-0000-0000-00002E000000}"/>
    <cellStyle name="40% - Énfasis2 6" xfId="48" xr:uid="{00000000-0005-0000-0000-00002F000000}"/>
    <cellStyle name="40% - Énfasis3" xfId="49" builtinId="39" customBuiltin="1"/>
    <cellStyle name="40% - Énfasis3 2" xfId="50" xr:uid="{00000000-0005-0000-0000-000031000000}"/>
    <cellStyle name="40% - Énfasis3 3" xfId="51" xr:uid="{00000000-0005-0000-0000-000032000000}"/>
    <cellStyle name="40% - Énfasis3 4" xfId="52" xr:uid="{00000000-0005-0000-0000-000033000000}"/>
    <cellStyle name="40% - Énfasis3 5" xfId="53" xr:uid="{00000000-0005-0000-0000-000034000000}"/>
    <cellStyle name="40% - Énfasis3 6" xfId="54" xr:uid="{00000000-0005-0000-0000-000035000000}"/>
    <cellStyle name="40% - Énfasis4" xfId="55" builtinId="43" customBuiltin="1"/>
    <cellStyle name="40% - Énfasis4 2" xfId="56" xr:uid="{00000000-0005-0000-0000-000037000000}"/>
    <cellStyle name="40% - Énfasis4 3" xfId="57" xr:uid="{00000000-0005-0000-0000-000038000000}"/>
    <cellStyle name="40% - Énfasis4 4" xfId="58" xr:uid="{00000000-0005-0000-0000-000039000000}"/>
    <cellStyle name="40% - Énfasis4 5" xfId="59" xr:uid="{00000000-0005-0000-0000-00003A000000}"/>
    <cellStyle name="40% - Énfasis4 6" xfId="60" xr:uid="{00000000-0005-0000-0000-00003B000000}"/>
    <cellStyle name="40% - Énfasis5" xfId="61" builtinId="47" customBuiltin="1"/>
    <cellStyle name="40% - Énfasis5 2" xfId="62" xr:uid="{00000000-0005-0000-0000-00003D000000}"/>
    <cellStyle name="40% - Énfasis5 3" xfId="63" xr:uid="{00000000-0005-0000-0000-00003E000000}"/>
    <cellStyle name="40% - Énfasis5 4" xfId="64" xr:uid="{00000000-0005-0000-0000-00003F000000}"/>
    <cellStyle name="40% - Énfasis5 5" xfId="65" xr:uid="{00000000-0005-0000-0000-000040000000}"/>
    <cellStyle name="40% - Énfasis5 6" xfId="66" xr:uid="{00000000-0005-0000-0000-000041000000}"/>
    <cellStyle name="40% - Énfasis6" xfId="67" builtinId="51" customBuiltin="1"/>
    <cellStyle name="40% - Énfasis6 2" xfId="68" xr:uid="{00000000-0005-0000-0000-000043000000}"/>
    <cellStyle name="40% - Énfasis6 3" xfId="69" xr:uid="{00000000-0005-0000-0000-000044000000}"/>
    <cellStyle name="40% - Énfasis6 4" xfId="70" xr:uid="{00000000-0005-0000-0000-000045000000}"/>
    <cellStyle name="40% - Énfasis6 5" xfId="71" xr:uid="{00000000-0005-0000-0000-000046000000}"/>
    <cellStyle name="40% - Énfasis6 6" xfId="72" xr:uid="{00000000-0005-0000-0000-000047000000}"/>
    <cellStyle name="60% - Énfasis1" xfId="73" builtinId="32" customBuiltin="1"/>
    <cellStyle name="60% - Énfasis1 2" xfId="74" xr:uid="{00000000-0005-0000-0000-000049000000}"/>
    <cellStyle name="60% - Énfasis1 3" xfId="75" xr:uid="{00000000-0005-0000-0000-00004A000000}"/>
    <cellStyle name="60% - Énfasis1 4" xfId="76" xr:uid="{00000000-0005-0000-0000-00004B000000}"/>
    <cellStyle name="60% - Énfasis2" xfId="77" builtinId="36" customBuiltin="1"/>
    <cellStyle name="60% - Énfasis2 2" xfId="78" xr:uid="{00000000-0005-0000-0000-00004D000000}"/>
    <cellStyle name="60% - Énfasis2 3" xfId="79" xr:uid="{00000000-0005-0000-0000-00004E000000}"/>
    <cellStyle name="60% - Énfasis2 4" xfId="80" xr:uid="{00000000-0005-0000-0000-00004F000000}"/>
    <cellStyle name="60% - Énfasis3" xfId="81" builtinId="40" customBuiltin="1"/>
    <cellStyle name="60% - Énfasis3 2" xfId="82" xr:uid="{00000000-0005-0000-0000-000051000000}"/>
    <cellStyle name="60% - Énfasis3 3" xfId="83" xr:uid="{00000000-0005-0000-0000-000052000000}"/>
    <cellStyle name="60% - Énfasis3 4" xfId="84" xr:uid="{00000000-0005-0000-0000-000053000000}"/>
    <cellStyle name="60% - Énfasis4" xfId="85" builtinId="44" customBuiltin="1"/>
    <cellStyle name="60% - Énfasis4 2" xfId="86" xr:uid="{00000000-0005-0000-0000-000055000000}"/>
    <cellStyle name="60% - Énfasis4 3" xfId="87" xr:uid="{00000000-0005-0000-0000-000056000000}"/>
    <cellStyle name="60% - Énfasis4 4" xfId="88" xr:uid="{00000000-0005-0000-0000-000057000000}"/>
    <cellStyle name="60% - Énfasis5" xfId="89" builtinId="48" customBuiltin="1"/>
    <cellStyle name="60% - Énfasis5 2" xfId="90" xr:uid="{00000000-0005-0000-0000-000059000000}"/>
    <cellStyle name="60% - Énfasis5 3" xfId="91" xr:uid="{00000000-0005-0000-0000-00005A000000}"/>
    <cellStyle name="60% - Énfasis5 4" xfId="92" xr:uid="{00000000-0005-0000-0000-00005B000000}"/>
    <cellStyle name="60% - Énfasis6" xfId="93" builtinId="52" customBuiltin="1"/>
    <cellStyle name="60% - Énfasis6 2" xfId="94" xr:uid="{00000000-0005-0000-0000-00005D000000}"/>
    <cellStyle name="60% - Énfasis6 3" xfId="95" xr:uid="{00000000-0005-0000-0000-00005E000000}"/>
    <cellStyle name="60% - Énfasis6 4" xfId="96" xr:uid="{00000000-0005-0000-0000-00005F000000}"/>
    <cellStyle name="Cálculo" xfId="97" builtinId="22" customBuiltin="1"/>
    <cellStyle name="Celda de comprobación" xfId="98" builtinId="23" customBuiltin="1"/>
    <cellStyle name="Celda vinculada" xfId="99" builtinId="24" customBuiltin="1"/>
    <cellStyle name="Encabezado 4" xfId="100" builtinId="19" customBuiltin="1"/>
    <cellStyle name="Énfasis1" xfId="101" builtinId="29" customBuiltin="1"/>
    <cellStyle name="Énfasis2" xfId="102" builtinId="33" customBuiltin="1"/>
    <cellStyle name="Énfasis3" xfId="103" builtinId="37" customBuiltin="1"/>
    <cellStyle name="Énfasis4" xfId="104" builtinId="41" customBuiltin="1"/>
    <cellStyle name="Énfasis5" xfId="105" builtinId="45" customBuiltin="1"/>
    <cellStyle name="Énfasis6" xfId="106" builtinId="49" customBuiltin="1"/>
    <cellStyle name="Entrada" xfId="107" builtinId="20" customBuiltin="1"/>
    <cellStyle name="Incorrecto" xfId="108" builtinId="27" customBuiltin="1"/>
    <cellStyle name="Millares" xfId="109" builtinId="3"/>
    <cellStyle name="Millares [0]" xfId="110" builtinId="6"/>
    <cellStyle name="Millares 2" xfId="111" xr:uid="{00000000-0005-0000-0000-00006E000000}"/>
    <cellStyle name="Neutral" xfId="112" builtinId="28" customBuiltin="1"/>
    <cellStyle name="Neutral 2" xfId="113" xr:uid="{00000000-0005-0000-0000-000070000000}"/>
    <cellStyle name="Normal" xfId="0" builtinId="0"/>
    <cellStyle name="Normal 10" xfId="114" xr:uid="{00000000-0005-0000-0000-000072000000}"/>
    <cellStyle name="Normal 10 2" xfId="115" xr:uid="{00000000-0005-0000-0000-000073000000}"/>
    <cellStyle name="Normal 11" xfId="116" xr:uid="{00000000-0005-0000-0000-000074000000}"/>
    <cellStyle name="Normal 12" xfId="117" xr:uid="{00000000-0005-0000-0000-000075000000}"/>
    <cellStyle name="Normal 12 2" xfId="118" xr:uid="{00000000-0005-0000-0000-000076000000}"/>
    <cellStyle name="Normal 13" xfId="119" xr:uid="{00000000-0005-0000-0000-000077000000}"/>
    <cellStyle name="Normal 13 2" xfId="120" xr:uid="{00000000-0005-0000-0000-000078000000}"/>
    <cellStyle name="Normal 13 2 2" xfId="121" xr:uid="{00000000-0005-0000-0000-000079000000}"/>
    <cellStyle name="Normal 13 3" xfId="122" xr:uid="{00000000-0005-0000-0000-00007A000000}"/>
    <cellStyle name="Normal 14" xfId="123" xr:uid="{00000000-0005-0000-0000-00007B000000}"/>
    <cellStyle name="Normal 14 2" xfId="124" xr:uid="{00000000-0005-0000-0000-00007C000000}"/>
    <cellStyle name="Normal 15" xfId="125" xr:uid="{00000000-0005-0000-0000-00007D000000}"/>
    <cellStyle name="Normal 15 2" xfId="126" xr:uid="{00000000-0005-0000-0000-00007E000000}"/>
    <cellStyle name="Normal 16" xfId="127" xr:uid="{00000000-0005-0000-0000-00007F000000}"/>
    <cellStyle name="Normal 16 2" xfId="128" xr:uid="{00000000-0005-0000-0000-000080000000}"/>
    <cellStyle name="Normal 17" xfId="129" xr:uid="{00000000-0005-0000-0000-000081000000}"/>
    <cellStyle name="Normal 17 2" xfId="130" xr:uid="{00000000-0005-0000-0000-000082000000}"/>
    <cellStyle name="Normal 18" xfId="131" xr:uid="{00000000-0005-0000-0000-000083000000}"/>
    <cellStyle name="Normal 18 2" xfId="132" xr:uid="{00000000-0005-0000-0000-000084000000}"/>
    <cellStyle name="Normal 19" xfId="133" xr:uid="{00000000-0005-0000-0000-000085000000}"/>
    <cellStyle name="Normal 19 2" xfId="134" xr:uid="{00000000-0005-0000-0000-000086000000}"/>
    <cellStyle name="Normal 2" xfId="135" xr:uid="{00000000-0005-0000-0000-000087000000}"/>
    <cellStyle name="Normal 2 2" xfId="136" xr:uid="{00000000-0005-0000-0000-000088000000}"/>
    <cellStyle name="Normal 2 2 2" xfId="137" xr:uid="{00000000-0005-0000-0000-000089000000}"/>
    <cellStyle name="Normal 2 3" xfId="138" xr:uid="{00000000-0005-0000-0000-00008A000000}"/>
    <cellStyle name="Normal 20" xfId="139" xr:uid="{00000000-0005-0000-0000-00008B000000}"/>
    <cellStyle name="Normal 20 2" xfId="140" xr:uid="{00000000-0005-0000-0000-00008C000000}"/>
    <cellStyle name="Normal 21" xfId="141" xr:uid="{00000000-0005-0000-0000-00008D000000}"/>
    <cellStyle name="Normal 21 2" xfId="142" xr:uid="{00000000-0005-0000-0000-00008E000000}"/>
    <cellStyle name="Normal 22" xfId="143" xr:uid="{00000000-0005-0000-0000-00008F000000}"/>
    <cellStyle name="Normal 22 2" xfId="144" xr:uid="{00000000-0005-0000-0000-000090000000}"/>
    <cellStyle name="Normal 23" xfId="145" xr:uid="{00000000-0005-0000-0000-000091000000}"/>
    <cellStyle name="Normal 23 2" xfId="146" xr:uid="{00000000-0005-0000-0000-000092000000}"/>
    <cellStyle name="Normal 24" xfId="147" xr:uid="{00000000-0005-0000-0000-000093000000}"/>
    <cellStyle name="Normal 24 2" xfId="148" xr:uid="{00000000-0005-0000-0000-000094000000}"/>
    <cellStyle name="Normal 25" xfId="149" xr:uid="{00000000-0005-0000-0000-000095000000}"/>
    <cellStyle name="Normal 25 2" xfId="150" xr:uid="{00000000-0005-0000-0000-000096000000}"/>
    <cellStyle name="Normal 26" xfId="151" xr:uid="{00000000-0005-0000-0000-000097000000}"/>
    <cellStyle name="Normal 26 2" xfId="152" xr:uid="{00000000-0005-0000-0000-000098000000}"/>
    <cellStyle name="Normal 27" xfId="153" xr:uid="{00000000-0005-0000-0000-000099000000}"/>
    <cellStyle name="Normal 27 2" xfId="154" xr:uid="{00000000-0005-0000-0000-00009A000000}"/>
    <cellStyle name="Normal 28" xfId="155" xr:uid="{00000000-0005-0000-0000-00009B000000}"/>
    <cellStyle name="Normal 28 2" xfId="156" xr:uid="{00000000-0005-0000-0000-00009C000000}"/>
    <cellStyle name="Normal 29" xfId="157" xr:uid="{00000000-0005-0000-0000-00009D000000}"/>
    <cellStyle name="Normal 29 2" xfId="158" xr:uid="{00000000-0005-0000-0000-00009E000000}"/>
    <cellStyle name="Normal 3" xfId="159" xr:uid="{00000000-0005-0000-0000-00009F000000}"/>
    <cellStyle name="Normal 3 2" xfId="160" xr:uid="{00000000-0005-0000-0000-0000A0000000}"/>
    <cellStyle name="Normal 3 2 2" xfId="161" xr:uid="{00000000-0005-0000-0000-0000A1000000}"/>
    <cellStyle name="Normal 3 3" xfId="162" xr:uid="{00000000-0005-0000-0000-0000A2000000}"/>
    <cellStyle name="Normal 30" xfId="163" xr:uid="{00000000-0005-0000-0000-0000A3000000}"/>
    <cellStyle name="Normal 30 2" xfId="164" xr:uid="{00000000-0005-0000-0000-0000A4000000}"/>
    <cellStyle name="Normal 31" xfId="165" xr:uid="{00000000-0005-0000-0000-0000A5000000}"/>
    <cellStyle name="Normal 31 2" xfId="166" xr:uid="{00000000-0005-0000-0000-0000A6000000}"/>
    <cellStyle name="Normal 32" xfId="167" xr:uid="{00000000-0005-0000-0000-0000A7000000}"/>
    <cellStyle name="Normal 32 2" xfId="168" xr:uid="{00000000-0005-0000-0000-0000A8000000}"/>
    <cellStyle name="Normal 33" xfId="169" xr:uid="{00000000-0005-0000-0000-0000A9000000}"/>
    <cellStyle name="Normal 33 2" xfId="170" xr:uid="{00000000-0005-0000-0000-0000AA000000}"/>
    <cellStyle name="Normal 34" xfId="171" xr:uid="{00000000-0005-0000-0000-0000AB000000}"/>
    <cellStyle name="Normal 34 2" xfId="172" xr:uid="{00000000-0005-0000-0000-0000AC000000}"/>
    <cellStyle name="Normal 35" xfId="173" xr:uid="{00000000-0005-0000-0000-0000AD000000}"/>
    <cellStyle name="Normal 35 2" xfId="174" xr:uid="{00000000-0005-0000-0000-0000AE000000}"/>
    <cellStyle name="Normal 36" xfId="175" xr:uid="{00000000-0005-0000-0000-0000AF000000}"/>
    <cellStyle name="Normal 36 2" xfId="176" xr:uid="{00000000-0005-0000-0000-0000B0000000}"/>
    <cellStyle name="Normal 37" xfId="177" xr:uid="{00000000-0005-0000-0000-0000B1000000}"/>
    <cellStyle name="Normal 37 2" xfId="178" xr:uid="{00000000-0005-0000-0000-0000B2000000}"/>
    <cellStyle name="Normal 38" xfId="179" xr:uid="{00000000-0005-0000-0000-0000B3000000}"/>
    <cellStyle name="Normal 38 2" xfId="180" xr:uid="{00000000-0005-0000-0000-0000B4000000}"/>
    <cellStyle name="Normal 39" xfId="181" xr:uid="{00000000-0005-0000-0000-0000B5000000}"/>
    <cellStyle name="Normal 4" xfId="182" xr:uid="{00000000-0005-0000-0000-0000B6000000}"/>
    <cellStyle name="Normal 4 2" xfId="183" xr:uid="{00000000-0005-0000-0000-0000B7000000}"/>
    <cellStyle name="Normal 4 2 2" xfId="184" xr:uid="{00000000-0005-0000-0000-0000B8000000}"/>
    <cellStyle name="Normal 4 3" xfId="185" xr:uid="{00000000-0005-0000-0000-0000B9000000}"/>
    <cellStyle name="Normal 40" xfId="186" xr:uid="{00000000-0005-0000-0000-0000BA000000}"/>
    <cellStyle name="Normal 41" xfId="187" xr:uid="{00000000-0005-0000-0000-0000BB000000}"/>
    <cellStyle name="Normal 42" xfId="188" xr:uid="{00000000-0005-0000-0000-0000BC000000}"/>
    <cellStyle name="Normal 43" xfId="189" xr:uid="{00000000-0005-0000-0000-0000BD000000}"/>
    <cellStyle name="Normal 44" xfId="190" xr:uid="{00000000-0005-0000-0000-0000BE000000}"/>
    <cellStyle name="Normal 45" xfId="191" xr:uid="{00000000-0005-0000-0000-0000BF000000}"/>
    <cellStyle name="Normal 46" xfId="192" xr:uid="{00000000-0005-0000-0000-0000C0000000}"/>
    <cellStyle name="Normal 47" xfId="193" xr:uid="{00000000-0005-0000-0000-0000C1000000}"/>
    <cellStyle name="Normal 48" xfId="194" xr:uid="{00000000-0005-0000-0000-0000C2000000}"/>
    <cellStyle name="Normal 49" xfId="195" xr:uid="{00000000-0005-0000-0000-0000C3000000}"/>
    <cellStyle name="Normal 5" xfId="196" xr:uid="{00000000-0005-0000-0000-0000C4000000}"/>
    <cellStyle name="Normal 5 2" xfId="197" xr:uid="{00000000-0005-0000-0000-0000C5000000}"/>
    <cellStyle name="Normal 5 2 2" xfId="198" xr:uid="{00000000-0005-0000-0000-0000C6000000}"/>
    <cellStyle name="Normal 5 3" xfId="199" xr:uid="{00000000-0005-0000-0000-0000C7000000}"/>
    <cellStyle name="Normal 50" xfId="200" xr:uid="{00000000-0005-0000-0000-0000C8000000}"/>
    <cellStyle name="Normal 51" xfId="201" xr:uid="{00000000-0005-0000-0000-0000C9000000}"/>
    <cellStyle name="Normal 6" xfId="202" xr:uid="{00000000-0005-0000-0000-0000CA000000}"/>
    <cellStyle name="Normal 6 2" xfId="203" xr:uid="{00000000-0005-0000-0000-0000CB000000}"/>
    <cellStyle name="Normal 6 2 2" xfId="204" xr:uid="{00000000-0005-0000-0000-0000CC000000}"/>
    <cellStyle name="Normal 6 3" xfId="205" xr:uid="{00000000-0005-0000-0000-0000CD000000}"/>
    <cellStyle name="Normal 7" xfId="206" xr:uid="{00000000-0005-0000-0000-0000CE000000}"/>
    <cellStyle name="Normal 7 2" xfId="207" xr:uid="{00000000-0005-0000-0000-0000CF000000}"/>
    <cellStyle name="Normal 7 2 2" xfId="208" xr:uid="{00000000-0005-0000-0000-0000D0000000}"/>
    <cellStyle name="Normal 7 3" xfId="209" xr:uid="{00000000-0005-0000-0000-0000D1000000}"/>
    <cellStyle name="Normal 8" xfId="210" xr:uid="{00000000-0005-0000-0000-0000D2000000}"/>
    <cellStyle name="Normal 8 2" xfId="211" xr:uid="{00000000-0005-0000-0000-0000D3000000}"/>
    <cellStyle name="Normal 8 2 2" xfId="212" xr:uid="{00000000-0005-0000-0000-0000D4000000}"/>
    <cellStyle name="Normal 8 3" xfId="213" xr:uid="{00000000-0005-0000-0000-0000D5000000}"/>
    <cellStyle name="Normal 9" xfId="214" xr:uid="{00000000-0005-0000-0000-0000D6000000}"/>
    <cellStyle name="Normal 9 2" xfId="215" xr:uid="{00000000-0005-0000-0000-0000D7000000}"/>
    <cellStyle name="Normal 9 2 2" xfId="216" xr:uid="{00000000-0005-0000-0000-0000D8000000}"/>
    <cellStyle name="Normal 9 3" xfId="217" xr:uid="{00000000-0005-0000-0000-0000D9000000}"/>
    <cellStyle name="Notas 2" xfId="218" xr:uid="{00000000-0005-0000-0000-0000DA000000}"/>
    <cellStyle name="Notas 3" xfId="219" xr:uid="{00000000-0005-0000-0000-0000DB000000}"/>
    <cellStyle name="Notas 4" xfId="220" xr:uid="{00000000-0005-0000-0000-0000DC000000}"/>
    <cellStyle name="Notas 5" xfId="221" xr:uid="{00000000-0005-0000-0000-0000DD000000}"/>
    <cellStyle name="Notas 6" xfId="222" xr:uid="{00000000-0005-0000-0000-0000DE000000}"/>
    <cellStyle name="Notas 7" xfId="223" xr:uid="{00000000-0005-0000-0000-0000DF000000}"/>
    <cellStyle name="Porcentaje" xfId="224" builtinId="5"/>
    <cellStyle name="Porcentual 2" xfId="225" xr:uid="{00000000-0005-0000-0000-0000E1000000}"/>
    <cellStyle name="Salida" xfId="226" builtinId="21" customBuiltin="1"/>
    <cellStyle name="Texto de advertencia" xfId="227" builtinId="11" customBuiltin="1"/>
    <cellStyle name="Texto explicativo" xfId="228" builtinId="53" customBuiltin="1"/>
    <cellStyle name="Título" xfId="229" builtinId="15" customBuiltin="1"/>
    <cellStyle name="Título 2" xfId="230" builtinId="17" customBuiltin="1"/>
    <cellStyle name="Título 3" xfId="231" builtinId="18" customBuiltin="1"/>
    <cellStyle name="Título 4" xfId="232" xr:uid="{00000000-0005-0000-0000-0000E8000000}"/>
    <cellStyle name="Total" xfId="23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36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zoomScaleNormal="100" workbookViewId="0">
      <selection activeCell="B27" sqref="B2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205</v>
      </c>
      <c r="B3" s="130" t="s">
        <v>206</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2"/>
      <c r="C7" s="343"/>
      <c r="D7" s="83"/>
      <c r="E7" s="344"/>
      <c r="F7" s="345"/>
      <c r="G7" s="345"/>
      <c r="H7" s="346"/>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2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36"/>
      <c r="B17" s="36"/>
      <c r="C17" s="36"/>
      <c r="D17" s="36"/>
      <c r="E17" s="38"/>
      <c r="F17" s="73"/>
      <c r="G17" s="38"/>
      <c r="H17" s="40"/>
      <c r="I17" s="51"/>
      <c r="J17" s="51"/>
      <c r="K17" s="60">
        <f t="shared" ref="K17:K22" si="0">+I17-J17</f>
        <v>0</v>
      </c>
    </row>
    <row r="18" spans="1:11" x14ac:dyDescent="0.25">
      <c r="A18" s="67"/>
      <c r="B18" s="123"/>
      <c r="C18" s="124"/>
      <c r="D18" s="125"/>
      <c r="E18" s="38"/>
      <c r="F18" s="65"/>
      <c r="G18" s="66"/>
      <c r="H18" s="65"/>
      <c r="I18" s="58"/>
      <c r="J18" s="61"/>
      <c r="K18" s="60">
        <f t="shared" si="0"/>
        <v>0</v>
      </c>
    </row>
    <row r="19" spans="1:11" x14ac:dyDescent="0.25">
      <c r="A19" s="67"/>
      <c r="B19" s="123"/>
      <c r="C19" s="69"/>
      <c r="D19" s="69"/>
      <c r="E19" s="66"/>
      <c r="F19" s="65"/>
      <c r="G19" s="66"/>
      <c r="H19" s="65"/>
      <c r="I19" s="61"/>
      <c r="J19" s="61"/>
      <c r="K19" s="60">
        <f t="shared" si="0"/>
        <v>0</v>
      </c>
    </row>
    <row r="20" spans="1:11" x14ac:dyDescent="0.25">
      <c r="A20" s="67"/>
      <c r="B20" s="123"/>
      <c r="C20" s="69"/>
      <c r="D20" s="69"/>
      <c r="E20" s="66"/>
      <c r="F20" s="65"/>
      <c r="G20" s="66"/>
      <c r="H20" s="65"/>
      <c r="I20" s="61"/>
      <c r="J20" s="61"/>
      <c r="K20" s="60">
        <f t="shared" si="0"/>
        <v>0</v>
      </c>
    </row>
    <row r="21" spans="1:11" x14ac:dyDescent="0.25">
      <c r="A21" s="67"/>
      <c r="B21" s="123"/>
      <c r="C21" s="69"/>
      <c r="D21" s="69"/>
      <c r="E21" s="66"/>
      <c r="F21" s="65"/>
      <c r="G21" s="66"/>
      <c r="H21" s="65"/>
      <c r="I21" s="61"/>
      <c r="J21" s="61"/>
      <c r="K21" s="60">
        <f t="shared" si="0"/>
        <v>0</v>
      </c>
    </row>
    <row r="22" spans="1:11" x14ac:dyDescent="0.25">
      <c r="A22" s="67"/>
      <c r="B22" s="123"/>
      <c r="C22" s="69"/>
      <c r="D22" s="69"/>
      <c r="E22" s="66"/>
      <c r="F22" s="65"/>
      <c r="G22" s="66"/>
      <c r="H22" s="65"/>
      <c r="I22" s="61"/>
      <c r="J22" s="61"/>
      <c r="K22" s="60">
        <f t="shared" si="0"/>
        <v>0</v>
      </c>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22"/>
      <c r="J24" s="71"/>
      <c r="K24" s="91"/>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1916880000</v>
      </c>
      <c r="B26" s="133">
        <v>-1916880000</v>
      </c>
      <c r="C26" s="133">
        <v>0</v>
      </c>
      <c r="D26" s="134">
        <f>+A26+B26-C26</f>
        <v>0</v>
      </c>
      <c r="E26" s="134">
        <f>+I23</f>
        <v>0</v>
      </c>
      <c r="F26" s="135" t="s">
        <v>84</v>
      </c>
      <c r="G26" s="134">
        <f>+I13</f>
        <v>0</v>
      </c>
      <c r="H26" s="134">
        <f>+D26-E26-G26</f>
        <v>0</v>
      </c>
      <c r="I26" s="139">
        <f>+J23</f>
        <v>0</v>
      </c>
      <c r="J26" s="140" t="s">
        <v>84</v>
      </c>
      <c r="K26" s="139">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6"/>
  <sheetViews>
    <sheetView workbookViewId="0">
      <selection activeCell="I16" sqref="I1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130</v>
      </c>
      <c r="B3" s="130" t="s">
        <v>197</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49"/>
      <c r="F7" s="350"/>
      <c r="G7" s="350"/>
      <c r="H7" s="351"/>
      <c r="I7" s="61"/>
      <c r="J7" s="347"/>
      <c r="K7" s="348"/>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x14ac:dyDescent="0.25">
      <c r="A12" s="44"/>
      <c r="B12" s="45"/>
      <c r="C12" s="45"/>
      <c r="D12" s="45"/>
      <c r="E12" s="45"/>
      <c r="F12" s="45"/>
      <c r="G12" s="352" t="s">
        <v>86</v>
      </c>
      <c r="H12" s="353"/>
      <c r="I12" s="59">
        <f>SUM(I7:I11)</f>
        <v>0</v>
      </c>
      <c r="J12" s="46"/>
      <c r="K12" s="47"/>
    </row>
    <row r="13" spans="1:11" ht="12.75" customHeight="1" x14ac:dyDescent="0.25">
      <c r="A13" s="3"/>
      <c r="B13" s="3"/>
      <c r="C13" s="3"/>
      <c r="D13" s="3"/>
      <c r="E13" s="3"/>
      <c r="F13" s="3"/>
      <c r="G13" s="3"/>
      <c r="H13" s="3"/>
      <c r="I13" s="74"/>
      <c r="J13" s="32"/>
      <c r="K13" s="40"/>
    </row>
    <row r="14" spans="1:11" x14ac:dyDescent="0.25">
      <c r="A14" s="331" t="s">
        <v>22</v>
      </c>
      <c r="B14" s="30" t="s">
        <v>31</v>
      </c>
      <c r="C14" s="49" t="s">
        <v>27</v>
      </c>
      <c r="D14" s="48" t="s">
        <v>27</v>
      </c>
      <c r="E14" s="333" t="s">
        <v>33</v>
      </c>
      <c r="F14" s="337"/>
      <c r="G14" s="337"/>
      <c r="H14" s="334"/>
      <c r="I14" s="331" t="s">
        <v>24</v>
      </c>
      <c r="J14" s="331" t="s">
        <v>23</v>
      </c>
      <c r="K14" s="49" t="s">
        <v>40</v>
      </c>
    </row>
    <row r="15" spans="1:11" x14ac:dyDescent="0.25">
      <c r="A15" s="332"/>
      <c r="B15" s="50" t="s">
        <v>32</v>
      </c>
      <c r="C15" s="50" t="s">
        <v>29</v>
      </c>
      <c r="D15" s="50" t="s">
        <v>28</v>
      </c>
      <c r="E15" s="333" t="s">
        <v>26</v>
      </c>
      <c r="F15" s="334"/>
      <c r="G15" s="333" t="s">
        <v>25</v>
      </c>
      <c r="H15" s="334"/>
      <c r="I15" s="332"/>
      <c r="J15" s="332"/>
      <c r="K15" s="50" t="s">
        <v>41</v>
      </c>
    </row>
    <row r="16" spans="1:11" ht="12.75" customHeight="1" x14ac:dyDescent="0.25">
      <c r="A16" s="178">
        <v>44316</v>
      </c>
      <c r="B16" s="123" t="s">
        <v>439</v>
      </c>
      <c r="C16" s="123" t="s">
        <v>561</v>
      </c>
      <c r="D16" s="123" t="s">
        <v>346</v>
      </c>
      <c r="E16" s="179" t="s">
        <v>563</v>
      </c>
      <c r="F16" s="180"/>
      <c r="G16" s="31" t="s">
        <v>560</v>
      </c>
      <c r="H16" s="40"/>
      <c r="I16" s="76">
        <v>24063586</v>
      </c>
      <c r="J16" s="76"/>
      <c r="K16" s="60">
        <f t="shared" ref="K16:K21" si="0">+I16-J16</f>
        <v>24063586</v>
      </c>
    </row>
    <row r="17" spans="1:11" x14ac:dyDescent="0.25">
      <c r="A17" s="67"/>
      <c r="B17" s="53"/>
      <c r="C17" s="53"/>
      <c r="D17" s="53"/>
      <c r="E17" s="38"/>
      <c r="F17" s="40"/>
      <c r="G17" s="208"/>
      <c r="H17" s="55"/>
      <c r="I17" s="76"/>
      <c r="J17" s="76"/>
      <c r="K17" s="60">
        <f t="shared" si="0"/>
        <v>0</v>
      </c>
    </row>
    <row r="18" spans="1:11" x14ac:dyDescent="0.25">
      <c r="A18" s="67"/>
      <c r="B18" s="68"/>
      <c r="C18" s="69"/>
      <c r="D18" s="69"/>
      <c r="E18" s="75"/>
      <c r="F18" s="65"/>
      <c r="G18" s="66"/>
      <c r="H18" s="65"/>
      <c r="I18" s="76"/>
      <c r="J18" s="60"/>
      <c r="K18" s="60">
        <f t="shared" si="0"/>
        <v>0</v>
      </c>
    </row>
    <row r="19" spans="1:11" x14ac:dyDescent="0.25">
      <c r="A19" s="67"/>
      <c r="B19" s="68"/>
      <c r="C19" s="69"/>
      <c r="D19" s="69"/>
      <c r="E19"/>
      <c r="F19" s="65"/>
      <c r="G19"/>
      <c r="H19" s="65"/>
      <c r="I19" s="61"/>
      <c r="J19" s="58"/>
      <c r="K19" s="60">
        <f t="shared" si="0"/>
        <v>0</v>
      </c>
    </row>
    <row r="20" spans="1:11" x14ac:dyDescent="0.25">
      <c r="A20" s="67"/>
      <c r="B20" s="68"/>
      <c r="C20" s="69"/>
      <c r="D20" s="69"/>
      <c r="E20" s="38"/>
      <c r="F20" s="65"/>
      <c r="G20" s="66"/>
      <c r="H20" s="65"/>
      <c r="I20" s="61"/>
      <c r="J20" s="58"/>
      <c r="K20" s="60">
        <f t="shared" si="0"/>
        <v>0</v>
      </c>
    </row>
    <row r="21" spans="1:11" ht="12.75" customHeight="1" x14ac:dyDescent="0.25">
      <c r="A21" s="39"/>
      <c r="B21" s="52"/>
      <c r="C21" s="36"/>
      <c r="D21" s="36"/>
      <c r="E21" s="38"/>
      <c r="F21" s="40"/>
      <c r="G21" s="38"/>
      <c r="H21" s="40"/>
      <c r="I21" s="72"/>
      <c r="J21" s="72"/>
      <c r="K21" s="60">
        <f t="shared" si="0"/>
        <v>0</v>
      </c>
    </row>
    <row r="22" spans="1:11" x14ac:dyDescent="0.25">
      <c r="A22" s="44"/>
      <c r="B22" s="45"/>
      <c r="C22" s="45"/>
      <c r="D22" s="45"/>
      <c r="E22" s="45"/>
      <c r="F22" s="45"/>
      <c r="G22" s="352" t="s">
        <v>86</v>
      </c>
      <c r="H22" s="353"/>
      <c r="I22" s="63">
        <f>SUM(I16:I21)</f>
        <v>24063586</v>
      </c>
      <c r="J22" s="63">
        <f>SUM(J16:J21)</f>
        <v>0</v>
      </c>
      <c r="K22" s="63">
        <f>SUM(K16:K21)</f>
        <v>24063586</v>
      </c>
    </row>
    <row r="23" spans="1:11" ht="12.75" customHeight="1" x14ac:dyDescent="0.25">
      <c r="A23" s="3"/>
      <c r="B23" s="3"/>
      <c r="C23" s="3"/>
      <c r="D23" s="3"/>
      <c r="E23" s="3"/>
      <c r="F23" s="3"/>
      <c r="G23" s="3"/>
      <c r="H23" s="3"/>
      <c r="I23" s="22"/>
      <c r="J23" s="71"/>
      <c r="K23" s="45"/>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8">
        <v>24144000</v>
      </c>
      <c r="B25" s="138">
        <v>15000000</v>
      </c>
      <c r="C25" s="138">
        <v>0</v>
      </c>
      <c r="D25" s="134">
        <f>+A25+B25-C25</f>
        <v>39144000</v>
      </c>
      <c r="E25" s="134">
        <f>+I22</f>
        <v>24063586</v>
      </c>
      <c r="F25" s="135">
        <f>+E25/D25</f>
        <v>0.61474519722051912</v>
      </c>
      <c r="G25" s="134">
        <f>+I12</f>
        <v>0</v>
      </c>
      <c r="H25" s="134">
        <f>+D25-E25-G25</f>
        <v>15080414</v>
      </c>
      <c r="I25" s="134">
        <f>+J22</f>
        <v>0</v>
      </c>
      <c r="J25" s="140">
        <f>+I25/D25</f>
        <v>0</v>
      </c>
      <c r="K25" s="134">
        <f>+K22</f>
        <v>24063586</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workbookViewId="0">
      <selection activeCell="E18" sqref="E1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4" ht="12.75" customHeight="1" x14ac:dyDescent="0.25">
      <c r="A1" s="2" t="s">
        <v>102</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127" t="s">
        <v>131</v>
      </c>
      <c r="B3" s="130" t="s">
        <v>132</v>
      </c>
      <c r="C3" s="127"/>
      <c r="D3" s="127"/>
      <c r="E3" s="128"/>
      <c r="F3" s="128"/>
      <c r="G3" s="128"/>
      <c r="H3" s="128"/>
      <c r="I3" s="128"/>
      <c r="J3" s="129"/>
      <c r="K3" s="129" t="str">
        <f>+TOTAL!M1</f>
        <v>JUNIO</v>
      </c>
    </row>
    <row r="4" spans="1:14" ht="12.75" customHeight="1" x14ac:dyDescent="0.25">
      <c r="A4" s="3"/>
      <c r="B4" s="3"/>
      <c r="C4" s="3"/>
      <c r="D4" s="3"/>
      <c r="E4" s="3"/>
      <c r="F4" s="3"/>
      <c r="G4" s="3"/>
      <c r="H4" s="3"/>
      <c r="I4" s="3"/>
      <c r="J4" s="32"/>
      <c r="K4" s="33"/>
    </row>
    <row r="5" spans="1:14" x14ac:dyDescent="0.25">
      <c r="A5" s="331" t="s">
        <v>22</v>
      </c>
      <c r="B5" s="335" t="s">
        <v>85</v>
      </c>
      <c r="C5" s="34"/>
      <c r="D5" s="331" t="s">
        <v>51</v>
      </c>
      <c r="E5" s="333" t="s">
        <v>30</v>
      </c>
      <c r="F5" s="337"/>
      <c r="G5" s="337"/>
      <c r="H5" s="334"/>
      <c r="I5" s="331" t="s">
        <v>24</v>
      </c>
      <c r="J5" s="338" t="s">
        <v>34</v>
      </c>
      <c r="K5" s="339"/>
    </row>
    <row r="6" spans="1:14" x14ac:dyDescent="0.25">
      <c r="A6" s="332"/>
      <c r="B6" s="336"/>
      <c r="C6" s="35"/>
      <c r="D6" s="332"/>
      <c r="E6" s="333" t="s">
        <v>26</v>
      </c>
      <c r="F6" s="337"/>
      <c r="G6" s="337"/>
      <c r="H6" s="334"/>
      <c r="I6" s="332"/>
      <c r="J6" s="340"/>
      <c r="K6" s="341"/>
    </row>
    <row r="7" spans="1:14" s="207" customFormat="1" ht="12.75" customHeight="1" x14ac:dyDescent="0.25">
      <c r="A7" s="192"/>
      <c r="B7" s="347"/>
      <c r="C7" s="348"/>
      <c r="D7" s="83"/>
      <c r="E7" s="358"/>
      <c r="F7" s="350"/>
      <c r="G7" s="350"/>
      <c r="H7" s="351"/>
      <c r="I7" s="61"/>
      <c r="J7" s="347"/>
      <c r="K7" s="348"/>
    </row>
    <row r="8" spans="1:14" ht="12.75" customHeight="1" x14ac:dyDescent="0.25">
      <c r="A8" s="192"/>
      <c r="B8" s="347"/>
      <c r="C8" s="348"/>
      <c r="D8" s="83"/>
      <c r="E8" s="358"/>
      <c r="F8" s="350"/>
      <c r="G8" s="350"/>
      <c r="H8" s="351"/>
      <c r="I8" s="61"/>
      <c r="J8" s="347"/>
      <c r="K8" s="348"/>
    </row>
    <row r="9" spans="1:14" ht="12.75" customHeight="1" x14ac:dyDescent="0.25">
      <c r="A9" s="123"/>
      <c r="B9" s="347"/>
      <c r="C9" s="348"/>
      <c r="D9" s="83"/>
      <c r="E9" s="349"/>
      <c r="F9" s="350"/>
      <c r="G9" s="350"/>
      <c r="H9" s="351"/>
      <c r="I9" s="61"/>
      <c r="J9" s="347"/>
      <c r="K9" s="348"/>
    </row>
    <row r="10" spans="1:14" ht="12.75" customHeight="1" x14ac:dyDescent="0.25">
      <c r="A10" s="123"/>
      <c r="B10" s="347"/>
      <c r="C10" s="348"/>
      <c r="D10" s="83"/>
      <c r="E10" s="349"/>
      <c r="F10" s="350"/>
      <c r="G10" s="350"/>
      <c r="H10" s="351"/>
      <c r="I10" s="61"/>
      <c r="J10" s="347"/>
      <c r="K10" s="348"/>
    </row>
    <row r="11" spans="1:14" ht="12.75" customHeight="1" x14ac:dyDescent="0.25">
      <c r="A11" s="123"/>
      <c r="B11" s="347"/>
      <c r="C11" s="348"/>
      <c r="D11" s="83"/>
      <c r="E11" s="349"/>
      <c r="F11" s="350"/>
      <c r="G11" s="350"/>
      <c r="H11" s="351"/>
      <c r="I11" s="61"/>
      <c r="J11" s="347"/>
      <c r="K11" s="348"/>
    </row>
    <row r="12" spans="1:14" x14ac:dyDescent="0.25">
      <c r="A12" s="44"/>
      <c r="B12" s="45"/>
      <c r="C12" s="45"/>
      <c r="D12" s="45"/>
      <c r="E12" s="45"/>
      <c r="F12" s="45"/>
      <c r="G12" s="352" t="s">
        <v>86</v>
      </c>
      <c r="H12" s="353"/>
      <c r="I12" s="59">
        <f>SUM(I7:I11)</f>
        <v>0</v>
      </c>
      <c r="J12" s="46"/>
      <c r="K12" s="47"/>
    </row>
    <row r="13" spans="1:14" ht="12.75" customHeight="1" x14ac:dyDescent="0.25">
      <c r="A13" s="3"/>
      <c r="B13" s="3"/>
      <c r="C13" s="3"/>
      <c r="D13" s="3"/>
      <c r="E13" s="3"/>
      <c r="F13" s="3"/>
      <c r="G13" s="3"/>
      <c r="H13" s="3"/>
      <c r="I13" s="74"/>
      <c r="J13" s="32"/>
      <c r="K13" s="40"/>
    </row>
    <row r="14" spans="1:14" x14ac:dyDescent="0.25">
      <c r="A14" s="331" t="s">
        <v>22</v>
      </c>
      <c r="B14" s="30" t="s">
        <v>31</v>
      </c>
      <c r="C14" s="49" t="s">
        <v>27</v>
      </c>
      <c r="D14" s="48" t="s">
        <v>27</v>
      </c>
      <c r="E14" s="333" t="s">
        <v>33</v>
      </c>
      <c r="F14" s="337"/>
      <c r="G14" s="337"/>
      <c r="H14" s="334"/>
      <c r="I14" s="331" t="s">
        <v>24</v>
      </c>
      <c r="J14" s="331" t="s">
        <v>23</v>
      </c>
      <c r="K14" s="49" t="s">
        <v>40</v>
      </c>
    </row>
    <row r="15" spans="1:14" x14ac:dyDescent="0.25">
      <c r="A15" s="332"/>
      <c r="B15" s="50" t="s">
        <v>32</v>
      </c>
      <c r="C15" s="50" t="s">
        <v>29</v>
      </c>
      <c r="D15" s="50" t="s">
        <v>28</v>
      </c>
      <c r="E15" s="333" t="s">
        <v>26</v>
      </c>
      <c r="F15" s="334"/>
      <c r="G15" s="333" t="s">
        <v>25</v>
      </c>
      <c r="H15" s="334"/>
      <c r="I15" s="332"/>
      <c r="J15" s="332"/>
      <c r="K15" s="50" t="s">
        <v>41</v>
      </c>
    </row>
    <row r="16" spans="1:14" ht="12.75" customHeight="1" x14ac:dyDescent="0.25">
      <c r="A16" s="178">
        <v>44316</v>
      </c>
      <c r="B16" s="253" t="s">
        <v>439</v>
      </c>
      <c r="C16" s="123" t="s">
        <v>561</v>
      </c>
      <c r="D16" s="123" t="s">
        <v>346</v>
      </c>
      <c r="E16" s="179" t="s">
        <v>563</v>
      </c>
      <c r="F16" s="196"/>
      <c r="G16" s="252" t="s">
        <v>560</v>
      </c>
      <c r="H16" s="37"/>
      <c r="I16" s="76">
        <v>74761201</v>
      </c>
      <c r="J16" s="76"/>
      <c r="K16" s="60">
        <f t="shared" ref="K16:K24" si="0">+I16-J16</f>
        <v>74761201</v>
      </c>
      <c r="M16"/>
      <c r="N16"/>
    </row>
    <row r="17" spans="1:14" ht="12.75" customHeight="1" x14ac:dyDescent="0.25">
      <c r="A17" s="178">
        <v>44330</v>
      </c>
      <c r="B17" s="123" t="s">
        <v>580</v>
      </c>
      <c r="C17" s="123" t="s">
        <v>712</v>
      </c>
      <c r="D17" s="123" t="s">
        <v>713</v>
      </c>
      <c r="E17" s="249" t="s">
        <v>711</v>
      </c>
      <c r="F17" s="196"/>
      <c r="G17" s="249" t="s">
        <v>710</v>
      </c>
      <c r="H17" s="40"/>
      <c r="I17" s="76">
        <v>10000000</v>
      </c>
      <c r="J17" s="76"/>
      <c r="K17" s="60">
        <f t="shared" si="0"/>
        <v>10000000</v>
      </c>
      <c r="M17"/>
      <c r="N17"/>
    </row>
    <row r="18" spans="1:14" ht="12.75" customHeight="1" x14ac:dyDescent="0.25">
      <c r="A18" s="178">
        <v>44330</v>
      </c>
      <c r="B18" s="123" t="s">
        <v>716</v>
      </c>
      <c r="C18" s="123" t="s">
        <v>712</v>
      </c>
      <c r="D18" s="123" t="s">
        <v>715</v>
      </c>
      <c r="E18" s="179" t="s">
        <v>711</v>
      </c>
      <c r="F18" s="196"/>
      <c r="G18" s="252" t="s">
        <v>714</v>
      </c>
      <c r="H18" s="40"/>
      <c r="I18" s="76">
        <v>5000000</v>
      </c>
      <c r="J18" s="76"/>
      <c r="K18" s="60">
        <f t="shared" si="0"/>
        <v>5000000</v>
      </c>
      <c r="M18"/>
      <c r="N18"/>
    </row>
    <row r="19" spans="1:14" ht="12.75" customHeight="1" x14ac:dyDescent="0.25">
      <c r="A19" s="178"/>
      <c r="B19" s="253"/>
      <c r="C19" s="123"/>
      <c r="D19" s="123"/>
      <c r="E19" s="282"/>
      <c r="F19" s="196"/>
      <c r="G19" s="252"/>
      <c r="H19" s="40"/>
      <c r="I19" s="76"/>
      <c r="J19" s="76"/>
      <c r="K19" s="60">
        <f t="shared" si="0"/>
        <v>0</v>
      </c>
      <c r="M19"/>
      <c r="N19"/>
    </row>
    <row r="20" spans="1:14" x14ac:dyDescent="0.25">
      <c r="A20" s="178"/>
      <c r="B20" s="123"/>
      <c r="C20" s="123"/>
      <c r="D20" s="123"/>
      <c r="E20" s="179"/>
      <c r="F20" s="196"/>
      <c r="G20" s="208"/>
      <c r="H20" s="40"/>
      <c r="I20" s="76"/>
      <c r="J20" s="76"/>
      <c r="K20" s="60">
        <f t="shared" si="0"/>
        <v>0</v>
      </c>
      <c r="M20"/>
      <c r="N20"/>
    </row>
    <row r="21" spans="1:14" x14ac:dyDescent="0.25">
      <c r="A21" s="67"/>
      <c r="B21" s="53"/>
      <c r="C21" s="53"/>
      <c r="D21" s="53"/>
      <c r="E21" s="38"/>
      <c r="F21" s="40"/>
      <c r="G21" s="208"/>
      <c r="H21" s="55"/>
      <c r="I21" s="76"/>
      <c r="J21" s="76"/>
      <c r="K21" s="60">
        <f t="shared" si="0"/>
        <v>0</v>
      </c>
      <c r="M21"/>
      <c r="N21"/>
    </row>
    <row r="22" spans="1:14" x14ac:dyDescent="0.25">
      <c r="A22" s="67"/>
      <c r="B22" s="68"/>
      <c r="C22" s="69"/>
      <c r="D22" s="69"/>
      <c r="E22"/>
      <c r="F22" s="205"/>
      <c r="G22" s="206"/>
      <c r="H22" s="65"/>
      <c r="I22" s="61"/>
      <c r="J22" s="58"/>
      <c r="K22" s="60">
        <f t="shared" si="0"/>
        <v>0</v>
      </c>
    </row>
    <row r="23" spans="1:14" x14ac:dyDescent="0.25">
      <c r="A23" s="67"/>
      <c r="B23" s="68"/>
      <c r="C23" s="69"/>
      <c r="D23" s="69"/>
      <c r="E23" s="38"/>
      <c r="F23" s="205"/>
      <c r="G23" s="203"/>
      <c r="H23" s="65"/>
      <c r="I23" s="61"/>
      <c r="J23" s="58"/>
      <c r="K23" s="60">
        <f t="shared" si="0"/>
        <v>0</v>
      </c>
    </row>
    <row r="24" spans="1:14" ht="12.75" customHeight="1" x14ac:dyDescent="0.25">
      <c r="A24" s="39"/>
      <c r="B24" s="52"/>
      <c r="C24" s="36"/>
      <c r="D24" s="36"/>
      <c r="E24" s="38"/>
      <c r="F24" s="32"/>
      <c r="G24" s="197"/>
      <c r="H24" s="43"/>
      <c r="I24" s="72"/>
      <c r="J24" s="72"/>
      <c r="K24" s="60">
        <f t="shared" si="0"/>
        <v>0</v>
      </c>
    </row>
    <row r="25" spans="1:14" x14ac:dyDescent="0.25">
      <c r="A25" s="44"/>
      <c r="B25" s="45"/>
      <c r="C25" s="45"/>
      <c r="D25" s="45"/>
      <c r="E25" s="45"/>
      <c r="F25" s="45"/>
      <c r="G25" s="352" t="s">
        <v>86</v>
      </c>
      <c r="H25" s="353"/>
      <c r="I25" s="63">
        <f>SUM(I16:I24)</f>
        <v>89761201</v>
      </c>
      <c r="J25" s="63">
        <f>SUM(J16:J24)</f>
        <v>0</v>
      </c>
      <c r="K25" s="63">
        <f>SUM(K16:K24)</f>
        <v>89761201</v>
      </c>
    </row>
    <row r="26" spans="1:14" ht="12.75" customHeight="1" x14ac:dyDescent="0.25">
      <c r="A26" s="3"/>
      <c r="B26" s="3"/>
      <c r="C26" s="3"/>
      <c r="D26" s="3"/>
      <c r="E26" s="3"/>
      <c r="F26" s="3"/>
      <c r="G26" s="3"/>
      <c r="H26" s="3"/>
      <c r="I26" s="22"/>
      <c r="J26" s="71"/>
      <c r="K26" s="45"/>
    </row>
    <row r="27" spans="1:14" ht="24.95" customHeight="1" x14ac:dyDescent="0.25">
      <c r="A27" s="131" t="s">
        <v>108</v>
      </c>
      <c r="B27" s="131" t="s">
        <v>106</v>
      </c>
      <c r="C27" s="131" t="s">
        <v>105</v>
      </c>
      <c r="D27" s="132" t="s">
        <v>109</v>
      </c>
      <c r="E27" s="131" t="s">
        <v>33</v>
      </c>
      <c r="F27" s="131" t="s">
        <v>103</v>
      </c>
      <c r="G27" s="131" t="s">
        <v>30</v>
      </c>
      <c r="H27" s="131" t="s">
        <v>42</v>
      </c>
      <c r="I27" s="131" t="s">
        <v>43</v>
      </c>
      <c r="J27" s="131" t="s">
        <v>73</v>
      </c>
      <c r="K27" s="131" t="s">
        <v>48</v>
      </c>
    </row>
    <row r="28" spans="1:14" ht="24.95" customHeight="1" x14ac:dyDescent="0.25">
      <c r="A28" s="138">
        <v>121508000</v>
      </c>
      <c r="B28" s="138">
        <v>4000000</v>
      </c>
      <c r="C28" s="138">
        <v>0</v>
      </c>
      <c r="D28" s="134">
        <f>+A28+B28-C28</f>
        <v>125508000</v>
      </c>
      <c r="E28" s="134">
        <f>+I25</f>
        <v>89761201</v>
      </c>
      <c r="F28" s="135">
        <f>+E28/D28</f>
        <v>0.71518310386588901</v>
      </c>
      <c r="G28" s="134">
        <f>+I12</f>
        <v>0</v>
      </c>
      <c r="H28" s="134">
        <f>+D28-E28-G28</f>
        <v>35746799</v>
      </c>
      <c r="I28" s="134">
        <f>+J25</f>
        <v>0</v>
      </c>
      <c r="J28" s="140">
        <f>+I28/D28</f>
        <v>0</v>
      </c>
      <c r="K28" s="134">
        <f>+K25</f>
        <v>89761201</v>
      </c>
    </row>
    <row r="29" spans="1:14" x14ac:dyDescent="0.25">
      <c r="A29" s="137">
        <v>1</v>
      </c>
      <c r="B29" s="137">
        <v>2</v>
      </c>
      <c r="C29" s="137">
        <v>3</v>
      </c>
      <c r="D29" s="137" t="s">
        <v>35</v>
      </c>
      <c r="E29" s="137">
        <v>5</v>
      </c>
      <c r="F29" s="137" t="s">
        <v>49</v>
      </c>
      <c r="G29" s="137">
        <v>7</v>
      </c>
      <c r="H29" s="137" t="s">
        <v>50</v>
      </c>
      <c r="I29" s="137">
        <v>9</v>
      </c>
      <c r="J29" s="137" t="s">
        <v>74</v>
      </c>
      <c r="K29" s="137" t="s">
        <v>75</v>
      </c>
    </row>
  </sheetData>
  <mergeCells count="30">
    <mergeCell ref="B11:C11"/>
    <mergeCell ref="E11:H11"/>
    <mergeCell ref="J11:K11"/>
    <mergeCell ref="B9:C9"/>
    <mergeCell ref="E9:H9"/>
    <mergeCell ref="J9:K9"/>
    <mergeCell ref="B10:C10"/>
    <mergeCell ref="E10:H10"/>
    <mergeCell ref="J10:K10"/>
    <mergeCell ref="G25:H25"/>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7"/>
  <sheetViews>
    <sheetView workbookViewId="0">
      <selection activeCell="I17" sqref="I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133</v>
      </c>
      <c r="B3" s="130" t="s">
        <v>134</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t="s">
        <v>84</v>
      </c>
      <c r="B7" s="342"/>
      <c r="C7" s="343"/>
      <c r="D7" s="83" t="s">
        <v>84</v>
      </c>
      <c r="E7" s="358" t="s">
        <v>84</v>
      </c>
      <c r="F7" s="350"/>
      <c r="G7" s="350"/>
      <c r="H7" s="351"/>
      <c r="I7" s="61" t="s">
        <v>84</v>
      </c>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178">
        <v>44316</v>
      </c>
      <c r="B17" s="123" t="s">
        <v>439</v>
      </c>
      <c r="C17" s="123" t="s">
        <v>561</v>
      </c>
      <c r="D17" s="123" t="s">
        <v>346</v>
      </c>
      <c r="E17" s="179" t="s">
        <v>563</v>
      </c>
      <c r="F17" s="180"/>
      <c r="G17" s="31" t="s">
        <v>560</v>
      </c>
      <c r="H17" s="40"/>
      <c r="I17" s="76">
        <v>998616</v>
      </c>
      <c r="J17" s="76"/>
      <c r="K17" s="60">
        <f t="shared" ref="K17:K22" si="0">+I17-J17</f>
        <v>998616</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998616</v>
      </c>
      <c r="J23" s="63">
        <f>SUM(J17:J22)</f>
        <v>0</v>
      </c>
      <c r="K23" s="63">
        <f>SUM(K17:K22)</f>
        <v>998616</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4537000</v>
      </c>
      <c r="B26" s="138"/>
      <c r="C26" s="138">
        <v>0</v>
      </c>
      <c r="D26" s="134">
        <f>+A26+B26-C26</f>
        <v>4537000</v>
      </c>
      <c r="E26" s="134">
        <f>+I23</f>
        <v>998616</v>
      </c>
      <c r="F26" s="135">
        <f>+E26/D26</f>
        <v>0.22010491514216443</v>
      </c>
      <c r="G26" s="134">
        <f>+I13</f>
        <v>0</v>
      </c>
      <c r="H26" s="134">
        <f>+D26-E26-G26</f>
        <v>3538384</v>
      </c>
      <c r="I26" s="134">
        <f>+J23</f>
        <v>0</v>
      </c>
      <c r="J26" s="140">
        <f>+I26/D26</f>
        <v>0</v>
      </c>
      <c r="K26" s="134">
        <f>+K23</f>
        <v>998616</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6"/>
  <sheetViews>
    <sheetView workbookViewId="0">
      <selection activeCell="I16" sqref="I1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135</v>
      </c>
      <c r="B3" s="130" t="s">
        <v>136</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49"/>
      <c r="F7" s="350"/>
      <c r="G7" s="350"/>
      <c r="H7" s="351"/>
      <c r="I7" s="61"/>
      <c r="J7" s="347"/>
      <c r="K7" s="348"/>
    </row>
    <row r="8" spans="1:11" ht="12.75" customHeight="1" x14ac:dyDescent="0.25">
      <c r="A8" s="178"/>
      <c r="B8" s="347"/>
      <c r="C8" s="348"/>
      <c r="D8" s="83"/>
      <c r="E8" s="349"/>
      <c r="F8" s="350"/>
      <c r="G8" s="350"/>
      <c r="H8" s="351"/>
      <c r="I8" s="76"/>
      <c r="J8" s="347"/>
      <c r="K8" s="348"/>
    </row>
    <row r="9" spans="1:11" ht="12.75" customHeight="1" x14ac:dyDescent="0.25">
      <c r="A9" s="178"/>
      <c r="B9" s="347"/>
      <c r="C9" s="348"/>
      <c r="D9" s="83"/>
      <c r="E9" s="349"/>
      <c r="F9" s="350"/>
      <c r="G9" s="350"/>
      <c r="H9" s="351"/>
      <c r="I9" s="76"/>
      <c r="J9" s="347"/>
      <c r="K9" s="348"/>
    </row>
    <row r="10" spans="1:11" ht="12.75" customHeight="1" x14ac:dyDescent="0.25">
      <c r="A10" s="178"/>
      <c r="B10" s="347"/>
      <c r="C10" s="348"/>
      <c r="D10" s="83"/>
      <c r="E10" s="349"/>
      <c r="F10" s="350"/>
      <c r="G10" s="350"/>
      <c r="H10" s="351"/>
      <c r="I10" s="76"/>
      <c r="J10" s="347"/>
      <c r="K10" s="348"/>
    </row>
    <row r="11" spans="1:11" ht="12.75" customHeight="1" x14ac:dyDescent="0.25">
      <c r="A11" s="178"/>
      <c r="B11" s="347"/>
      <c r="C11" s="348"/>
      <c r="D11" s="83"/>
      <c r="E11" s="349"/>
      <c r="F11" s="350"/>
      <c r="G11" s="350"/>
      <c r="H11" s="351"/>
      <c r="I11" s="76"/>
      <c r="J11" s="347"/>
      <c r="K11" s="348"/>
    </row>
    <row r="12" spans="1:11" x14ac:dyDescent="0.25">
      <c r="A12" s="44"/>
      <c r="B12" s="45"/>
      <c r="C12" s="45"/>
      <c r="D12" s="45"/>
      <c r="E12" s="45"/>
      <c r="F12" s="45"/>
      <c r="G12" s="352" t="s">
        <v>86</v>
      </c>
      <c r="H12" s="353"/>
      <c r="I12" s="59">
        <f>SUM(I7:I11)</f>
        <v>0</v>
      </c>
      <c r="J12" s="46"/>
      <c r="K12" s="47"/>
    </row>
    <row r="13" spans="1:11" ht="12.75" customHeight="1" x14ac:dyDescent="0.25">
      <c r="A13" s="3"/>
      <c r="B13" s="3"/>
      <c r="C13" s="3"/>
      <c r="D13" s="3"/>
      <c r="E13" s="3"/>
      <c r="F13" s="3"/>
      <c r="G13" s="3"/>
      <c r="H13" s="3"/>
      <c r="I13" s="74"/>
      <c r="J13" s="32"/>
      <c r="K13" s="40"/>
    </row>
    <row r="14" spans="1:11" x14ac:dyDescent="0.25">
      <c r="A14" s="331" t="s">
        <v>22</v>
      </c>
      <c r="B14" s="30" t="s">
        <v>31</v>
      </c>
      <c r="C14" s="49" t="s">
        <v>27</v>
      </c>
      <c r="D14" s="48" t="s">
        <v>27</v>
      </c>
      <c r="E14" s="333" t="s">
        <v>33</v>
      </c>
      <c r="F14" s="337"/>
      <c r="G14" s="337"/>
      <c r="H14" s="334"/>
      <c r="I14" s="331" t="s">
        <v>24</v>
      </c>
      <c r="J14" s="331" t="s">
        <v>23</v>
      </c>
      <c r="K14" s="49" t="s">
        <v>40</v>
      </c>
    </row>
    <row r="15" spans="1:11" x14ac:dyDescent="0.25">
      <c r="A15" s="332"/>
      <c r="B15" s="50" t="s">
        <v>32</v>
      </c>
      <c r="C15" s="50" t="s">
        <v>29</v>
      </c>
      <c r="D15" s="50" t="s">
        <v>28</v>
      </c>
      <c r="E15" s="333" t="s">
        <v>26</v>
      </c>
      <c r="F15" s="334"/>
      <c r="G15" s="333" t="s">
        <v>25</v>
      </c>
      <c r="H15" s="334"/>
      <c r="I15" s="332"/>
      <c r="J15" s="332"/>
      <c r="K15" s="50" t="s">
        <v>41</v>
      </c>
    </row>
    <row r="16" spans="1:11" ht="12.75" customHeight="1" x14ac:dyDescent="0.25">
      <c r="A16" s="178">
        <v>44316</v>
      </c>
      <c r="B16" s="253" t="s">
        <v>439</v>
      </c>
      <c r="C16" s="123" t="s">
        <v>561</v>
      </c>
      <c r="D16" s="123" t="s">
        <v>346</v>
      </c>
      <c r="E16" s="179" t="s">
        <v>563</v>
      </c>
      <c r="F16" s="180"/>
      <c r="G16" s="31" t="s">
        <v>560</v>
      </c>
      <c r="H16" s="40"/>
      <c r="I16" s="76">
        <v>6972945</v>
      </c>
      <c r="J16" s="76"/>
      <c r="K16" s="60">
        <f t="shared" ref="K16:K21" si="0">+I16-J16</f>
        <v>6972945</v>
      </c>
    </row>
    <row r="17" spans="1:11" x14ac:dyDescent="0.25">
      <c r="A17" s="67"/>
      <c r="B17" s="53"/>
      <c r="C17" s="53"/>
      <c r="D17" s="53"/>
      <c r="E17" s="38"/>
      <c r="F17" s="40"/>
      <c r="G17" s="208"/>
      <c r="H17" s="55"/>
      <c r="I17" s="76"/>
      <c r="J17" s="76"/>
      <c r="K17" s="60">
        <f t="shared" si="0"/>
        <v>0</v>
      </c>
    </row>
    <row r="18" spans="1:11" x14ac:dyDescent="0.25">
      <c r="A18" s="67"/>
      <c r="B18" s="68"/>
      <c r="C18" s="69"/>
      <c r="D18" s="69"/>
      <c r="E18" s="75"/>
      <c r="F18" s="65"/>
      <c r="G18" s="66"/>
      <c r="H18" s="65"/>
      <c r="I18" s="76"/>
      <c r="J18" s="60"/>
      <c r="K18" s="60">
        <f t="shared" si="0"/>
        <v>0</v>
      </c>
    </row>
    <row r="19" spans="1:11" x14ac:dyDescent="0.25">
      <c r="A19" s="67"/>
      <c r="B19" s="68"/>
      <c r="C19" s="69"/>
      <c r="D19" s="69"/>
      <c r="F19" s="65"/>
      <c r="H19" s="65"/>
      <c r="I19" s="61"/>
      <c r="J19" s="58"/>
      <c r="K19" s="60">
        <f t="shared" si="0"/>
        <v>0</v>
      </c>
    </row>
    <row r="20" spans="1:11" x14ac:dyDescent="0.25">
      <c r="A20" s="67"/>
      <c r="B20" s="68"/>
      <c r="C20" s="69"/>
      <c r="D20" s="69"/>
      <c r="E20" s="38"/>
      <c r="F20" s="65"/>
      <c r="G20" s="66"/>
      <c r="H20" s="65"/>
      <c r="I20" s="61"/>
      <c r="J20" s="58"/>
      <c r="K20" s="60">
        <f t="shared" si="0"/>
        <v>0</v>
      </c>
    </row>
    <row r="21" spans="1:11" ht="12.75" customHeight="1" x14ac:dyDescent="0.25">
      <c r="A21" s="39"/>
      <c r="B21" s="52"/>
      <c r="C21" s="36"/>
      <c r="D21" s="36"/>
      <c r="E21" s="38"/>
      <c r="F21" s="40"/>
      <c r="G21" s="38"/>
      <c r="H21" s="40"/>
      <c r="I21" s="72"/>
      <c r="J21" s="72"/>
      <c r="K21" s="60">
        <f t="shared" si="0"/>
        <v>0</v>
      </c>
    </row>
    <row r="22" spans="1:11" x14ac:dyDescent="0.25">
      <c r="A22" s="44"/>
      <c r="B22" s="45"/>
      <c r="C22" s="45"/>
      <c r="D22" s="45"/>
      <c r="E22" s="45"/>
      <c r="F22" s="45"/>
      <c r="G22" s="352" t="s">
        <v>86</v>
      </c>
      <c r="H22" s="353"/>
      <c r="I22" s="63">
        <f>SUM(I16:I21)</f>
        <v>6972945</v>
      </c>
      <c r="J22" s="63">
        <f>SUM(J16:J21)</f>
        <v>0</v>
      </c>
      <c r="K22" s="63">
        <f>SUM(K16:K21)</f>
        <v>6972945</v>
      </c>
    </row>
    <row r="23" spans="1:11" ht="12.75" customHeight="1" x14ac:dyDescent="0.25">
      <c r="A23" s="3"/>
      <c r="B23" s="3"/>
      <c r="C23" s="3"/>
      <c r="D23" s="3"/>
      <c r="E23" s="3"/>
      <c r="F23" s="3"/>
      <c r="G23" s="3"/>
      <c r="H23" s="3"/>
      <c r="I23" s="22"/>
      <c r="J23" s="71"/>
      <c r="K23" s="45"/>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8">
        <v>8000000</v>
      </c>
      <c r="B25" s="138">
        <v>12000000</v>
      </c>
      <c r="C25" s="138">
        <v>0</v>
      </c>
      <c r="D25" s="134">
        <f>+A25+B25-C25</f>
        <v>20000000</v>
      </c>
      <c r="E25" s="134">
        <f>+I22</f>
        <v>6972945</v>
      </c>
      <c r="F25" s="135">
        <f>+E25/D25</f>
        <v>0.34864725000000002</v>
      </c>
      <c r="G25" s="134">
        <f>+I12</f>
        <v>0</v>
      </c>
      <c r="H25" s="134">
        <f>+D25-E25-G25</f>
        <v>13027055</v>
      </c>
      <c r="I25" s="134">
        <f>+J22</f>
        <v>0</v>
      </c>
      <c r="J25" s="140">
        <f>+I25/D25</f>
        <v>0</v>
      </c>
      <c r="K25" s="134">
        <f>+K22</f>
        <v>6972945</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7"/>
  <sheetViews>
    <sheetView workbookViewId="0">
      <selection activeCell="B27" sqref="B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138</v>
      </c>
      <c r="B3" s="130" t="s">
        <v>137</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58"/>
      <c r="F7" s="350"/>
      <c r="G7" s="350"/>
      <c r="H7" s="351"/>
      <c r="I7" s="61"/>
      <c r="J7" s="347"/>
      <c r="K7" s="348"/>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67"/>
      <c r="B17" s="53"/>
      <c r="C17" s="53"/>
      <c r="D17" s="53"/>
      <c r="E17" s="38"/>
      <c r="F17" s="40"/>
      <c r="G17" s="208"/>
      <c r="H17" s="55"/>
      <c r="I17" s="61"/>
      <c r="J17" s="51"/>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3602000</v>
      </c>
      <c r="B26" s="138">
        <v>43745000</v>
      </c>
      <c r="C26" s="138">
        <v>0</v>
      </c>
      <c r="D26" s="134">
        <f>+A26+B26-C26</f>
        <v>47347000</v>
      </c>
      <c r="E26" s="134">
        <f>+I23</f>
        <v>0</v>
      </c>
      <c r="F26" s="135">
        <f>+E26/D26</f>
        <v>0</v>
      </c>
      <c r="G26" s="134">
        <f>+I13</f>
        <v>0</v>
      </c>
      <c r="H26" s="134">
        <f>+D26-E26-G26</f>
        <v>47347000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7"/>
  <sheetViews>
    <sheetView workbookViewId="0">
      <selection activeCell="J18" sqref="J1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207</v>
      </c>
      <c r="B3" s="130" t="s">
        <v>208</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2"/>
      <c r="C7" s="343"/>
      <c r="D7" s="83"/>
      <c r="E7" s="359"/>
      <c r="F7" s="360"/>
      <c r="G7" s="360"/>
      <c r="H7" s="361"/>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304">
        <v>44246</v>
      </c>
      <c r="B17" s="53" t="s">
        <v>350</v>
      </c>
      <c r="C17" s="53" t="s">
        <v>348</v>
      </c>
      <c r="D17" s="53" t="s">
        <v>349</v>
      </c>
      <c r="E17" s="281" t="s">
        <v>301</v>
      </c>
      <c r="F17" s="40"/>
      <c r="G17" s="251" t="s">
        <v>351</v>
      </c>
      <c r="H17" s="40"/>
      <c r="I17" s="51">
        <v>39500000</v>
      </c>
      <c r="J17" s="51">
        <v>24747000</v>
      </c>
      <c r="K17" s="60">
        <f t="shared" ref="K17:K22" si="0">+I17-J17</f>
        <v>14753000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39500000</v>
      </c>
      <c r="J23" s="63">
        <f>SUM(J17:J22)</f>
        <v>24747000</v>
      </c>
      <c r="K23" s="63">
        <f>SUM(K17:K22)</f>
        <v>14753000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0</v>
      </c>
      <c r="B26" s="138">
        <v>39500000</v>
      </c>
      <c r="C26" s="138"/>
      <c r="D26" s="134">
        <f>+A26+B26-C26</f>
        <v>39500000</v>
      </c>
      <c r="E26" s="134">
        <f>+I23</f>
        <v>39500000</v>
      </c>
      <c r="F26" s="135">
        <f>+E26/D26</f>
        <v>1</v>
      </c>
      <c r="G26" s="134">
        <f>+I13</f>
        <v>0</v>
      </c>
      <c r="H26" s="134">
        <f>+D26-E26-G26</f>
        <v>0</v>
      </c>
      <c r="I26" s="134">
        <f>+J23</f>
        <v>24747000</v>
      </c>
      <c r="J26" s="140">
        <f>+I26/D26</f>
        <v>0.62650632911392401</v>
      </c>
      <c r="K26" s="134">
        <f>+K23</f>
        <v>14753000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topLeftCell="A2" workbookViewId="0">
      <selection activeCell="D27" sqref="D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140</v>
      </c>
      <c r="B3" s="130" t="s">
        <v>139</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58"/>
      <c r="F7" s="350"/>
      <c r="G7" s="350"/>
      <c r="H7" s="351"/>
      <c r="I7" s="61"/>
      <c r="J7" s="347"/>
      <c r="K7" s="348"/>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67"/>
      <c r="B17" s="53"/>
      <c r="C17" s="53"/>
      <c r="D17" s="53"/>
      <c r="E17" s="38"/>
      <c r="F17" s="40"/>
      <c r="G17" s="208"/>
      <c r="H17" s="55"/>
      <c r="I17" s="61"/>
      <c r="J17" s="51"/>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10000000</v>
      </c>
      <c r="B26" s="138">
        <v>4000000</v>
      </c>
      <c r="C26" s="138">
        <v>0</v>
      </c>
      <c r="D26" s="134">
        <f>+A26+B26</f>
        <v>14000000</v>
      </c>
      <c r="E26" s="134">
        <f>+I23</f>
        <v>0</v>
      </c>
      <c r="F26" s="135">
        <v>0</v>
      </c>
      <c r="G26" s="134">
        <f>+I13</f>
        <v>0</v>
      </c>
      <c r="H26" s="134">
        <f>+D26-E26-G26</f>
        <v>14000000</v>
      </c>
      <c r="I26" s="134">
        <f>+J23</f>
        <v>0</v>
      </c>
      <c r="J26" s="140">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7"/>
  <sheetViews>
    <sheetView workbookViewId="0">
      <selection activeCell="B27" sqref="B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142</v>
      </c>
      <c r="B3" s="130" t="s">
        <v>141</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58"/>
      <c r="F7" s="350"/>
      <c r="G7" s="350"/>
      <c r="H7" s="351"/>
      <c r="I7" s="61"/>
      <c r="J7" s="347"/>
      <c r="K7" s="348"/>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67"/>
      <c r="B17" s="53"/>
      <c r="C17" s="53"/>
      <c r="D17" s="53"/>
      <c r="E17" s="38"/>
      <c r="F17" s="40"/>
      <c r="G17" s="208"/>
      <c r="H17" s="55"/>
      <c r="I17" s="61"/>
      <c r="J17" s="51"/>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2219000</v>
      </c>
      <c r="B26" s="138">
        <v>4000000</v>
      </c>
      <c r="C26" s="138">
        <v>0</v>
      </c>
      <c r="D26" s="134">
        <f>+A26+B26-C26</f>
        <v>6219000</v>
      </c>
      <c r="E26" s="134">
        <f>+I23</f>
        <v>0</v>
      </c>
      <c r="F26" s="135">
        <f>+E26/D26</f>
        <v>0</v>
      </c>
      <c r="G26" s="134">
        <f>+I13</f>
        <v>0</v>
      </c>
      <c r="H26" s="134">
        <f>+D26-E26-G26</f>
        <v>6219000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
  <sheetViews>
    <sheetView workbookViewId="0">
      <selection activeCell="J20" sqref="J20"/>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144</v>
      </c>
      <c r="B3" s="130" t="s">
        <v>143</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57"/>
      <c r="C6" s="81"/>
      <c r="D6" s="332"/>
      <c r="E6" s="333" t="s">
        <v>26</v>
      </c>
      <c r="F6" s="337"/>
      <c r="G6" s="337"/>
      <c r="H6" s="334"/>
      <c r="I6" s="332"/>
      <c r="J6" s="362"/>
      <c r="K6" s="363"/>
    </row>
    <row r="7" spans="1:11" ht="12.75" customHeight="1" x14ac:dyDescent="0.25">
      <c r="A7" s="214"/>
      <c r="B7" s="364"/>
      <c r="C7" s="343"/>
      <c r="D7" s="196"/>
      <c r="E7" s="349"/>
      <c r="F7" s="350"/>
      <c r="G7" s="350"/>
      <c r="H7" s="351"/>
      <c r="I7" s="189"/>
      <c r="J7" s="364"/>
      <c r="K7" s="343"/>
    </row>
    <row r="8" spans="1:11" ht="12.75" customHeight="1" x14ac:dyDescent="0.25">
      <c r="A8" s="191" t="s">
        <v>84</v>
      </c>
      <c r="B8" s="347" t="s">
        <v>84</v>
      </c>
      <c r="C8" s="348"/>
      <c r="D8" s="196" t="s">
        <v>84</v>
      </c>
      <c r="E8" s="349" t="s">
        <v>84</v>
      </c>
      <c r="F8" s="350"/>
      <c r="G8" s="350"/>
      <c r="H8" s="351"/>
      <c r="I8" s="189" t="s">
        <v>84</v>
      </c>
      <c r="J8" s="347" t="s">
        <v>84</v>
      </c>
      <c r="K8" s="348"/>
    </row>
    <row r="9" spans="1:11" ht="12.75" customHeight="1" x14ac:dyDescent="0.25">
      <c r="A9" s="209"/>
      <c r="B9" s="347"/>
      <c r="C9" s="348"/>
      <c r="D9" s="196"/>
      <c r="E9" s="349"/>
      <c r="F9" s="350"/>
      <c r="G9" s="350"/>
      <c r="H9" s="351"/>
      <c r="I9" s="189"/>
      <c r="J9" s="347"/>
      <c r="K9" s="348"/>
    </row>
    <row r="10" spans="1:11" ht="12.75" customHeight="1" x14ac:dyDescent="0.25">
      <c r="A10" s="209"/>
      <c r="B10" s="347"/>
      <c r="C10" s="348"/>
      <c r="D10" s="196"/>
      <c r="E10" s="349"/>
      <c r="F10" s="350"/>
      <c r="G10" s="350"/>
      <c r="H10" s="351"/>
      <c r="I10" s="189"/>
      <c r="J10" s="347"/>
      <c r="K10" s="348"/>
    </row>
    <row r="11" spans="1:11" ht="12.75" customHeight="1" x14ac:dyDescent="0.25">
      <c r="A11" s="209"/>
      <c r="B11" s="347"/>
      <c r="C11" s="348"/>
      <c r="D11" s="196"/>
      <c r="E11" s="349"/>
      <c r="F11" s="350"/>
      <c r="G11" s="350"/>
      <c r="H11" s="351"/>
      <c r="I11" s="189"/>
      <c r="J11" s="347"/>
      <c r="K11" s="348"/>
    </row>
    <row r="12" spans="1:11" ht="12.75" customHeight="1" x14ac:dyDescent="0.25">
      <c r="A12" s="209"/>
      <c r="B12" s="365"/>
      <c r="C12" s="355"/>
      <c r="D12" s="196"/>
      <c r="E12" s="349"/>
      <c r="F12" s="350"/>
      <c r="G12" s="350"/>
      <c r="H12" s="351"/>
      <c r="I12" s="189"/>
      <c r="J12" s="347"/>
      <c r="K12" s="348"/>
    </row>
    <row r="13" spans="1:11" x14ac:dyDescent="0.25">
      <c r="A13" s="44"/>
      <c r="B13" s="33"/>
      <c r="C13" s="33"/>
      <c r="D13" s="45"/>
      <c r="E13" s="45"/>
      <c r="F13" s="45"/>
      <c r="G13" s="352" t="s">
        <v>86</v>
      </c>
      <c r="H13" s="353"/>
      <c r="I13" s="211">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67"/>
      <c r="B17" s="69" t="s">
        <v>346</v>
      </c>
      <c r="C17" s="236" t="s">
        <v>339</v>
      </c>
      <c r="D17" s="236" t="s">
        <v>345</v>
      </c>
      <c r="E17" s="281" t="s">
        <v>344</v>
      </c>
      <c r="F17" s="65"/>
      <c r="G17" s="272" t="s">
        <v>347</v>
      </c>
      <c r="H17" s="65"/>
      <c r="I17" s="303">
        <v>28723120</v>
      </c>
      <c r="J17" s="76">
        <v>28723120</v>
      </c>
      <c r="K17" s="60">
        <f t="shared" ref="K17:K22" si="0">+I17-J17</f>
        <v>0</v>
      </c>
    </row>
    <row r="18" spans="1:11" x14ac:dyDescent="0.25">
      <c r="A18" s="67">
        <v>44295</v>
      </c>
      <c r="B18" s="69" t="s">
        <v>346</v>
      </c>
      <c r="C18" s="69" t="s">
        <v>573</v>
      </c>
      <c r="D18" s="69" t="s">
        <v>574</v>
      </c>
      <c r="E18" s="75" t="s">
        <v>577</v>
      </c>
      <c r="F18" s="65"/>
      <c r="G18" s="203" t="s">
        <v>347</v>
      </c>
      <c r="H18" s="65"/>
      <c r="I18" s="76">
        <v>16010379</v>
      </c>
      <c r="J18" s="76">
        <v>5085153</v>
      </c>
      <c r="K18" s="60">
        <f t="shared" si="0"/>
        <v>10925226</v>
      </c>
    </row>
    <row r="19" spans="1:11" x14ac:dyDescent="0.25">
      <c r="A19" s="67">
        <v>44309</v>
      </c>
      <c r="B19" s="69" t="s">
        <v>463</v>
      </c>
      <c r="C19" s="69" t="s">
        <v>575</v>
      </c>
      <c r="D19" s="69" t="s">
        <v>576</v>
      </c>
      <c r="E19" s="75" t="s">
        <v>578</v>
      </c>
      <c r="F19" s="65"/>
      <c r="G19" s="66" t="s">
        <v>572</v>
      </c>
      <c r="H19" s="65"/>
      <c r="I19" s="76">
        <v>221400000</v>
      </c>
      <c r="J19" s="60"/>
      <c r="K19" s="60">
        <f t="shared" si="0"/>
        <v>221400000</v>
      </c>
    </row>
    <row r="20" spans="1:11" x14ac:dyDescent="0.25">
      <c r="A20" s="67"/>
      <c r="B20" s="69"/>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266133499</v>
      </c>
      <c r="J23" s="63">
        <f>SUM(J17:J22)</f>
        <v>33808273</v>
      </c>
      <c r="K23" s="63">
        <f>SUM(K17:K22)</f>
        <v>232325226</v>
      </c>
    </row>
    <row r="24" spans="1:11" ht="12.75" customHeight="1" x14ac:dyDescent="0.25">
      <c r="A24" s="3"/>
      <c r="B24" s="3"/>
      <c r="C24" s="3"/>
      <c r="D24" s="3"/>
      <c r="E24" s="3"/>
      <c r="F24" s="3"/>
      <c r="G24" s="3"/>
      <c r="H24" s="3"/>
      <c r="I24" s="22"/>
      <c r="J24" s="71"/>
      <c r="K24" s="45"/>
    </row>
    <row r="25" spans="1:11" ht="21.7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362967000</v>
      </c>
      <c r="B26" s="138">
        <v>-39500000</v>
      </c>
      <c r="C26" s="138">
        <v>0</v>
      </c>
      <c r="D26" s="134">
        <f>+A26+B26-C26</f>
        <v>323467000</v>
      </c>
      <c r="E26" s="134">
        <f>+I23</f>
        <v>266133499</v>
      </c>
      <c r="F26" s="135">
        <f>+E26/D26</f>
        <v>0.8227531680202308</v>
      </c>
      <c r="G26" s="134">
        <f>+I13</f>
        <v>0</v>
      </c>
      <c r="H26" s="134">
        <f>+D26-E26-G26</f>
        <v>57333501</v>
      </c>
      <c r="I26" s="134">
        <f>+J23</f>
        <v>33808273</v>
      </c>
      <c r="J26" s="140">
        <f>+I26/D26</f>
        <v>0.10451846092491661</v>
      </c>
      <c r="K26" s="134">
        <f>+K23</f>
        <v>232325226</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7"/>
  <sheetViews>
    <sheetView workbookViewId="0">
      <selection activeCell="J17" sqref="J17"/>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146</v>
      </c>
      <c r="B3" s="130" t="s">
        <v>145</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2"/>
      <c r="C7" s="343"/>
      <c r="D7" s="83"/>
      <c r="E7" s="366"/>
      <c r="F7" s="345"/>
      <c r="G7" s="345"/>
      <c r="H7" s="346"/>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67">
        <v>44208</v>
      </c>
      <c r="B17" s="69" t="s">
        <v>230</v>
      </c>
      <c r="C17" s="69" t="s">
        <v>228</v>
      </c>
      <c r="D17" s="69" t="s">
        <v>229</v>
      </c>
      <c r="E17" s="75" t="s">
        <v>227</v>
      </c>
      <c r="F17" s="65"/>
      <c r="G17" s="66" t="s">
        <v>226</v>
      </c>
      <c r="H17" s="65"/>
      <c r="I17" s="76">
        <v>409773000</v>
      </c>
      <c r="J17" s="76">
        <v>210493675</v>
      </c>
      <c r="K17" s="60">
        <f t="shared" ref="K17:K22" si="0">+I17-J17</f>
        <v>199279325</v>
      </c>
    </row>
    <row r="18" spans="1:11" x14ac:dyDescent="0.25">
      <c r="A18" s="67"/>
      <c r="B18" s="69"/>
      <c r="C18" s="69"/>
      <c r="D18" s="69"/>
      <c r="E18" s="75"/>
      <c r="F18" s="65"/>
      <c r="G18" s="66"/>
      <c r="H18" s="65"/>
      <c r="I18" s="76"/>
      <c r="J18" s="76"/>
      <c r="K18" s="60">
        <f t="shared" si="0"/>
        <v>0</v>
      </c>
    </row>
    <row r="19" spans="1:11" x14ac:dyDescent="0.25">
      <c r="A19" s="67"/>
      <c r="B19" s="69"/>
      <c r="C19" s="69"/>
      <c r="D19" s="69"/>
      <c r="E19"/>
      <c r="F19" s="65"/>
      <c r="G19" s="221"/>
      <c r="H19" s="65"/>
      <c r="I19" s="76"/>
      <c r="J19" s="60"/>
      <c r="K19" s="60">
        <f t="shared" si="0"/>
        <v>0</v>
      </c>
    </row>
    <row r="20" spans="1:11" x14ac:dyDescent="0.25">
      <c r="A20" s="67"/>
      <c r="B20" s="69"/>
      <c r="C20" s="69"/>
      <c r="D20" s="69"/>
      <c r="E20"/>
      <c r="F20" s="65"/>
      <c r="G20"/>
      <c r="H20" s="65"/>
      <c r="I20" s="61"/>
      <c r="J20" s="58"/>
      <c r="K20" s="60">
        <f t="shared" si="0"/>
        <v>0</v>
      </c>
    </row>
    <row r="21" spans="1:11" x14ac:dyDescent="0.25">
      <c r="A21" s="67"/>
      <c r="B21" s="69"/>
      <c r="C21" s="69"/>
      <c r="D21" s="69"/>
      <c r="E21" s="38"/>
      <c r="F21" s="65"/>
      <c r="G21" s="66"/>
      <c r="H21" s="65"/>
      <c r="I21" s="61"/>
      <c r="J21" s="58"/>
      <c r="K21" s="60">
        <f t="shared" si="0"/>
        <v>0</v>
      </c>
    </row>
    <row r="22" spans="1:11" ht="12.75" customHeight="1" x14ac:dyDescent="0.25">
      <c r="A22" s="39"/>
      <c r="B22" s="53"/>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409773000</v>
      </c>
      <c r="J23" s="63">
        <f>SUM(J17:J22)</f>
        <v>210493675</v>
      </c>
      <c r="K23" s="63">
        <f>SUM(K17:K22)</f>
        <v>199279325</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409773000</v>
      </c>
      <c r="B26" s="138">
        <v>230000000</v>
      </c>
      <c r="C26" s="138">
        <v>0</v>
      </c>
      <c r="D26" s="134">
        <f>+A26+B26-C26</f>
        <v>639773000</v>
      </c>
      <c r="E26" s="134">
        <f>+I23</f>
        <v>409773000</v>
      </c>
      <c r="F26" s="135">
        <f>+E26/D26</f>
        <v>0.64049748895311309</v>
      </c>
      <c r="G26" s="134">
        <f>+I13</f>
        <v>0</v>
      </c>
      <c r="H26" s="134">
        <f>+D26-E26-G26</f>
        <v>230000000</v>
      </c>
      <c r="I26" s="134">
        <f>+J23</f>
        <v>210493675</v>
      </c>
      <c r="J26" s="140">
        <f>+I26/D26</f>
        <v>0.32901306400864055</v>
      </c>
      <c r="K26" s="134">
        <f>+K23</f>
        <v>199279325</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zoomScaleNormal="100" workbookViewId="0">
      <selection activeCell="I16" sqref="I16"/>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119</v>
      </c>
      <c r="B3" s="130" t="s">
        <v>118</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9"/>
      <c r="C7" s="351"/>
      <c r="D7" s="38"/>
      <c r="E7" s="349"/>
      <c r="F7" s="350"/>
      <c r="G7" s="350"/>
      <c r="H7" s="351"/>
      <c r="I7" s="40"/>
      <c r="J7" s="349"/>
      <c r="K7" s="351"/>
    </row>
    <row r="8" spans="1:11" ht="12.75" customHeight="1" x14ac:dyDescent="0.25">
      <c r="A8" s="192"/>
      <c r="B8" s="349"/>
      <c r="C8" s="351"/>
      <c r="D8" s="38"/>
      <c r="E8" s="349"/>
      <c r="F8" s="350"/>
      <c r="G8" s="350"/>
      <c r="H8" s="351"/>
      <c r="I8" s="40"/>
      <c r="J8" s="349"/>
      <c r="K8" s="351"/>
    </row>
    <row r="9" spans="1:11" ht="12.75" customHeight="1" x14ac:dyDescent="0.25">
      <c r="A9" s="192"/>
      <c r="B9" s="349"/>
      <c r="C9" s="351"/>
      <c r="D9" s="41"/>
      <c r="E9" s="349"/>
      <c r="F9" s="350"/>
      <c r="G9" s="350"/>
      <c r="H9" s="351"/>
      <c r="I9" s="142"/>
      <c r="J9" s="349"/>
      <c r="K9" s="351"/>
    </row>
    <row r="10" spans="1:11" ht="12.75" customHeight="1" x14ac:dyDescent="0.25">
      <c r="A10" s="192"/>
      <c r="B10" s="349"/>
      <c r="C10" s="351"/>
      <c r="D10" s="41"/>
      <c r="E10" s="349"/>
      <c r="F10" s="350"/>
      <c r="G10" s="350"/>
      <c r="H10" s="351"/>
      <c r="I10" s="142"/>
      <c r="J10" s="349"/>
      <c r="K10" s="351"/>
    </row>
    <row r="11" spans="1:11" ht="12.75" customHeight="1" x14ac:dyDescent="0.25">
      <c r="A11" s="192"/>
      <c r="B11" s="349"/>
      <c r="C11" s="351"/>
      <c r="D11" s="41"/>
      <c r="E11" s="349"/>
      <c r="F11" s="350"/>
      <c r="G11" s="350"/>
      <c r="H11" s="351"/>
      <c r="I11" s="58"/>
      <c r="J11" s="349"/>
      <c r="K11" s="351"/>
    </row>
    <row r="12" spans="1:11" x14ac:dyDescent="0.25">
      <c r="A12" s="44"/>
      <c r="B12" s="45"/>
      <c r="C12" s="45"/>
      <c r="D12" s="45"/>
      <c r="E12" s="45"/>
      <c r="F12" s="45"/>
      <c r="G12" s="352" t="s">
        <v>86</v>
      </c>
      <c r="H12" s="353"/>
      <c r="I12" s="59">
        <f>SUM(I7:I11)</f>
        <v>0</v>
      </c>
      <c r="J12" s="46"/>
      <c r="K12" s="47"/>
    </row>
    <row r="13" spans="1:11" ht="12.75" customHeight="1" x14ac:dyDescent="0.25">
      <c r="A13" s="3"/>
      <c r="B13" s="3"/>
      <c r="C13" s="3"/>
      <c r="D13" s="3"/>
      <c r="E13" s="3"/>
      <c r="F13" s="3"/>
      <c r="G13" s="3"/>
      <c r="H13" s="3"/>
      <c r="I13" s="22"/>
      <c r="J13" s="32"/>
      <c r="K13" s="40"/>
    </row>
    <row r="14" spans="1:11" x14ac:dyDescent="0.25">
      <c r="A14" s="331" t="s">
        <v>22</v>
      </c>
      <c r="B14" s="30" t="s">
        <v>31</v>
      </c>
      <c r="C14" s="49" t="s">
        <v>27</v>
      </c>
      <c r="D14" s="48" t="s">
        <v>27</v>
      </c>
      <c r="E14" s="333" t="s">
        <v>33</v>
      </c>
      <c r="F14" s="337"/>
      <c r="G14" s="337"/>
      <c r="H14" s="334"/>
      <c r="I14" s="331" t="s">
        <v>24</v>
      </c>
      <c r="J14" s="331" t="s">
        <v>23</v>
      </c>
      <c r="K14" s="49" t="s">
        <v>40</v>
      </c>
    </row>
    <row r="15" spans="1:11" x14ac:dyDescent="0.25">
      <c r="A15" s="332"/>
      <c r="B15" s="50" t="s">
        <v>32</v>
      </c>
      <c r="C15" s="50" t="s">
        <v>29</v>
      </c>
      <c r="D15" s="50" t="s">
        <v>28</v>
      </c>
      <c r="E15" s="333" t="s">
        <v>26</v>
      </c>
      <c r="F15" s="334"/>
      <c r="G15" s="333" t="s">
        <v>25</v>
      </c>
      <c r="H15" s="334"/>
      <c r="I15" s="332"/>
      <c r="J15" s="332"/>
      <c r="K15" s="50" t="s">
        <v>41</v>
      </c>
    </row>
    <row r="16" spans="1:11" ht="12.75" customHeight="1" x14ac:dyDescent="0.25">
      <c r="A16" s="178">
        <v>44316</v>
      </c>
      <c r="B16" s="320" t="s">
        <v>562</v>
      </c>
      <c r="C16" s="123" t="s">
        <v>561</v>
      </c>
      <c r="D16" s="123" t="s">
        <v>346</v>
      </c>
      <c r="E16" s="342" t="s">
        <v>506</v>
      </c>
      <c r="F16" s="343"/>
      <c r="G16" s="239" t="s">
        <v>560</v>
      </c>
      <c r="H16" s="40"/>
      <c r="I16" s="58">
        <v>39892320</v>
      </c>
      <c r="J16" s="58"/>
      <c r="K16" s="60"/>
    </row>
    <row r="17" spans="1:11" x14ac:dyDescent="0.25">
      <c r="A17" s="67"/>
      <c r="B17" s="123"/>
      <c r="C17" s="124"/>
      <c r="D17" s="125"/>
      <c r="E17" s="38"/>
      <c r="F17" s="65"/>
      <c r="G17" s="66"/>
      <c r="H17" s="65"/>
      <c r="I17" s="58"/>
      <c r="J17" s="61"/>
      <c r="K17" s="60">
        <f>+I17-J17</f>
        <v>0</v>
      </c>
    </row>
    <row r="18" spans="1:11" x14ac:dyDescent="0.25">
      <c r="A18" s="67"/>
      <c r="B18" s="123"/>
      <c r="C18" s="69"/>
      <c r="D18" s="69"/>
      <c r="E18" s="66"/>
      <c r="F18" s="65"/>
      <c r="G18" s="66"/>
      <c r="H18" s="65"/>
      <c r="I18" s="58"/>
      <c r="J18" s="61"/>
      <c r="K18" s="60">
        <f>+I18-J18</f>
        <v>0</v>
      </c>
    </row>
    <row r="19" spans="1:11" x14ac:dyDescent="0.25">
      <c r="A19" s="67"/>
      <c r="B19" s="123"/>
      <c r="C19" s="69"/>
      <c r="D19" s="69"/>
      <c r="E19" s="66"/>
      <c r="F19" s="65"/>
      <c r="G19" s="66"/>
      <c r="H19" s="65"/>
      <c r="I19" s="58"/>
      <c r="J19" s="61"/>
      <c r="K19" s="60">
        <f>+I19-J19</f>
        <v>0</v>
      </c>
    </row>
    <row r="20" spans="1:11" x14ac:dyDescent="0.25">
      <c r="A20" s="67"/>
      <c r="B20" s="123"/>
      <c r="C20" s="69"/>
      <c r="D20" s="69"/>
      <c r="E20" s="66"/>
      <c r="F20" s="65"/>
      <c r="G20" s="66"/>
      <c r="H20" s="65"/>
      <c r="I20" s="58"/>
      <c r="J20" s="61"/>
      <c r="K20" s="60">
        <f>+I20-J20</f>
        <v>0</v>
      </c>
    </row>
    <row r="21" spans="1:11" x14ac:dyDescent="0.25">
      <c r="A21" s="67"/>
      <c r="B21" s="123"/>
      <c r="C21" s="69"/>
      <c r="D21" s="69"/>
      <c r="E21" s="66"/>
      <c r="F21" s="65"/>
      <c r="G21" s="66"/>
      <c r="H21" s="65"/>
      <c r="I21" s="58"/>
      <c r="J21" s="61"/>
      <c r="K21" s="60">
        <f>+I21-J21</f>
        <v>0</v>
      </c>
    </row>
    <row r="22" spans="1:11" x14ac:dyDescent="0.25">
      <c r="A22" s="44"/>
      <c r="B22" s="45"/>
      <c r="C22" s="45"/>
      <c r="D22" s="45"/>
      <c r="E22" s="45"/>
      <c r="F22" s="45"/>
      <c r="G22" s="352" t="s">
        <v>86</v>
      </c>
      <c r="H22" s="353"/>
      <c r="I22" s="63">
        <f>SUM(I16:I21)</f>
        <v>39892320</v>
      </c>
      <c r="J22" s="63">
        <f>SUM(J16:J21)</f>
        <v>0</v>
      </c>
      <c r="K22" s="63">
        <f>SUM(K16:K21)</f>
        <v>0</v>
      </c>
    </row>
    <row r="23" spans="1:11" ht="12.75" customHeight="1" x14ac:dyDescent="0.25">
      <c r="A23" s="3"/>
      <c r="B23" s="3"/>
      <c r="C23" s="3"/>
      <c r="D23" s="3"/>
      <c r="E23" s="3"/>
      <c r="F23" s="3"/>
      <c r="G23" s="3"/>
      <c r="H23" s="3"/>
      <c r="I23" s="22"/>
      <c r="J23" s="71"/>
      <c r="K23" s="91"/>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3">
        <v>40000000</v>
      </c>
      <c r="B25" s="133"/>
      <c r="C25" s="133">
        <v>0</v>
      </c>
      <c r="D25" s="134">
        <f>+A25+B25-C25</f>
        <v>40000000</v>
      </c>
      <c r="E25" s="134">
        <f>+I22</f>
        <v>39892320</v>
      </c>
      <c r="F25" s="135">
        <f>+E25/D25</f>
        <v>0.99730799999999997</v>
      </c>
      <c r="G25" s="134">
        <f>+I12</f>
        <v>0</v>
      </c>
      <c r="H25" s="134">
        <f>+D25-E25-G25</f>
        <v>107680</v>
      </c>
      <c r="I25" s="139">
        <f>+J22</f>
        <v>0</v>
      </c>
      <c r="J25" s="140">
        <f>+I25/D25</f>
        <v>0</v>
      </c>
      <c r="K25" s="139">
        <f>+K22</f>
        <v>0</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1">
    <mergeCell ref="B10:C10"/>
    <mergeCell ref="B11:C11"/>
    <mergeCell ref="E10:H10"/>
    <mergeCell ref="E16:F16"/>
    <mergeCell ref="G22:H22"/>
    <mergeCell ref="G12:H12"/>
    <mergeCell ref="A14:A15"/>
    <mergeCell ref="E14:H14"/>
    <mergeCell ref="I14:I15"/>
    <mergeCell ref="B7:C7"/>
    <mergeCell ref="B8:C8"/>
    <mergeCell ref="B9:C9"/>
    <mergeCell ref="J9:K9"/>
    <mergeCell ref="E7:H7"/>
    <mergeCell ref="E8:H8"/>
    <mergeCell ref="E9:H9"/>
    <mergeCell ref="J8:K8"/>
    <mergeCell ref="J5:K6"/>
    <mergeCell ref="E6:H6"/>
    <mergeCell ref="J14:J15"/>
    <mergeCell ref="E15:F15"/>
    <mergeCell ref="G15:H15"/>
    <mergeCell ref="J10:K10"/>
    <mergeCell ref="J11:K11"/>
    <mergeCell ref="J7:K7"/>
    <mergeCell ref="E11:H11"/>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1"/>
  <sheetViews>
    <sheetView workbookViewId="0">
      <selection activeCell="I27" sqref="I27"/>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147</v>
      </c>
      <c r="B3" s="130" t="s">
        <v>192</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2"/>
      <c r="C7" s="343"/>
      <c r="D7" s="83"/>
      <c r="E7" s="344"/>
      <c r="F7" s="345"/>
      <c r="G7" s="345"/>
      <c r="H7" s="346"/>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x14ac:dyDescent="0.25">
      <c r="A17" s="67"/>
      <c r="B17" s="69" t="s">
        <v>434</v>
      </c>
      <c r="C17" s="69" t="s">
        <v>432</v>
      </c>
      <c r="D17" s="69" t="s">
        <v>433</v>
      </c>
      <c r="E17" s="226" t="s">
        <v>431</v>
      </c>
      <c r="F17" s="55"/>
      <c r="G17" s="227" t="s">
        <v>430</v>
      </c>
      <c r="H17" s="55"/>
      <c r="I17" s="61">
        <v>141510806</v>
      </c>
      <c r="J17" s="61">
        <v>141510806</v>
      </c>
      <c r="K17" s="60">
        <f>+I17-J17</f>
        <v>0</v>
      </c>
    </row>
    <row r="18" spans="1:11" x14ac:dyDescent="0.25">
      <c r="A18" s="67">
        <v>44368</v>
      </c>
      <c r="B18" s="69" t="s">
        <v>721</v>
      </c>
      <c r="C18" s="69" t="s">
        <v>719</v>
      </c>
      <c r="D18" s="69" t="s">
        <v>720</v>
      </c>
      <c r="E18" s="226" t="s">
        <v>718</v>
      </c>
      <c r="F18" s="55"/>
      <c r="G18" s="227" t="s">
        <v>717</v>
      </c>
      <c r="H18" s="55"/>
      <c r="I18" s="61">
        <v>9024151</v>
      </c>
      <c r="J18" s="61"/>
      <c r="K18" s="60">
        <f>+I18-J18</f>
        <v>9024151</v>
      </c>
    </row>
    <row r="19" spans="1:11" x14ac:dyDescent="0.25">
      <c r="A19" s="67">
        <v>44368</v>
      </c>
      <c r="B19" s="69" t="s">
        <v>721</v>
      </c>
      <c r="C19" s="69" t="s">
        <v>719</v>
      </c>
      <c r="D19" s="69" t="s">
        <v>720</v>
      </c>
      <c r="E19" s="226" t="s">
        <v>718</v>
      </c>
      <c r="F19" s="55"/>
      <c r="G19" s="227" t="s">
        <v>717</v>
      </c>
      <c r="H19" s="55"/>
      <c r="I19" s="61">
        <v>28303176</v>
      </c>
      <c r="J19" s="61"/>
      <c r="K19" s="60">
        <f>+I19-J19</f>
        <v>28303176</v>
      </c>
    </row>
    <row r="20" spans="1:11" x14ac:dyDescent="0.25">
      <c r="A20" s="67">
        <v>44368</v>
      </c>
      <c r="B20" s="69" t="s">
        <v>434</v>
      </c>
      <c r="C20" s="69" t="s">
        <v>723</v>
      </c>
      <c r="D20" s="69" t="s">
        <v>724</v>
      </c>
      <c r="E20" s="226" t="s">
        <v>722</v>
      </c>
      <c r="F20" s="55"/>
      <c r="G20" s="227" t="s">
        <v>430</v>
      </c>
      <c r="H20" s="55"/>
      <c r="I20" s="61">
        <v>31295659</v>
      </c>
      <c r="J20" s="61"/>
      <c r="K20" s="60">
        <f>+I20-J20</f>
        <v>31295659</v>
      </c>
    </row>
    <row r="21" spans="1:11" ht="12.75" customHeight="1" x14ac:dyDescent="0.25">
      <c r="A21" s="67">
        <v>44368</v>
      </c>
      <c r="B21" s="69" t="s">
        <v>721</v>
      </c>
      <c r="C21" s="69" t="s">
        <v>719</v>
      </c>
      <c r="D21" s="69" t="s">
        <v>720</v>
      </c>
      <c r="E21" s="226" t="s">
        <v>718</v>
      </c>
      <c r="F21" s="55"/>
      <c r="G21" s="227" t="s">
        <v>717</v>
      </c>
      <c r="H21" s="55"/>
      <c r="I21" s="61">
        <v>3779310</v>
      </c>
      <c r="J21" s="61"/>
      <c r="K21" s="60">
        <f t="shared" ref="K21:K26" si="0">+I21-J21</f>
        <v>3779310</v>
      </c>
    </row>
    <row r="22" spans="1:11" x14ac:dyDescent="0.25">
      <c r="A22" s="67">
        <v>44368</v>
      </c>
      <c r="B22" s="225" t="s">
        <v>721</v>
      </c>
      <c r="C22" s="69" t="s">
        <v>719</v>
      </c>
      <c r="D22" s="69" t="s">
        <v>720</v>
      </c>
      <c r="E22" s="226" t="s">
        <v>718</v>
      </c>
      <c r="F22" s="65"/>
      <c r="G22" s="233" t="s">
        <v>717</v>
      </c>
      <c r="H22" s="65"/>
      <c r="I22" s="61">
        <v>13791481</v>
      </c>
      <c r="J22" s="58"/>
      <c r="K22" s="60">
        <f t="shared" si="0"/>
        <v>13791481</v>
      </c>
    </row>
    <row r="23" spans="1:11" x14ac:dyDescent="0.25">
      <c r="A23" s="67"/>
      <c r="B23" s="68"/>
      <c r="C23" s="69"/>
      <c r="D23" s="69"/>
      <c r="E23" s="235"/>
      <c r="F23" s="65"/>
      <c r="G23" s="227"/>
      <c r="H23" s="65"/>
      <c r="I23" s="76"/>
      <c r="J23" s="60"/>
      <c r="K23" s="60">
        <f t="shared" si="0"/>
        <v>0</v>
      </c>
    </row>
    <row r="24" spans="1:11" x14ac:dyDescent="0.25">
      <c r="A24" s="67"/>
      <c r="B24" s="68"/>
      <c r="C24" s="69"/>
      <c r="D24" s="69"/>
      <c r="E24"/>
      <c r="F24" s="65"/>
      <c r="G24" s="249"/>
      <c r="H24" s="65"/>
      <c r="I24" s="61"/>
      <c r="J24" s="58"/>
      <c r="K24" s="60">
        <f t="shared" si="0"/>
        <v>0</v>
      </c>
    </row>
    <row r="25" spans="1:11" x14ac:dyDescent="0.25">
      <c r="A25" s="67"/>
      <c r="B25" s="68"/>
      <c r="C25" s="69"/>
      <c r="D25" s="69"/>
      <c r="E25" s="38"/>
      <c r="F25" s="65"/>
      <c r="G25" s="66"/>
      <c r="H25" s="65"/>
      <c r="I25" s="61"/>
      <c r="J25" s="58"/>
      <c r="K25" s="60">
        <f t="shared" si="0"/>
        <v>0</v>
      </c>
    </row>
    <row r="26" spans="1:11" ht="12.75" customHeight="1" x14ac:dyDescent="0.25">
      <c r="A26" s="39"/>
      <c r="B26" s="52"/>
      <c r="C26" s="36"/>
      <c r="D26" s="36"/>
      <c r="E26" s="38"/>
      <c r="F26" s="40"/>
      <c r="G26" s="38"/>
      <c r="H26" s="40"/>
      <c r="I26" s="72"/>
      <c r="J26" s="72"/>
      <c r="K26" s="60">
        <f t="shared" si="0"/>
        <v>0</v>
      </c>
    </row>
    <row r="27" spans="1:11" x14ac:dyDescent="0.25">
      <c r="A27" s="44"/>
      <c r="B27" s="45"/>
      <c r="C27" s="45"/>
      <c r="D27" s="45"/>
      <c r="E27" s="45"/>
      <c r="F27" s="45"/>
      <c r="G27" s="352" t="s">
        <v>86</v>
      </c>
      <c r="H27" s="353"/>
      <c r="I27" s="63">
        <f>SUM(I17:I26)</f>
        <v>227704583</v>
      </c>
      <c r="J27" s="63">
        <f>SUM(J17:J26)</f>
        <v>141510806</v>
      </c>
      <c r="K27" s="63">
        <f>SUM(K17:K26)</f>
        <v>86193777</v>
      </c>
    </row>
    <row r="28" spans="1:11" ht="12.75" customHeight="1" x14ac:dyDescent="0.25">
      <c r="A28" s="3"/>
      <c r="B28" s="3"/>
      <c r="C28" s="3"/>
      <c r="D28" s="3"/>
      <c r="E28" s="3"/>
      <c r="F28" s="3"/>
      <c r="G28" s="3"/>
      <c r="H28" s="3"/>
      <c r="I28" s="22"/>
      <c r="J28" s="71"/>
      <c r="K28" s="45"/>
    </row>
    <row r="29" spans="1:11" ht="24.95" customHeight="1" x14ac:dyDescent="0.25">
      <c r="A29" s="131" t="s">
        <v>108</v>
      </c>
      <c r="B29" s="131" t="s">
        <v>106</v>
      </c>
      <c r="C29" s="131" t="s">
        <v>105</v>
      </c>
      <c r="D29" s="132" t="s">
        <v>109</v>
      </c>
      <c r="E29" s="131" t="s">
        <v>33</v>
      </c>
      <c r="F29" s="131" t="s">
        <v>103</v>
      </c>
      <c r="G29" s="131" t="s">
        <v>30</v>
      </c>
      <c r="H29" s="131" t="s">
        <v>42</v>
      </c>
      <c r="I29" s="131" t="s">
        <v>43</v>
      </c>
      <c r="J29" s="131" t="s">
        <v>73</v>
      </c>
      <c r="K29" s="131" t="s">
        <v>48</v>
      </c>
    </row>
    <row r="30" spans="1:11" ht="24.95" customHeight="1" x14ac:dyDescent="0.25">
      <c r="A30" s="138">
        <v>707610000</v>
      </c>
      <c r="B30" s="138">
        <v>133000000</v>
      </c>
      <c r="C30" s="138">
        <v>0</v>
      </c>
      <c r="D30" s="134">
        <f>+A30+B30-C30</f>
        <v>840610000</v>
      </c>
      <c r="E30" s="134">
        <f>+I27</f>
        <v>227704583</v>
      </c>
      <c r="F30" s="135">
        <f>+E30/D30</f>
        <v>0.27088017392131902</v>
      </c>
      <c r="G30" s="134">
        <f>+I13</f>
        <v>0</v>
      </c>
      <c r="H30" s="134">
        <f>+D30-E30-G30</f>
        <v>612905417</v>
      </c>
      <c r="I30" s="134">
        <f>+J27</f>
        <v>141510806</v>
      </c>
      <c r="J30" s="140">
        <f>+I30/D30</f>
        <v>0.16834299615755224</v>
      </c>
      <c r="K30" s="134">
        <f>+K27</f>
        <v>86193777</v>
      </c>
    </row>
    <row r="31" spans="1:11" x14ac:dyDescent="0.25">
      <c r="A31" s="137">
        <v>1</v>
      </c>
      <c r="B31" s="137">
        <v>2</v>
      </c>
      <c r="C31" s="137">
        <v>3</v>
      </c>
      <c r="D31" s="137" t="s">
        <v>35</v>
      </c>
      <c r="E31" s="137">
        <v>5</v>
      </c>
      <c r="F31" s="137" t="s">
        <v>49</v>
      </c>
      <c r="G31" s="137">
        <v>7</v>
      </c>
      <c r="H31" s="137" t="s">
        <v>50</v>
      </c>
      <c r="I31" s="137">
        <v>9</v>
      </c>
      <c r="J31" s="137" t="s">
        <v>74</v>
      </c>
      <c r="K31"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7:H27"/>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6"/>
  <sheetViews>
    <sheetView workbookViewId="0">
      <selection activeCell="A21" sqref="A21"/>
    </sheetView>
  </sheetViews>
  <sheetFormatPr baseColWidth="10" defaultRowHeight="15" x14ac:dyDescent="0.25"/>
  <cols>
    <col min="1" max="1" width="21.42578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148</v>
      </c>
      <c r="B3" s="130" t="s">
        <v>149</v>
      </c>
      <c r="C3" s="127"/>
      <c r="D3" s="127"/>
      <c r="E3" s="128"/>
      <c r="F3" s="128"/>
      <c r="G3" s="128"/>
      <c r="H3" s="128"/>
      <c r="I3" s="128"/>
      <c r="J3" s="128"/>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x14ac:dyDescent="0.25">
      <c r="A7" s="192"/>
      <c r="B7" s="342"/>
      <c r="C7" s="343"/>
      <c r="D7" s="83"/>
      <c r="E7" s="344"/>
      <c r="F7" s="345"/>
      <c r="G7" s="345"/>
      <c r="H7" s="346"/>
      <c r="I7" s="61"/>
      <c r="J7" s="342"/>
      <c r="K7" s="343"/>
    </row>
    <row r="8" spans="1:11" x14ac:dyDescent="0.25">
      <c r="A8" s="123"/>
      <c r="B8" s="347"/>
      <c r="C8" s="348"/>
      <c r="D8" s="83"/>
      <c r="E8" s="349"/>
      <c r="F8" s="350"/>
      <c r="G8" s="350"/>
      <c r="H8" s="351"/>
      <c r="I8" s="61"/>
      <c r="J8" s="347"/>
      <c r="K8" s="348"/>
    </row>
    <row r="9" spans="1:11" x14ac:dyDescent="0.25">
      <c r="A9" s="123"/>
      <c r="B9" s="347"/>
      <c r="C9" s="348"/>
      <c r="D9" s="83"/>
      <c r="E9" s="349"/>
      <c r="F9" s="350"/>
      <c r="G9" s="350"/>
      <c r="H9" s="351"/>
      <c r="I9" s="61"/>
      <c r="J9" s="347"/>
      <c r="K9" s="348"/>
    </row>
    <row r="10" spans="1:11" x14ac:dyDescent="0.25">
      <c r="A10" s="123"/>
      <c r="B10" s="347"/>
      <c r="C10" s="348"/>
      <c r="D10" s="83"/>
      <c r="E10" s="349"/>
      <c r="F10" s="350"/>
      <c r="G10" s="350"/>
      <c r="H10" s="351"/>
      <c r="I10" s="61"/>
      <c r="J10" s="347"/>
      <c r="K10" s="348"/>
    </row>
    <row r="11" spans="1:1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8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4" ht="12.75" customHeight="1" x14ac:dyDescent="0.25">
      <c r="A17" s="39">
        <v>44232</v>
      </c>
      <c r="B17" s="123" t="s">
        <v>323</v>
      </c>
      <c r="C17" s="53" t="s">
        <v>353</v>
      </c>
      <c r="D17" s="53" t="s">
        <v>354</v>
      </c>
      <c r="E17" s="38" t="s">
        <v>436</v>
      </c>
      <c r="F17" s="55"/>
      <c r="G17" s="66" t="s">
        <v>352</v>
      </c>
      <c r="H17" s="55"/>
      <c r="I17" s="60">
        <v>307239</v>
      </c>
      <c r="J17" s="60">
        <v>307239</v>
      </c>
      <c r="K17" s="60">
        <f t="shared" ref="K17:K31" si="0">+I17-J17</f>
        <v>0</v>
      </c>
      <c r="M17"/>
      <c r="N17"/>
    </row>
    <row r="18" spans="1:14" ht="12.75" customHeight="1" x14ac:dyDescent="0.25">
      <c r="A18" s="39">
        <v>44263</v>
      </c>
      <c r="B18" s="123" t="s">
        <v>438</v>
      </c>
      <c r="C18" s="53" t="s">
        <v>437</v>
      </c>
      <c r="D18" s="53" t="s">
        <v>333</v>
      </c>
      <c r="E18" s="38" t="s">
        <v>435</v>
      </c>
      <c r="F18" s="55"/>
      <c r="G18" s="314" t="s">
        <v>352</v>
      </c>
      <c r="H18" s="55"/>
      <c r="I18" s="60">
        <v>391596</v>
      </c>
      <c r="J18" s="60">
        <v>391596</v>
      </c>
      <c r="K18" s="60">
        <f t="shared" si="0"/>
        <v>0</v>
      </c>
      <c r="M18"/>
      <c r="N18"/>
    </row>
    <row r="19" spans="1:14" ht="12.75" customHeight="1" x14ac:dyDescent="0.25">
      <c r="A19" s="39">
        <v>44295</v>
      </c>
      <c r="B19" s="123" t="s">
        <v>516</v>
      </c>
      <c r="C19" s="53" t="s">
        <v>551</v>
      </c>
      <c r="D19" s="53" t="s">
        <v>580</v>
      </c>
      <c r="E19" s="38" t="s">
        <v>579</v>
      </c>
      <c r="F19" s="55"/>
      <c r="G19" s="317" t="s">
        <v>352</v>
      </c>
      <c r="H19" s="55"/>
      <c r="I19" s="60">
        <v>357959</v>
      </c>
      <c r="J19" s="60">
        <v>357959</v>
      </c>
      <c r="K19" s="60">
        <f t="shared" si="0"/>
        <v>0</v>
      </c>
      <c r="M19"/>
      <c r="N19"/>
    </row>
    <row r="20" spans="1:14" ht="12.75" customHeight="1" x14ac:dyDescent="0.25">
      <c r="A20" s="39">
        <v>44322</v>
      </c>
      <c r="B20" s="123" t="s">
        <v>652</v>
      </c>
      <c r="C20" s="53" t="s">
        <v>650</v>
      </c>
      <c r="D20" s="53" t="s">
        <v>651</v>
      </c>
      <c r="E20" s="38" t="s">
        <v>649</v>
      </c>
      <c r="F20" s="55"/>
      <c r="G20" s="323" t="s">
        <v>352</v>
      </c>
      <c r="H20" s="55"/>
      <c r="I20" s="60">
        <v>371724</v>
      </c>
      <c r="J20" s="60">
        <v>371724</v>
      </c>
      <c r="K20" s="60"/>
      <c r="M20"/>
      <c r="N20"/>
    </row>
    <row r="21" spans="1:14" x14ac:dyDescent="0.25">
      <c r="A21" s="39">
        <v>44351</v>
      </c>
      <c r="B21" s="123" t="s">
        <v>685</v>
      </c>
      <c r="C21" s="53" t="s">
        <v>726</v>
      </c>
      <c r="D21" s="53" t="s">
        <v>727</v>
      </c>
      <c r="E21" s="38" t="s">
        <v>725</v>
      </c>
      <c r="F21" s="55"/>
      <c r="G21" s="323" t="s">
        <v>352</v>
      </c>
      <c r="H21" s="55"/>
      <c r="I21" s="60">
        <v>363135</v>
      </c>
      <c r="J21" s="60">
        <v>363135</v>
      </c>
      <c r="K21" s="60">
        <f t="shared" si="0"/>
        <v>0</v>
      </c>
      <c r="M21"/>
      <c r="N21"/>
    </row>
    <row r="22" spans="1:14" x14ac:dyDescent="0.25">
      <c r="A22" s="39"/>
      <c r="B22" s="123"/>
      <c r="C22" s="53"/>
      <c r="D22" s="53"/>
      <c r="E22" s="38"/>
      <c r="F22" s="55"/>
      <c r="G22" s="245"/>
      <c r="H22" s="55"/>
      <c r="I22" s="60"/>
      <c r="J22" s="60"/>
      <c r="K22" s="60">
        <f t="shared" si="0"/>
        <v>0</v>
      </c>
      <c r="M22"/>
      <c r="N22"/>
    </row>
    <row r="23" spans="1:14" x14ac:dyDescent="0.25">
      <c r="A23" s="39"/>
      <c r="B23" s="123"/>
      <c r="C23" s="53"/>
      <c r="D23" s="53"/>
      <c r="E23"/>
      <c r="F23" s="55"/>
      <c r="G23" s="246"/>
      <c r="H23" s="55"/>
      <c r="I23" s="60"/>
      <c r="J23" s="60"/>
      <c r="K23" s="60">
        <f t="shared" si="0"/>
        <v>0</v>
      </c>
      <c r="M23"/>
      <c r="N23"/>
    </row>
    <row r="24" spans="1:14" x14ac:dyDescent="0.25">
      <c r="A24" s="39"/>
      <c r="B24" s="53"/>
      <c r="C24" s="53"/>
      <c r="D24" s="173"/>
      <c r="E24"/>
      <c r="F24" s="193"/>
      <c r="G24" s="254"/>
      <c r="H24" s="64"/>
      <c r="I24" s="177"/>
      <c r="J24" s="215"/>
      <c r="K24" s="60">
        <f t="shared" si="0"/>
        <v>0</v>
      </c>
      <c r="M24"/>
      <c r="N24"/>
    </row>
    <row r="25" spans="1:14" x14ac:dyDescent="0.25">
      <c r="A25" s="39"/>
      <c r="B25" s="53"/>
      <c r="C25" s="53"/>
      <c r="D25" s="173"/>
      <c r="E25"/>
      <c r="F25" s="193"/>
      <c r="G25" s="258"/>
      <c r="H25" s="64"/>
      <c r="I25" s="177"/>
      <c r="J25" s="215"/>
      <c r="K25" s="60">
        <f t="shared" si="0"/>
        <v>0</v>
      </c>
      <c r="M25"/>
      <c r="N25"/>
    </row>
    <row r="26" spans="1:14" x14ac:dyDescent="0.25">
      <c r="A26" s="67"/>
      <c r="B26" s="69"/>
      <c r="C26" s="69"/>
      <c r="D26" s="69"/>
      <c r="E26" s="38"/>
      <c r="F26" s="55"/>
      <c r="G26" s="174"/>
      <c r="H26" s="55"/>
      <c r="I26" s="61"/>
      <c r="J26" s="58"/>
      <c r="K26" s="60">
        <f t="shared" si="0"/>
        <v>0</v>
      </c>
    </row>
    <row r="27" spans="1:14" x14ac:dyDescent="0.25">
      <c r="A27" s="67"/>
      <c r="B27" s="69"/>
      <c r="C27" s="69"/>
      <c r="D27" s="69"/>
      <c r="E27" s="38"/>
      <c r="F27" s="55"/>
      <c r="G27" s="174"/>
      <c r="H27" s="55"/>
      <c r="I27" s="61"/>
      <c r="J27" s="58"/>
      <c r="K27" s="60">
        <f t="shared" si="0"/>
        <v>0</v>
      </c>
    </row>
    <row r="28" spans="1:14" x14ac:dyDescent="0.25">
      <c r="A28" s="67"/>
      <c r="B28" s="69"/>
      <c r="C28" s="69"/>
      <c r="D28" s="224"/>
      <c r="E28" s="38"/>
      <c r="F28" s="55"/>
      <c r="G28" s="174"/>
      <c r="H28" s="64"/>
      <c r="I28" s="61"/>
      <c r="J28" s="58"/>
      <c r="K28" s="60">
        <f t="shared" si="0"/>
        <v>0</v>
      </c>
    </row>
    <row r="29" spans="1:14" x14ac:dyDescent="0.25">
      <c r="A29" s="67"/>
      <c r="B29" s="69"/>
      <c r="C29" s="69"/>
      <c r="D29" s="224"/>
      <c r="E29" s="38"/>
      <c r="F29" s="55"/>
      <c r="G29" s="174"/>
      <c r="H29" s="64"/>
      <c r="I29" s="61"/>
      <c r="J29" s="58"/>
      <c r="K29" s="60">
        <f t="shared" si="0"/>
        <v>0</v>
      </c>
    </row>
    <row r="30" spans="1:14" x14ac:dyDescent="0.25">
      <c r="A30" s="39"/>
      <c r="B30" s="53"/>
      <c r="C30" s="53"/>
      <c r="D30" s="173"/>
      <c r="E30" s="38"/>
      <c r="F30" s="193"/>
      <c r="G30" s="174"/>
      <c r="H30" s="64"/>
      <c r="I30" s="177"/>
      <c r="J30" s="215"/>
      <c r="K30" s="60">
        <f t="shared" si="0"/>
        <v>0</v>
      </c>
    </row>
    <row r="31" spans="1:14" ht="12.75" customHeight="1" x14ac:dyDescent="0.25">
      <c r="A31" s="39"/>
      <c r="B31" s="123"/>
      <c r="C31" s="36"/>
      <c r="D31" s="36"/>
      <c r="E31" s="38"/>
      <c r="F31" s="40"/>
      <c r="G31" s="38"/>
      <c r="H31" s="40"/>
      <c r="I31" s="72"/>
      <c r="J31" s="72"/>
      <c r="K31" s="60">
        <f t="shared" si="0"/>
        <v>0</v>
      </c>
    </row>
    <row r="32" spans="1:14" x14ac:dyDescent="0.25">
      <c r="A32" s="44"/>
      <c r="B32" s="45"/>
      <c r="C32" s="45"/>
      <c r="D32" s="45"/>
      <c r="E32" s="45"/>
      <c r="F32" s="45"/>
      <c r="G32" s="352" t="s">
        <v>86</v>
      </c>
      <c r="H32" s="353"/>
      <c r="I32" s="63">
        <f>SUM(I17:I31)</f>
        <v>1791653</v>
      </c>
      <c r="J32" s="63">
        <f>SUM(J17:J31)</f>
        <v>1791653</v>
      </c>
      <c r="K32" s="63">
        <f>SUM(K17:K31)</f>
        <v>0</v>
      </c>
    </row>
    <row r="33" spans="1:11" ht="12.75" customHeight="1" x14ac:dyDescent="0.25">
      <c r="A33" s="45"/>
      <c r="B33" s="45"/>
      <c r="C33" s="45"/>
      <c r="D33" s="45"/>
      <c r="E33" s="45"/>
      <c r="F33" s="45"/>
      <c r="G33" s="45"/>
      <c r="H33" s="45"/>
      <c r="I33" s="91"/>
      <c r="J33" s="74"/>
      <c r="K33" s="45"/>
    </row>
    <row r="34" spans="1:11" ht="24.95" customHeight="1" x14ac:dyDescent="0.25">
      <c r="A34" s="131" t="s">
        <v>108</v>
      </c>
      <c r="B34" s="131" t="s">
        <v>106</v>
      </c>
      <c r="C34" s="131" t="s">
        <v>105</v>
      </c>
      <c r="D34" s="132" t="s">
        <v>109</v>
      </c>
      <c r="E34" s="131" t="s">
        <v>33</v>
      </c>
      <c r="F34" s="131" t="s">
        <v>103</v>
      </c>
      <c r="G34" s="131" t="s">
        <v>30</v>
      </c>
      <c r="H34" s="131" t="s">
        <v>42</v>
      </c>
      <c r="I34" s="131" t="s">
        <v>43</v>
      </c>
      <c r="J34" s="131" t="s">
        <v>73</v>
      </c>
      <c r="K34" s="131" t="s">
        <v>48</v>
      </c>
    </row>
    <row r="35" spans="1:11" ht="24.95" customHeight="1" x14ac:dyDescent="0.25">
      <c r="A35" s="138">
        <v>7255000</v>
      </c>
      <c r="B35" s="138"/>
      <c r="C35" s="138">
        <v>0</v>
      </c>
      <c r="D35" s="134">
        <f>+A35+B35-C35</f>
        <v>7255000</v>
      </c>
      <c r="E35" s="134">
        <f>+I32</f>
        <v>1791653</v>
      </c>
      <c r="F35" s="135">
        <f>+E35/D35</f>
        <v>0.24695423845623707</v>
      </c>
      <c r="G35" s="134">
        <f>+I13</f>
        <v>0</v>
      </c>
      <c r="H35" s="134">
        <f>+D35-E35-G35</f>
        <v>5463347</v>
      </c>
      <c r="I35" s="134">
        <f>+J32</f>
        <v>1791653</v>
      </c>
      <c r="J35" s="140">
        <f>+I35/D35</f>
        <v>0.24695423845623707</v>
      </c>
      <c r="K35" s="134">
        <f>+K32</f>
        <v>0</v>
      </c>
    </row>
    <row r="36" spans="1:11" x14ac:dyDescent="0.25">
      <c r="A36" s="137">
        <v>1</v>
      </c>
      <c r="B36" s="137">
        <v>2</v>
      </c>
      <c r="C36" s="137">
        <v>3</v>
      </c>
      <c r="D36" s="137" t="s">
        <v>35</v>
      </c>
      <c r="E36" s="137">
        <v>5</v>
      </c>
      <c r="F36" s="137" t="s">
        <v>49</v>
      </c>
      <c r="G36" s="137">
        <v>7</v>
      </c>
      <c r="H36" s="137" t="s">
        <v>50</v>
      </c>
      <c r="I36" s="137">
        <v>9</v>
      </c>
      <c r="J36" s="137" t="s">
        <v>74</v>
      </c>
      <c r="K36" s="137" t="s">
        <v>75</v>
      </c>
    </row>
  </sheetData>
  <mergeCells count="33">
    <mergeCell ref="B12:C12"/>
    <mergeCell ref="E12:H12"/>
    <mergeCell ref="J12:K12"/>
    <mergeCell ref="J9:K9"/>
    <mergeCell ref="B10:C10"/>
    <mergeCell ref="E10:H10"/>
    <mergeCell ref="J10:K10"/>
    <mergeCell ref="B11:C11"/>
    <mergeCell ref="E11:H11"/>
    <mergeCell ref="J11:K11"/>
    <mergeCell ref="A5:A6"/>
    <mergeCell ref="J15:J16"/>
    <mergeCell ref="I15:I16"/>
    <mergeCell ref="A15:A16"/>
    <mergeCell ref="B5:B6"/>
    <mergeCell ref="D5:D6"/>
    <mergeCell ref="I5:I6"/>
    <mergeCell ref="J5:K6"/>
    <mergeCell ref="B7:C7"/>
    <mergeCell ref="E7:H7"/>
    <mergeCell ref="J7:K7"/>
    <mergeCell ref="B8:C8"/>
    <mergeCell ref="E8:H8"/>
    <mergeCell ref="J8:K8"/>
    <mergeCell ref="B9:C9"/>
    <mergeCell ref="E9:H9"/>
    <mergeCell ref="G32:H32"/>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7"/>
  <sheetViews>
    <sheetView topLeftCell="A2" workbookViewId="0">
      <selection activeCell="I8" sqref="I8"/>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151</v>
      </c>
      <c r="B3" s="130" t="s">
        <v>150</v>
      </c>
      <c r="C3" s="127"/>
      <c r="D3" s="127"/>
      <c r="E3" s="128"/>
      <c r="F3" s="128"/>
      <c r="G3" s="128"/>
      <c r="H3" s="128"/>
      <c r="I3" s="128"/>
      <c r="J3" s="128"/>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57"/>
      <c r="C6" s="81"/>
      <c r="D6" s="332"/>
      <c r="E6" s="333" t="s">
        <v>26</v>
      </c>
      <c r="F6" s="337"/>
      <c r="G6" s="337"/>
      <c r="H6" s="334"/>
      <c r="I6" s="332"/>
      <c r="J6" s="362"/>
      <c r="K6" s="363"/>
    </row>
    <row r="7" spans="1:11" x14ac:dyDescent="0.25">
      <c r="A7" s="283">
        <v>44209</v>
      </c>
      <c r="B7" s="342"/>
      <c r="C7" s="343"/>
      <c r="D7" s="196" t="s">
        <v>304</v>
      </c>
      <c r="E7" s="281" t="s">
        <v>302</v>
      </c>
      <c r="F7" s="281" t="s">
        <v>302</v>
      </c>
      <c r="G7" s="281" t="s">
        <v>302</v>
      </c>
      <c r="H7" s="281" t="s">
        <v>302</v>
      </c>
      <c r="I7" s="322">
        <v>11189200</v>
      </c>
      <c r="J7" s="342"/>
      <c r="K7" s="343"/>
    </row>
    <row r="8" spans="1:11" x14ac:dyDescent="0.25">
      <c r="A8" s="284">
        <v>44223</v>
      </c>
      <c r="B8" s="347"/>
      <c r="C8" s="348"/>
      <c r="D8" s="196" t="s">
        <v>305</v>
      </c>
      <c r="E8" s="281" t="s">
        <v>303</v>
      </c>
      <c r="F8" s="281" t="s">
        <v>303</v>
      </c>
      <c r="G8" s="281" t="s">
        <v>303</v>
      </c>
      <c r="H8" s="281" t="s">
        <v>303</v>
      </c>
      <c r="I8" s="76">
        <v>134353346</v>
      </c>
      <c r="J8" s="342"/>
      <c r="K8" s="343"/>
    </row>
    <row r="9" spans="1:11" x14ac:dyDescent="0.25">
      <c r="A9" s="209"/>
      <c r="B9" s="347"/>
      <c r="C9" s="348"/>
      <c r="D9" s="196"/>
      <c r="E9" s="349"/>
      <c r="F9" s="350"/>
      <c r="G9" s="350"/>
      <c r="H9" s="351"/>
      <c r="I9" s="189"/>
      <c r="J9" s="347"/>
      <c r="K9" s="348"/>
    </row>
    <row r="10" spans="1:11" x14ac:dyDescent="0.25">
      <c r="A10" s="209"/>
      <c r="B10" s="347"/>
      <c r="C10" s="348"/>
      <c r="D10" s="196"/>
      <c r="E10" s="349"/>
      <c r="F10" s="350"/>
      <c r="G10" s="350"/>
      <c r="H10" s="351"/>
      <c r="I10" s="189"/>
      <c r="J10" s="347"/>
      <c r="K10" s="348"/>
    </row>
    <row r="11" spans="1:11" x14ac:dyDescent="0.25">
      <c r="A11" s="209"/>
      <c r="B11" s="347"/>
      <c r="C11" s="348"/>
      <c r="D11" s="196"/>
      <c r="E11" s="349"/>
      <c r="F11" s="350"/>
      <c r="G11" s="350"/>
      <c r="H11" s="351"/>
      <c r="I11" s="189"/>
      <c r="J11" s="347"/>
      <c r="K11" s="348"/>
    </row>
    <row r="12" spans="1:11" ht="12.75" customHeight="1" x14ac:dyDescent="0.25">
      <c r="A12" s="209"/>
      <c r="B12" s="365"/>
      <c r="C12" s="355"/>
      <c r="D12" s="196"/>
      <c r="E12" s="349"/>
      <c r="F12" s="350"/>
      <c r="G12" s="350"/>
      <c r="H12" s="351"/>
      <c r="I12" s="189"/>
      <c r="J12" s="347"/>
      <c r="K12" s="348"/>
    </row>
    <row r="13" spans="1:11" x14ac:dyDescent="0.25">
      <c r="A13" s="44"/>
      <c r="B13" s="33"/>
      <c r="C13" s="33"/>
      <c r="D13" s="45"/>
      <c r="E13" s="45"/>
      <c r="F13" s="45"/>
      <c r="G13" s="352" t="s">
        <v>86</v>
      </c>
      <c r="H13" s="353"/>
      <c r="I13" s="211">
        <f>SUM(I7:I12)</f>
        <v>145542546</v>
      </c>
      <c r="J13" s="46"/>
      <c r="K13" s="47"/>
    </row>
    <row r="14" spans="1:11" ht="12.75" customHeight="1" x14ac:dyDescent="0.25">
      <c r="A14" s="3"/>
      <c r="B14" s="3"/>
      <c r="C14" s="3"/>
      <c r="D14" s="3"/>
      <c r="E14" s="3"/>
      <c r="F14" s="3"/>
      <c r="G14" s="3"/>
      <c r="H14" s="3"/>
      <c r="I14" s="8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77">
        <v>44223</v>
      </c>
      <c r="B17" s="123" t="s">
        <v>240</v>
      </c>
      <c r="C17" s="123" t="s">
        <v>238</v>
      </c>
      <c r="D17" s="123" t="s">
        <v>239</v>
      </c>
      <c r="E17" s="251" t="s">
        <v>237</v>
      </c>
      <c r="F17" s="40"/>
      <c r="G17" s="251" t="s">
        <v>236</v>
      </c>
      <c r="H17" s="40"/>
      <c r="I17" s="60">
        <v>551800</v>
      </c>
      <c r="J17" s="60">
        <v>551800</v>
      </c>
      <c r="K17" s="60">
        <f t="shared" ref="K17:K32" si="0">+I17-J17</f>
        <v>0</v>
      </c>
    </row>
    <row r="18" spans="1:11" ht="12.75" customHeight="1" x14ac:dyDescent="0.25">
      <c r="A18" s="77">
        <v>44235</v>
      </c>
      <c r="B18" s="123" t="s">
        <v>242</v>
      </c>
      <c r="C18" s="123" t="s">
        <v>241</v>
      </c>
      <c r="D18" s="123" t="s">
        <v>356</v>
      </c>
      <c r="E18" s="281" t="s">
        <v>355</v>
      </c>
      <c r="F18" s="40"/>
      <c r="G18" s="251" t="s">
        <v>357</v>
      </c>
      <c r="H18" s="40"/>
      <c r="I18" s="60">
        <v>5646654</v>
      </c>
      <c r="J18" s="60">
        <v>5646654</v>
      </c>
      <c r="K18" s="60">
        <f t="shared" si="0"/>
        <v>0</v>
      </c>
    </row>
    <row r="19" spans="1:11" x14ac:dyDescent="0.25">
      <c r="A19" s="77">
        <v>44239</v>
      </c>
      <c r="B19" s="123" t="s">
        <v>360</v>
      </c>
      <c r="C19" s="123" t="s">
        <v>238</v>
      </c>
      <c r="D19" s="123" t="s">
        <v>359</v>
      </c>
      <c r="E19" s="251" t="s">
        <v>441</v>
      </c>
      <c r="F19" s="40"/>
      <c r="G19" s="281" t="s">
        <v>236</v>
      </c>
      <c r="H19" s="40"/>
      <c r="I19" s="60">
        <v>551800</v>
      </c>
      <c r="J19" s="60">
        <v>551800</v>
      </c>
      <c r="K19" s="60">
        <f t="shared" si="0"/>
        <v>0</v>
      </c>
    </row>
    <row r="20" spans="1:11" x14ac:dyDescent="0.25">
      <c r="A20" s="77">
        <v>44272</v>
      </c>
      <c r="B20" s="123" t="s">
        <v>440</v>
      </c>
      <c r="C20" s="123" t="s">
        <v>238</v>
      </c>
      <c r="D20" s="123" t="s">
        <v>439</v>
      </c>
      <c r="E20" s="251" t="s">
        <v>358</v>
      </c>
      <c r="F20" s="40"/>
      <c r="G20" s="251" t="s">
        <v>236</v>
      </c>
      <c r="H20" s="40"/>
      <c r="I20" s="60">
        <v>551800</v>
      </c>
      <c r="J20" s="60">
        <v>551800</v>
      </c>
      <c r="K20" s="60">
        <f t="shared" si="0"/>
        <v>0</v>
      </c>
    </row>
    <row r="21" spans="1:11" x14ac:dyDescent="0.25">
      <c r="A21" s="77">
        <v>44301</v>
      </c>
      <c r="B21" s="123">
        <v>2049</v>
      </c>
      <c r="C21" s="123" t="s">
        <v>238</v>
      </c>
      <c r="D21" s="123" t="s">
        <v>581</v>
      </c>
      <c r="E21" s="251" t="s">
        <v>582</v>
      </c>
      <c r="F21" s="40"/>
      <c r="G21" s="251" t="s">
        <v>236</v>
      </c>
      <c r="H21" s="40"/>
      <c r="I21" s="60">
        <v>551800</v>
      </c>
      <c r="J21" s="60">
        <v>551800</v>
      </c>
      <c r="K21" s="60">
        <f t="shared" si="0"/>
        <v>0</v>
      </c>
    </row>
    <row r="22" spans="1:11" x14ac:dyDescent="0.25">
      <c r="A22" s="77">
        <v>44326</v>
      </c>
      <c r="B22" s="123" t="s">
        <v>735</v>
      </c>
      <c r="C22" s="123" t="s">
        <v>238</v>
      </c>
      <c r="D22" s="123" t="s">
        <v>731</v>
      </c>
      <c r="E22" s="251" t="s">
        <v>733</v>
      </c>
      <c r="F22" s="40"/>
      <c r="G22" s="251" t="s">
        <v>236</v>
      </c>
      <c r="H22" s="40"/>
      <c r="I22" s="60">
        <v>551800</v>
      </c>
      <c r="J22" s="60">
        <v>513400</v>
      </c>
      <c r="K22" s="60">
        <f t="shared" si="0"/>
        <v>38400</v>
      </c>
    </row>
    <row r="23" spans="1:11" x14ac:dyDescent="0.25">
      <c r="A23" s="77">
        <v>44368</v>
      </c>
      <c r="B23" s="123" t="s">
        <v>736</v>
      </c>
      <c r="C23" s="123" t="s">
        <v>238</v>
      </c>
      <c r="D23" s="123" t="s">
        <v>732</v>
      </c>
      <c r="E23" s="249" t="s">
        <v>734</v>
      </c>
      <c r="F23" s="40"/>
      <c r="G23" s="249" t="s">
        <v>236</v>
      </c>
      <c r="H23" s="40"/>
      <c r="I23" s="60">
        <v>551800</v>
      </c>
      <c r="J23" s="60">
        <v>551800</v>
      </c>
      <c r="K23" s="60">
        <f t="shared" si="0"/>
        <v>0</v>
      </c>
    </row>
    <row r="24" spans="1:11" x14ac:dyDescent="0.25">
      <c r="A24" s="77"/>
      <c r="B24" s="123"/>
      <c r="C24" s="123"/>
      <c r="D24" s="123"/>
      <c r="E24" s="249"/>
      <c r="F24" s="40"/>
      <c r="G24" s="249"/>
      <c r="H24" s="40"/>
      <c r="I24" s="60"/>
      <c r="J24" s="60"/>
      <c r="K24" s="60">
        <f t="shared" si="0"/>
        <v>0</v>
      </c>
    </row>
    <row r="25" spans="1:11" x14ac:dyDescent="0.25">
      <c r="A25" s="77"/>
      <c r="B25" s="123"/>
      <c r="C25" s="123"/>
      <c r="D25" s="123"/>
      <c r="E25" s="249"/>
      <c r="F25" s="40"/>
      <c r="G25" s="249"/>
      <c r="H25" s="40"/>
      <c r="I25" s="60"/>
      <c r="J25" s="60"/>
      <c r="K25" s="60">
        <f t="shared" si="0"/>
        <v>0</v>
      </c>
    </row>
    <row r="26" spans="1:11" x14ac:dyDescent="0.25">
      <c r="A26" s="77"/>
      <c r="B26" s="123"/>
      <c r="C26" s="123"/>
      <c r="D26" s="123"/>
      <c r="E26" s="249"/>
      <c r="F26" s="40"/>
      <c r="G26" s="249"/>
      <c r="H26" s="40"/>
      <c r="I26" s="60"/>
      <c r="J26" s="60"/>
      <c r="K26" s="60">
        <f t="shared" si="0"/>
        <v>0</v>
      </c>
    </row>
    <row r="27" spans="1:11" x14ac:dyDescent="0.25">
      <c r="A27" s="77"/>
      <c r="B27" s="123"/>
      <c r="C27" s="123"/>
      <c r="D27" s="123"/>
      <c r="E27" s="249"/>
      <c r="F27" s="40"/>
      <c r="G27" s="249"/>
      <c r="H27" s="40"/>
      <c r="I27" s="60"/>
      <c r="J27" s="60"/>
      <c r="K27" s="60">
        <f t="shared" si="0"/>
        <v>0</v>
      </c>
    </row>
    <row r="28" spans="1:11" x14ac:dyDescent="0.25">
      <c r="A28" s="77"/>
      <c r="B28" s="263"/>
      <c r="C28" s="123"/>
      <c r="D28" s="123"/>
      <c r="E28" s="249"/>
      <c r="F28" s="40"/>
      <c r="G28" s="249"/>
      <c r="H28" s="40"/>
      <c r="I28" s="60"/>
      <c r="J28" s="60"/>
      <c r="K28" s="60">
        <f t="shared" si="0"/>
        <v>0</v>
      </c>
    </row>
    <row r="29" spans="1:11" x14ac:dyDescent="0.25">
      <c r="A29" s="77"/>
      <c r="B29" s="263"/>
      <c r="C29" s="123"/>
      <c r="D29" s="123"/>
      <c r="E29" s="249"/>
      <c r="F29" s="40"/>
      <c r="G29" s="249"/>
      <c r="H29" s="40"/>
      <c r="I29" s="60"/>
      <c r="J29" s="60"/>
      <c r="K29" s="60">
        <f t="shared" si="0"/>
        <v>0</v>
      </c>
    </row>
    <row r="30" spans="1:11" x14ac:dyDescent="0.25">
      <c r="A30" s="77"/>
      <c r="B30" s="263"/>
      <c r="C30" s="123"/>
      <c r="D30" s="123"/>
      <c r="E30" s="249"/>
      <c r="F30" s="40"/>
      <c r="G30" s="249"/>
      <c r="H30" s="40"/>
      <c r="I30" s="60"/>
      <c r="J30" s="60"/>
      <c r="K30" s="60"/>
    </row>
    <row r="31" spans="1:11" x14ac:dyDescent="0.25">
      <c r="A31" s="77"/>
      <c r="B31" s="263"/>
      <c r="C31" s="123"/>
      <c r="D31" s="123"/>
      <c r="E31" s="249"/>
      <c r="F31" s="40"/>
      <c r="G31" s="249"/>
      <c r="H31" s="40"/>
      <c r="I31" s="60"/>
      <c r="J31" s="60"/>
      <c r="K31" s="60"/>
    </row>
    <row r="32" spans="1:11" ht="12.75" customHeight="1" x14ac:dyDescent="0.25">
      <c r="A32" s="77"/>
      <c r="B32" s="255"/>
      <c r="C32" s="123"/>
      <c r="D32" s="123"/>
      <c r="E32"/>
      <c r="F32" s="40"/>
      <c r="G32"/>
      <c r="H32" s="40"/>
      <c r="I32" s="60"/>
      <c r="J32" s="60"/>
      <c r="K32" s="60">
        <f t="shared" si="0"/>
        <v>0</v>
      </c>
    </row>
    <row r="33" spans="1:11" x14ac:dyDescent="0.25">
      <c r="A33" s="44"/>
      <c r="B33" s="45"/>
      <c r="C33" s="45"/>
      <c r="D33" s="45"/>
      <c r="E33" s="45"/>
      <c r="F33" s="45"/>
      <c r="G33" s="352" t="s">
        <v>86</v>
      </c>
      <c r="H33" s="353"/>
      <c r="I33" s="63">
        <f>SUM(I17:I32)</f>
        <v>8957454</v>
      </c>
      <c r="J33" s="63">
        <f>SUM(J17:J32)</f>
        <v>8919054</v>
      </c>
      <c r="K33" s="63">
        <f>SUM(K17:K32)</f>
        <v>38400</v>
      </c>
    </row>
    <row r="34" spans="1:11" ht="12.75" customHeight="1" x14ac:dyDescent="0.25">
      <c r="A34" s="45"/>
      <c r="B34" s="45"/>
      <c r="C34" s="45"/>
      <c r="D34" s="45"/>
      <c r="E34" s="45"/>
      <c r="F34" s="45"/>
      <c r="G34" s="45"/>
      <c r="H34" s="45"/>
      <c r="I34" s="91"/>
      <c r="J34" s="74"/>
      <c r="K34" s="45"/>
    </row>
    <row r="35" spans="1:11" ht="24.95" customHeight="1" x14ac:dyDescent="0.25">
      <c r="A35" s="131" t="s">
        <v>108</v>
      </c>
      <c r="B35" s="131" t="s">
        <v>106</v>
      </c>
      <c r="C35" s="131" t="s">
        <v>105</v>
      </c>
      <c r="D35" s="132" t="s">
        <v>109</v>
      </c>
      <c r="E35" s="131" t="s">
        <v>33</v>
      </c>
      <c r="F35" s="131" t="s">
        <v>103</v>
      </c>
      <c r="G35" s="131" t="s">
        <v>30</v>
      </c>
      <c r="H35" s="131" t="s">
        <v>42</v>
      </c>
      <c r="I35" s="131" t="s">
        <v>43</v>
      </c>
      <c r="J35" s="131" t="s">
        <v>73</v>
      </c>
      <c r="K35" s="131" t="s">
        <v>48</v>
      </c>
    </row>
    <row r="36" spans="1:11" ht="24.95" customHeight="1" x14ac:dyDescent="0.25">
      <c r="A36" s="138">
        <v>154500000</v>
      </c>
      <c r="B36" s="138"/>
      <c r="C36" s="138">
        <v>0</v>
      </c>
      <c r="D36" s="134">
        <f>+A36+B36-C36</f>
        <v>154500000</v>
      </c>
      <c r="E36" s="134">
        <f>+I33</f>
        <v>8957454</v>
      </c>
      <c r="F36" s="135">
        <f>+E36/D36</f>
        <v>5.7977048543689319E-2</v>
      </c>
      <c r="G36" s="134">
        <f>+I13</f>
        <v>145542546</v>
      </c>
      <c r="H36" s="134">
        <f>+D36-E36-G36</f>
        <v>0</v>
      </c>
      <c r="I36" s="134">
        <f>+J33</f>
        <v>8919054</v>
      </c>
      <c r="J36" s="140">
        <f>+I36/D36</f>
        <v>5.772850485436893E-2</v>
      </c>
      <c r="K36" s="134">
        <f>+K33</f>
        <v>38400</v>
      </c>
    </row>
    <row r="37" spans="1:11" x14ac:dyDescent="0.25">
      <c r="A37" s="137">
        <v>1</v>
      </c>
      <c r="B37" s="137">
        <v>2</v>
      </c>
      <c r="C37" s="137">
        <v>3</v>
      </c>
      <c r="D37" s="137" t="s">
        <v>35</v>
      </c>
      <c r="E37" s="137">
        <v>5</v>
      </c>
      <c r="F37" s="137" t="s">
        <v>49</v>
      </c>
      <c r="G37" s="137">
        <v>7</v>
      </c>
      <c r="H37" s="137" t="s">
        <v>50</v>
      </c>
      <c r="I37" s="137">
        <v>9</v>
      </c>
      <c r="J37" s="137" t="s">
        <v>74</v>
      </c>
      <c r="K37" s="137" t="s">
        <v>75</v>
      </c>
    </row>
  </sheetData>
  <mergeCells count="31">
    <mergeCell ref="G33:H33"/>
    <mergeCell ref="G13:H13"/>
    <mergeCell ref="A15:A16"/>
    <mergeCell ref="E15:H15"/>
    <mergeCell ref="I15:I16"/>
    <mergeCell ref="B9:C9"/>
    <mergeCell ref="E9:H9"/>
    <mergeCell ref="B12:C12"/>
    <mergeCell ref="E12:H12"/>
    <mergeCell ref="B10:C10"/>
    <mergeCell ref="B11:C11"/>
    <mergeCell ref="E11:H11"/>
    <mergeCell ref="J15:J16"/>
    <mergeCell ref="E16:F16"/>
    <mergeCell ref="G16:H16"/>
    <mergeCell ref="J12:K12"/>
    <mergeCell ref="J9:K9"/>
    <mergeCell ref="E10:H10"/>
    <mergeCell ref="J10:K10"/>
    <mergeCell ref="J11:K11"/>
    <mergeCell ref="J5:K6"/>
    <mergeCell ref="E6:H6"/>
    <mergeCell ref="B7:C7"/>
    <mergeCell ref="J7:K7"/>
    <mergeCell ref="B8:C8"/>
    <mergeCell ref="J8:K8"/>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9"/>
  <sheetViews>
    <sheetView workbookViewId="0">
      <selection activeCell="A7" sqref="A7"/>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4" ht="12.75" customHeight="1" x14ac:dyDescent="0.25">
      <c r="A1" s="2" t="s">
        <v>102</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127" t="s">
        <v>153</v>
      </c>
      <c r="B3" s="130" t="s">
        <v>152</v>
      </c>
      <c r="C3" s="127"/>
      <c r="D3" s="127"/>
      <c r="E3" s="128"/>
      <c r="F3" s="128"/>
      <c r="G3" s="128"/>
      <c r="H3" s="128"/>
      <c r="I3" s="128"/>
      <c r="J3" s="128"/>
      <c r="K3" s="129" t="str">
        <f>+TOTAL!M1</f>
        <v>JUNIO</v>
      </c>
    </row>
    <row r="4" spans="1:14" ht="12.75" customHeight="1" x14ac:dyDescent="0.25">
      <c r="A4" s="3"/>
      <c r="B4" s="3"/>
      <c r="C4" s="3"/>
      <c r="D4" s="3"/>
      <c r="E4" s="3"/>
      <c r="F4" s="3"/>
      <c r="G4" s="3"/>
      <c r="H4" s="3"/>
      <c r="I4" s="3"/>
      <c r="J4" s="32"/>
      <c r="K4" s="33"/>
    </row>
    <row r="5" spans="1:14" x14ac:dyDescent="0.25">
      <c r="A5" s="331" t="s">
        <v>22</v>
      </c>
      <c r="B5" s="338" t="s">
        <v>85</v>
      </c>
      <c r="C5" s="34"/>
      <c r="D5" s="331" t="s">
        <v>51</v>
      </c>
      <c r="E5" s="333" t="s">
        <v>30</v>
      </c>
      <c r="F5" s="337"/>
      <c r="G5" s="337"/>
      <c r="H5" s="334"/>
      <c r="I5" s="331" t="s">
        <v>24</v>
      </c>
      <c r="J5" s="338" t="s">
        <v>34</v>
      </c>
      <c r="K5" s="339"/>
    </row>
    <row r="6" spans="1:14" x14ac:dyDescent="0.25">
      <c r="A6" s="332"/>
      <c r="B6" s="340"/>
      <c r="C6" s="35"/>
      <c r="D6" s="332"/>
      <c r="E6" s="333" t="s">
        <v>26</v>
      </c>
      <c r="F6" s="337"/>
      <c r="G6" s="337"/>
      <c r="H6" s="334"/>
      <c r="I6" s="332"/>
      <c r="J6" s="340"/>
      <c r="K6" s="341"/>
    </row>
    <row r="7" spans="1:14" x14ac:dyDescent="0.25">
      <c r="A7" s="230"/>
      <c r="B7" s="347"/>
      <c r="C7" s="348"/>
      <c r="D7" s="83" t="s">
        <v>847</v>
      </c>
      <c r="E7" s="367" t="s">
        <v>846</v>
      </c>
      <c r="F7" s="368"/>
      <c r="G7" s="368"/>
      <c r="H7" s="369"/>
      <c r="I7" s="24">
        <v>150705471</v>
      </c>
      <c r="J7" s="347"/>
      <c r="K7" s="348"/>
    </row>
    <row r="8" spans="1:14" x14ac:dyDescent="0.25">
      <c r="A8" s="123"/>
      <c r="B8" s="347"/>
      <c r="C8" s="348"/>
      <c r="D8" s="83"/>
      <c r="E8" s="349"/>
      <c r="F8" s="350"/>
      <c r="G8" s="350"/>
      <c r="H8" s="351"/>
      <c r="I8" s="24"/>
      <c r="J8" s="347"/>
      <c r="K8" s="348"/>
    </row>
    <row r="9" spans="1:14" x14ac:dyDescent="0.25">
      <c r="A9" s="123"/>
      <c r="B9" s="347"/>
      <c r="C9" s="348"/>
      <c r="D9" s="83"/>
      <c r="E9" s="349"/>
      <c r="F9" s="350"/>
      <c r="G9" s="350"/>
      <c r="H9" s="351"/>
      <c r="I9" s="24"/>
      <c r="J9" s="347"/>
      <c r="K9" s="348"/>
    </row>
    <row r="10" spans="1:14" x14ac:dyDescent="0.25">
      <c r="A10" s="123"/>
      <c r="B10" s="347"/>
      <c r="C10" s="348"/>
      <c r="D10" s="83"/>
      <c r="E10" s="349"/>
      <c r="F10" s="350"/>
      <c r="G10" s="350"/>
      <c r="H10" s="351"/>
      <c r="I10" s="24"/>
      <c r="J10" s="347"/>
      <c r="K10" s="348"/>
    </row>
    <row r="11" spans="1:14" ht="12.75" customHeight="1" x14ac:dyDescent="0.25">
      <c r="A11" s="123"/>
      <c r="B11" s="347"/>
      <c r="C11" s="348"/>
      <c r="D11" s="83"/>
      <c r="E11" s="349"/>
      <c r="F11" s="350"/>
      <c r="G11" s="350"/>
      <c r="H11" s="351"/>
      <c r="I11" s="24"/>
      <c r="J11" s="347"/>
      <c r="K11" s="348"/>
    </row>
    <row r="12" spans="1:14" x14ac:dyDescent="0.25">
      <c r="A12" s="44"/>
      <c r="B12" s="45"/>
      <c r="C12" s="45"/>
      <c r="D12" s="45"/>
      <c r="E12" s="45"/>
      <c r="F12" s="45"/>
      <c r="G12" s="352" t="s">
        <v>86</v>
      </c>
      <c r="H12" s="353"/>
      <c r="I12" s="59">
        <f>SUM(I7:I11)</f>
        <v>150705471</v>
      </c>
      <c r="J12" s="46"/>
      <c r="K12" s="47"/>
    </row>
    <row r="13" spans="1:14" ht="12.75" customHeight="1" x14ac:dyDescent="0.25">
      <c r="A13" s="3"/>
      <c r="B13" s="3"/>
      <c r="C13" s="3"/>
      <c r="D13" s="3"/>
      <c r="E13" s="3"/>
      <c r="F13" s="3"/>
      <c r="G13" s="3"/>
      <c r="H13" s="3"/>
      <c r="I13" s="82"/>
      <c r="J13" s="32"/>
      <c r="K13" s="40"/>
    </row>
    <row r="14" spans="1:14" x14ac:dyDescent="0.25">
      <c r="A14" s="331" t="s">
        <v>22</v>
      </c>
      <c r="B14" s="30" t="s">
        <v>31</v>
      </c>
      <c r="C14" s="49" t="s">
        <v>27</v>
      </c>
      <c r="D14" s="48" t="s">
        <v>27</v>
      </c>
      <c r="E14" s="333" t="s">
        <v>33</v>
      </c>
      <c r="F14" s="337"/>
      <c r="G14" s="337"/>
      <c r="H14" s="334"/>
      <c r="I14" s="331" t="s">
        <v>24</v>
      </c>
      <c r="J14" s="331" t="s">
        <v>23</v>
      </c>
      <c r="K14" s="49" t="s">
        <v>40</v>
      </c>
    </row>
    <row r="15" spans="1:14" x14ac:dyDescent="0.25">
      <c r="A15" s="332"/>
      <c r="B15" s="50" t="s">
        <v>32</v>
      </c>
      <c r="C15" s="50" t="s">
        <v>29</v>
      </c>
      <c r="D15" s="50" t="s">
        <v>28</v>
      </c>
      <c r="E15" s="333" t="s">
        <v>26</v>
      </c>
      <c r="F15" s="334"/>
      <c r="G15" s="333" t="s">
        <v>25</v>
      </c>
      <c r="H15" s="334"/>
      <c r="I15" s="332"/>
      <c r="J15" s="332"/>
      <c r="K15" s="50" t="s">
        <v>41</v>
      </c>
    </row>
    <row r="16" spans="1:14" ht="12.75" customHeight="1" x14ac:dyDescent="0.25">
      <c r="A16" s="178">
        <v>44236</v>
      </c>
      <c r="B16" s="123" t="s">
        <v>365</v>
      </c>
      <c r="C16" s="123" t="s">
        <v>363</v>
      </c>
      <c r="D16" s="123" t="s">
        <v>364</v>
      </c>
      <c r="E16" s="282" t="s">
        <v>361</v>
      </c>
      <c r="F16" s="305"/>
      <c r="G16" s="306" t="s">
        <v>362</v>
      </c>
      <c r="H16" s="305"/>
      <c r="I16" s="24">
        <v>84301176</v>
      </c>
      <c r="J16" s="24"/>
      <c r="K16" s="24">
        <f t="shared" ref="K16:K24" si="0">+I16-J16</f>
        <v>84301176</v>
      </c>
      <c r="M16"/>
      <c r="N16"/>
    </row>
    <row r="17" spans="1:14" ht="12.75" customHeight="1" x14ac:dyDescent="0.25">
      <c r="A17" s="178"/>
      <c r="B17" s="123"/>
      <c r="C17" s="123"/>
      <c r="D17" s="123"/>
      <c r="E17" s="179"/>
      <c r="F17" s="180"/>
      <c r="G17" s="182"/>
      <c r="H17" s="180"/>
      <c r="I17" s="24"/>
      <c r="J17" s="24"/>
      <c r="K17" s="24">
        <f t="shared" si="0"/>
        <v>0</v>
      </c>
      <c r="M17"/>
      <c r="N17"/>
    </row>
    <row r="18" spans="1:14" ht="12.75" customHeight="1" x14ac:dyDescent="0.25">
      <c r="A18" s="178"/>
      <c r="B18" s="123"/>
      <c r="C18" s="123"/>
      <c r="D18" s="123"/>
      <c r="E18" s="179"/>
      <c r="F18" s="180"/>
      <c r="G18" s="182"/>
      <c r="H18" s="180"/>
      <c r="I18" s="24"/>
      <c r="J18" s="24"/>
      <c r="K18" s="24">
        <f t="shared" si="0"/>
        <v>0</v>
      </c>
      <c r="M18"/>
      <c r="N18"/>
    </row>
    <row r="19" spans="1:14" x14ac:dyDescent="0.25">
      <c r="A19" s="178"/>
      <c r="B19" s="123"/>
      <c r="C19" s="123"/>
      <c r="D19" s="123"/>
      <c r="E19" s="179"/>
      <c r="F19" s="180"/>
      <c r="G19" s="182"/>
      <c r="H19" s="180"/>
      <c r="I19" s="24"/>
      <c r="J19" s="24"/>
      <c r="K19" s="24">
        <f t="shared" si="0"/>
        <v>0</v>
      </c>
      <c r="M19"/>
      <c r="N19"/>
    </row>
    <row r="20" spans="1:14" x14ac:dyDescent="0.25">
      <c r="A20" s="178"/>
      <c r="B20" s="123"/>
      <c r="C20" s="123"/>
      <c r="D20" s="123"/>
      <c r="E20" s="179"/>
      <c r="F20" s="180"/>
      <c r="G20" s="182"/>
      <c r="H20" s="180"/>
      <c r="I20" s="24"/>
      <c r="J20" s="24"/>
      <c r="K20" s="24">
        <f t="shared" si="0"/>
        <v>0</v>
      </c>
      <c r="M20"/>
      <c r="N20"/>
    </row>
    <row r="21" spans="1:14" x14ac:dyDescent="0.25">
      <c r="A21" s="178"/>
      <c r="B21" s="123"/>
      <c r="C21" s="123"/>
      <c r="D21" s="123"/>
      <c r="E21" s="179"/>
      <c r="F21" s="180"/>
      <c r="G21" s="182"/>
      <c r="H21" s="180"/>
      <c r="I21" s="24"/>
      <c r="J21" s="24"/>
      <c r="K21" s="24">
        <f t="shared" si="0"/>
        <v>0</v>
      </c>
    </row>
    <row r="22" spans="1:14" x14ac:dyDescent="0.25">
      <c r="A22" s="178"/>
      <c r="B22" s="123"/>
      <c r="C22" s="123"/>
      <c r="D22" s="123"/>
      <c r="E22" s="179"/>
      <c r="F22" s="180"/>
      <c r="G22" s="182"/>
      <c r="H22" s="180"/>
      <c r="I22" s="24"/>
      <c r="J22" s="24"/>
      <c r="K22" s="24">
        <f t="shared" si="0"/>
        <v>0</v>
      </c>
    </row>
    <row r="23" spans="1:14" x14ac:dyDescent="0.25">
      <c r="A23" s="178"/>
      <c r="B23" s="123"/>
      <c r="C23" s="123"/>
      <c r="D23" s="123"/>
      <c r="E23" s="179"/>
      <c r="F23" s="180"/>
      <c r="G23" s="182"/>
      <c r="H23" s="180"/>
      <c r="I23" s="24"/>
      <c r="J23" s="24"/>
      <c r="K23" s="24">
        <f t="shared" si="0"/>
        <v>0</v>
      </c>
    </row>
    <row r="24" spans="1:14" ht="12.75" customHeight="1" x14ac:dyDescent="0.25">
      <c r="A24" s="178"/>
      <c r="B24" s="123"/>
      <c r="C24" s="10"/>
      <c r="D24" s="10"/>
      <c r="E24" s="179"/>
      <c r="F24" s="181"/>
      <c r="G24" s="179"/>
      <c r="H24" s="181"/>
      <c r="I24" s="183"/>
      <c r="J24" s="183"/>
      <c r="K24" s="24">
        <f t="shared" si="0"/>
        <v>0</v>
      </c>
    </row>
    <row r="25" spans="1:14" x14ac:dyDescent="0.25">
      <c r="A25" s="44"/>
      <c r="B25" s="45"/>
      <c r="C25" s="45"/>
      <c r="D25" s="45"/>
      <c r="E25" s="45"/>
      <c r="F25" s="45"/>
      <c r="G25" s="352" t="s">
        <v>86</v>
      </c>
      <c r="H25" s="353"/>
      <c r="I25" s="63">
        <f>SUM(I16:I24)</f>
        <v>84301176</v>
      </c>
      <c r="J25" s="63">
        <f>SUM(J16:J24)</f>
        <v>0</v>
      </c>
      <c r="K25" s="63">
        <f>SUM(K16:K24)</f>
        <v>84301176</v>
      </c>
    </row>
    <row r="26" spans="1:14" ht="12.75" customHeight="1" x14ac:dyDescent="0.25">
      <c r="A26" s="45"/>
      <c r="B26" s="45"/>
      <c r="C26" s="45"/>
      <c r="D26" s="45"/>
      <c r="E26" s="45"/>
      <c r="F26" s="45"/>
      <c r="G26" s="45"/>
      <c r="H26" s="45"/>
      <c r="I26" s="91"/>
      <c r="J26" s="74"/>
      <c r="K26" s="45"/>
    </row>
    <row r="27" spans="1:14" ht="24.95" customHeight="1" x14ac:dyDescent="0.25">
      <c r="A27" s="131" t="s">
        <v>108</v>
      </c>
      <c r="B27" s="131" t="s">
        <v>106</v>
      </c>
      <c r="C27" s="131" t="s">
        <v>105</v>
      </c>
      <c r="D27" s="132" t="s">
        <v>109</v>
      </c>
      <c r="E27" s="131" t="s">
        <v>33</v>
      </c>
      <c r="F27" s="131" t="s">
        <v>103</v>
      </c>
      <c r="G27" s="131" t="s">
        <v>30</v>
      </c>
      <c r="H27" s="131" t="s">
        <v>42</v>
      </c>
      <c r="I27" s="131" t="s">
        <v>43</v>
      </c>
      <c r="J27" s="131" t="s">
        <v>73</v>
      </c>
      <c r="K27" s="131" t="s">
        <v>48</v>
      </c>
    </row>
    <row r="28" spans="1:14" ht="24.95" customHeight="1" x14ac:dyDescent="0.25">
      <c r="A28" s="138">
        <v>288000000</v>
      </c>
      <c r="B28" s="138">
        <v>0</v>
      </c>
      <c r="C28" s="138">
        <v>0</v>
      </c>
      <c r="D28" s="134">
        <f>+A28+B28-C28</f>
        <v>288000000</v>
      </c>
      <c r="E28" s="134">
        <f>+I25</f>
        <v>84301176</v>
      </c>
      <c r="F28" s="135">
        <f>+E28/D28</f>
        <v>0.29271241666666664</v>
      </c>
      <c r="G28" s="134">
        <f>+I12</f>
        <v>150705471</v>
      </c>
      <c r="H28" s="134">
        <f>+D28-E28-G28</f>
        <v>52993353</v>
      </c>
      <c r="I28" s="134">
        <f>+J25</f>
        <v>0</v>
      </c>
      <c r="J28" s="140">
        <f>+I28/D28</f>
        <v>0</v>
      </c>
      <c r="K28" s="134">
        <f>+K25</f>
        <v>84301176</v>
      </c>
    </row>
    <row r="29" spans="1:14" x14ac:dyDescent="0.25">
      <c r="A29" s="137">
        <v>1</v>
      </c>
      <c r="B29" s="137">
        <v>2</v>
      </c>
      <c r="C29" s="137">
        <v>3</v>
      </c>
      <c r="D29" s="137" t="s">
        <v>35</v>
      </c>
      <c r="E29" s="137">
        <v>5</v>
      </c>
      <c r="F29" s="137" t="s">
        <v>49</v>
      </c>
      <c r="G29" s="137">
        <v>7</v>
      </c>
      <c r="H29" s="137" t="s">
        <v>50</v>
      </c>
      <c r="I29" s="137">
        <v>9</v>
      </c>
      <c r="J29" s="137" t="s">
        <v>74</v>
      </c>
      <c r="K29" s="137" t="s">
        <v>75</v>
      </c>
    </row>
  </sheetData>
  <mergeCells count="30">
    <mergeCell ref="B11:C11"/>
    <mergeCell ref="E11:H11"/>
    <mergeCell ref="J11:K11"/>
    <mergeCell ref="B9:C9"/>
    <mergeCell ref="E9:H9"/>
    <mergeCell ref="J9:K9"/>
    <mergeCell ref="B10:C10"/>
    <mergeCell ref="E10:H10"/>
    <mergeCell ref="J10:K10"/>
    <mergeCell ref="G25:H25"/>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7"/>
  <sheetViews>
    <sheetView workbookViewId="0">
      <selection activeCell="I8" sqref="I8"/>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209</v>
      </c>
      <c r="B3" s="130" t="s">
        <v>210</v>
      </c>
      <c r="C3" s="127"/>
      <c r="D3" s="127"/>
      <c r="E3" s="128"/>
      <c r="F3" s="128"/>
      <c r="G3" s="128"/>
      <c r="H3" s="128"/>
      <c r="I3" s="128"/>
      <c r="J3" s="128"/>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x14ac:dyDescent="0.25">
      <c r="A7" s="192">
        <v>44315</v>
      </c>
      <c r="B7" s="342"/>
      <c r="C7" s="343"/>
      <c r="D7" s="83" t="s">
        <v>648</v>
      </c>
      <c r="E7" s="344" t="s">
        <v>647</v>
      </c>
      <c r="F7" s="345"/>
      <c r="G7" s="345"/>
      <c r="H7" s="346"/>
      <c r="I7" s="61">
        <v>6914400</v>
      </c>
      <c r="J7" s="342"/>
      <c r="K7" s="343"/>
    </row>
    <row r="8" spans="1:11" x14ac:dyDescent="0.25">
      <c r="A8" s="123"/>
      <c r="B8" s="347"/>
      <c r="C8" s="348"/>
      <c r="D8" s="83"/>
      <c r="E8" s="349"/>
      <c r="F8" s="350"/>
      <c r="G8" s="350"/>
      <c r="H8" s="351"/>
      <c r="I8" s="61"/>
      <c r="J8" s="347"/>
      <c r="K8" s="348"/>
    </row>
    <row r="9" spans="1:11" x14ac:dyDescent="0.25">
      <c r="A9" s="123"/>
      <c r="B9" s="347"/>
      <c r="C9" s="348"/>
      <c r="D9" s="83"/>
      <c r="E9" s="349"/>
      <c r="F9" s="350"/>
      <c r="G9" s="350"/>
      <c r="H9" s="351"/>
      <c r="I9" s="61"/>
      <c r="J9" s="347"/>
      <c r="K9" s="348"/>
    </row>
    <row r="10" spans="1:11" x14ac:dyDescent="0.25">
      <c r="A10" s="123"/>
      <c r="B10" s="347"/>
      <c r="C10" s="348"/>
      <c r="D10" s="83"/>
      <c r="E10" s="349"/>
      <c r="F10" s="350"/>
      <c r="G10" s="350"/>
      <c r="H10" s="351"/>
      <c r="I10" s="61"/>
      <c r="J10" s="347"/>
      <c r="K10" s="348"/>
    </row>
    <row r="11" spans="1:1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6914400</v>
      </c>
      <c r="J13" s="46"/>
      <c r="K13" s="47"/>
    </row>
    <row r="14" spans="1:11" ht="12.75" customHeight="1" x14ac:dyDescent="0.25">
      <c r="A14" s="3"/>
      <c r="B14" s="3"/>
      <c r="C14" s="3"/>
      <c r="D14" s="3"/>
      <c r="E14" s="3"/>
      <c r="F14" s="3"/>
      <c r="G14" s="3"/>
      <c r="H14" s="3"/>
      <c r="I14" s="8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84">
        <v>44215</v>
      </c>
      <c r="B17" s="329" t="s">
        <v>235</v>
      </c>
      <c r="C17" s="329" t="s">
        <v>233</v>
      </c>
      <c r="D17" s="329" t="s">
        <v>234</v>
      </c>
      <c r="E17" s="311" t="s">
        <v>232</v>
      </c>
      <c r="F17" s="312"/>
      <c r="G17" s="311" t="s">
        <v>231</v>
      </c>
      <c r="H17" s="37"/>
      <c r="I17" s="310">
        <v>310314000</v>
      </c>
      <c r="J17" s="51">
        <v>95578500</v>
      </c>
      <c r="K17" s="60">
        <f t="shared" ref="K17:K22" si="0">+I17-J17</f>
        <v>214735500</v>
      </c>
    </row>
    <row r="18" spans="1:11" ht="12.75" customHeight="1" x14ac:dyDescent="0.25">
      <c r="A18" s="77">
        <v>44320</v>
      </c>
      <c r="B18" s="53">
        <v>219</v>
      </c>
      <c r="C18" s="53" t="s">
        <v>729</v>
      </c>
      <c r="D18" s="53" t="s">
        <v>730</v>
      </c>
      <c r="E18" s="226" t="s">
        <v>728</v>
      </c>
      <c r="F18" s="40"/>
      <c r="G18" s="311" t="s">
        <v>231</v>
      </c>
      <c r="H18" s="40"/>
      <c r="I18" s="58">
        <v>62229600</v>
      </c>
      <c r="J18" s="36"/>
      <c r="K18" s="60">
        <f t="shared" si="0"/>
        <v>62229600</v>
      </c>
    </row>
    <row r="19" spans="1:11" ht="12.75" customHeight="1" x14ac:dyDescent="0.25">
      <c r="A19" s="77"/>
      <c r="B19" s="36"/>
      <c r="C19" s="36"/>
      <c r="D19" s="36"/>
      <c r="E19" s="38"/>
      <c r="F19" s="40"/>
      <c r="G19" s="38"/>
      <c r="H19" s="40"/>
      <c r="I19" s="42"/>
      <c r="J19" s="36"/>
      <c r="K19" s="60">
        <f t="shared" si="0"/>
        <v>0</v>
      </c>
    </row>
    <row r="20" spans="1:11" x14ac:dyDescent="0.25">
      <c r="A20" s="39"/>
      <c r="B20" s="52"/>
      <c r="C20" s="53"/>
      <c r="D20" s="53"/>
      <c r="E20" s="38"/>
      <c r="F20" s="55"/>
      <c r="G20" s="66"/>
      <c r="H20" s="55"/>
      <c r="I20" s="60"/>
      <c r="J20" s="60"/>
      <c r="K20" s="60">
        <f t="shared" si="0"/>
        <v>0</v>
      </c>
    </row>
    <row r="21" spans="1:11" x14ac:dyDescent="0.25">
      <c r="A21" s="39"/>
      <c r="B21" s="52"/>
      <c r="C21" s="53"/>
      <c r="D21" s="53"/>
      <c r="E21" s="38"/>
      <c r="F21" s="55"/>
      <c r="G21" s="66"/>
      <c r="H21" s="55"/>
      <c r="I21" s="60"/>
      <c r="J21" s="60"/>
      <c r="K21" s="60">
        <f t="shared" si="0"/>
        <v>0</v>
      </c>
    </row>
    <row r="22" spans="1:11" ht="12.75" customHeight="1" x14ac:dyDescent="0.25">
      <c r="A22" s="39"/>
      <c r="B22" s="36"/>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372543600</v>
      </c>
      <c r="J23" s="63">
        <f>SUM(J17:J22)</f>
        <v>95578500</v>
      </c>
      <c r="K23" s="63">
        <f>SUM(K17:K22)</f>
        <v>276965100</v>
      </c>
    </row>
    <row r="24" spans="1:11" ht="12.75" customHeight="1" x14ac:dyDescent="0.25">
      <c r="A24" s="45"/>
      <c r="B24" s="45"/>
      <c r="C24" s="45"/>
      <c r="D24" s="45"/>
      <c r="E24" s="45"/>
      <c r="F24" s="45"/>
      <c r="G24" s="45"/>
      <c r="H24" s="45"/>
      <c r="I24" s="91"/>
      <c r="J24" s="74"/>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3201818000</v>
      </c>
      <c r="B26" s="138">
        <v>-2300000000</v>
      </c>
      <c r="C26" s="138">
        <v>0</v>
      </c>
      <c r="D26" s="134">
        <f>+A26+B26-C26</f>
        <v>901818000</v>
      </c>
      <c r="E26" s="134">
        <f>+I23</f>
        <v>372543600</v>
      </c>
      <c r="F26" s="135" t="s">
        <v>84</v>
      </c>
      <c r="G26" s="134">
        <f>+I13</f>
        <v>6914400</v>
      </c>
      <c r="H26" s="134">
        <f>+D26-E26-G26</f>
        <v>522360000</v>
      </c>
      <c r="I26" s="134">
        <f>+J23</f>
        <v>95578500</v>
      </c>
      <c r="J26" s="140" t="s">
        <v>84</v>
      </c>
      <c r="K26" s="134">
        <f>+K23</f>
        <v>276965100</v>
      </c>
    </row>
    <row r="27" spans="1:11" x14ac:dyDescent="0.25">
      <c r="A27" s="137">
        <v>1</v>
      </c>
      <c r="B27" s="137">
        <v>2</v>
      </c>
      <c r="C27" s="137">
        <v>3</v>
      </c>
      <c r="D27" s="137" t="s">
        <v>35</v>
      </c>
      <c r="E27" s="137">
        <v>5</v>
      </c>
      <c r="F27" s="137" t="s">
        <v>49</v>
      </c>
      <c r="G27" s="137">
        <v>7</v>
      </c>
      <c r="H27" s="137" t="s">
        <v>50</v>
      </c>
      <c r="I27" s="137">
        <v>9</v>
      </c>
      <c r="J27" s="137"/>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30"/>
  <sheetViews>
    <sheetView workbookViewId="0">
      <selection activeCell="D7" sqref="D7"/>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196</v>
      </c>
      <c r="B3" s="130" t="s">
        <v>195</v>
      </c>
      <c r="C3" s="127"/>
      <c r="D3" s="127"/>
      <c r="E3" s="128"/>
      <c r="F3" s="128"/>
      <c r="G3" s="128"/>
      <c r="H3" s="128"/>
      <c r="I3" s="128"/>
      <c r="J3" s="128"/>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x14ac:dyDescent="0.25">
      <c r="A7" s="192"/>
      <c r="B7" s="347"/>
      <c r="C7" s="348"/>
      <c r="D7" s="83" t="s">
        <v>849</v>
      </c>
      <c r="E7" s="370" t="s">
        <v>848</v>
      </c>
      <c r="F7" s="371"/>
      <c r="G7" s="371"/>
      <c r="H7" s="372"/>
      <c r="I7" s="24">
        <v>16047157</v>
      </c>
      <c r="J7" s="347"/>
      <c r="K7" s="348"/>
    </row>
    <row r="8" spans="1:11" x14ac:dyDescent="0.25">
      <c r="A8" s="192"/>
      <c r="B8" s="347"/>
      <c r="C8" s="348"/>
      <c r="D8" s="321"/>
      <c r="E8" s="358"/>
      <c r="F8" s="350"/>
      <c r="G8" s="350"/>
      <c r="H8" s="351"/>
      <c r="I8" s="24"/>
      <c r="J8" s="347"/>
      <c r="K8" s="348"/>
    </row>
    <row r="9" spans="1:11" x14ac:dyDescent="0.25">
      <c r="A9" s="192"/>
      <c r="B9" s="318"/>
      <c r="C9" s="194"/>
      <c r="D9" s="321"/>
      <c r="E9" s="272"/>
      <c r="F9" s="319"/>
      <c r="G9" s="319"/>
      <c r="H9" s="193"/>
      <c r="I9" s="24"/>
      <c r="J9" s="318"/>
      <c r="K9" s="194"/>
    </row>
    <row r="10" spans="1:11" x14ac:dyDescent="0.25">
      <c r="A10" s="192"/>
      <c r="B10" s="318"/>
      <c r="C10" s="194"/>
      <c r="D10" s="321"/>
      <c r="E10" s="272"/>
      <c r="F10" s="319"/>
      <c r="G10" s="319"/>
      <c r="H10" s="193"/>
      <c r="I10" s="24"/>
      <c r="J10" s="318"/>
      <c r="K10" s="194"/>
    </row>
    <row r="11" spans="1:11" ht="12.75" customHeight="1" x14ac:dyDescent="0.25">
      <c r="A11" s="230"/>
      <c r="B11" s="347"/>
      <c r="C11" s="348"/>
      <c r="D11" s="83"/>
      <c r="E11" s="349"/>
      <c r="F11" s="350"/>
      <c r="G11" s="350"/>
      <c r="H11" s="351"/>
      <c r="I11" s="24"/>
      <c r="J11" s="347"/>
      <c r="K11" s="348"/>
    </row>
    <row r="12" spans="1:11" ht="12.75" customHeight="1" x14ac:dyDescent="0.25">
      <c r="A12" s="214"/>
      <c r="B12" s="347"/>
      <c r="C12" s="348"/>
      <c r="D12" s="196"/>
      <c r="E12" s="262"/>
      <c r="F12" s="262"/>
      <c r="G12" s="262"/>
      <c r="H12" s="193"/>
      <c r="I12" s="184"/>
      <c r="J12" s="347"/>
      <c r="K12" s="348"/>
    </row>
    <row r="13" spans="1:11" x14ac:dyDescent="0.25">
      <c r="A13" s="44"/>
      <c r="B13" s="45"/>
      <c r="C13" s="45"/>
      <c r="D13" s="45"/>
      <c r="E13" s="45"/>
      <c r="F13" s="45"/>
      <c r="G13" s="352" t="s">
        <v>86</v>
      </c>
      <c r="H13" s="353"/>
      <c r="I13" s="59">
        <f>SUM(I7:I12)</f>
        <v>16047157</v>
      </c>
      <c r="J13" s="46"/>
      <c r="K13" s="47"/>
    </row>
    <row r="14" spans="1:11" ht="12.75" customHeight="1" x14ac:dyDescent="0.25">
      <c r="A14" s="3"/>
      <c r="B14" s="3"/>
      <c r="C14" s="3"/>
      <c r="D14" s="3"/>
      <c r="E14" s="3"/>
      <c r="F14" s="3"/>
      <c r="G14" s="3"/>
      <c r="H14" s="3"/>
      <c r="I14" s="8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77">
        <v>44270</v>
      </c>
      <c r="B17" s="253" t="s">
        <v>448</v>
      </c>
      <c r="C17" s="123" t="s">
        <v>444</v>
      </c>
      <c r="D17" s="123" t="s">
        <v>445</v>
      </c>
      <c r="E17" s="272" t="s">
        <v>449</v>
      </c>
      <c r="F17" s="256"/>
      <c r="G17" s="226" t="s">
        <v>442</v>
      </c>
      <c r="H17" s="256"/>
      <c r="I17" s="24">
        <v>1650000000</v>
      </c>
      <c r="J17" s="24">
        <v>1565000000</v>
      </c>
      <c r="K17" s="60">
        <f t="shared" ref="K17:K25" si="0">+I17-J17</f>
        <v>85000000</v>
      </c>
    </row>
    <row r="18" spans="1:11" ht="12.75" customHeight="1" x14ac:dyDescent="0.25">
      <c r="A18" s="77">
        <v>44274</v>
      </c>
      <c r="B18" s="253" t="s">
        <v>368</v>
      </c>
      <c r="C18" s="123" t="s">
        <v>446</v>
      </c>
      <c r="D18" s="123" t="s">
        <v>447</v>
      </c>
      <c r="E18" s="272" t="s">
        <v>450</v>
      </c>
      <c r="F18" s="256"/>
      <c r="G18" s="226" t="s">
        <v>443</v>
      </c>
      <c r="H18" s="256"/>
      <c r="I18" s="24">
        <v>49630730</v>
      </c>
      <c r="J18" s="24">
        <v>49630730</v>
      </c>
      <c r="K18" s="60">
        <f t="shared" si="0"/>
        <v>0</v>
      </c>
    </row>
    <row r="19" spans="1:11" ht="12.75" customHeight="1" x14ac:dyDescent="0.25">
      <c r="A19" s="77">
        <v>44291</v>
      </c>
      <c r="B19" s="253" t="s">
        <v>596</v>
      </c>
      <c r="C19" s="123" t="s">
        <v>583</v>
      </c>
      <c r="D19" s="123" t="s">
        <v>584</v>
      </c>
      <c r="E19" s="226" t="s">
        <v>588</v>
      </c>
      <c r="F19" s="256"/>
      <c r="G19" s="226" t="s">
        <v>592</v>
      </c>
      <c r="H19" s="256"/>
      <c r="I19" s="24">
        <v>185106880</v>
      </c>
      <c r="J19" s="24"/>
      <c r="K19" s="60">
        <f t="shared" si="0"/>
        <v>185106880</v>
      </c>
    </row>
    <row r="20" spans="1:11" ht="12.75" customHeight="1" x14ac:dyDescent="0.25">
      <c r="A20" s="77">
        <v>44300</v>
      </c>
      <c r="B20" s="253" t="s">
        <v>597</v>
      </c>
      <c r="C20" s="123" t="s">
        <v>569</v>
      </c>
      <c r="D20" s="123" t="s">
        <v>585</v>
      </c>
      <c r="E20" s="226" t="s">
        <v>589</v>
      </c>
      <c r="F20" s="256"/>
      <c r="G20" s="226" t="s">
        <v>593</v>
      </c>
      <c r="H20" s="256"/>
      <c r="I20" s="24">
        <v>1456214419</v>
      </c>
      <c r="J20" s="24">
        <v>1456214419</v>
      </c>
      <c r="K20" s="60">
        <f t="shared" si="0"/>
        <v>0</v>
      </c>
    </row>
    <row r="21" spans="1:11" ht="12.75" customHeight="1" x14ac:dyDescent="0.25">
      <c r="A21" s="77">
        <v>44314</v>
      </c>
      <c r="B21" s="253" t="s">
        <v>465</v>
      </c>
      <c r="C21" s="123" t="s">
        <v>554</v>
      </c>
      <c r="D21" s="123" t="s">
        <v>586</v>
      </c>
      <c r="E21" s="226" t="s">
        <v>590</v>
      </c>
      <c r="F21" s="256"/>
      <c r="G21" s="226" t="s">
        <v>594</v>
      </c>
      <c r="H21" s="256"/>
      <c r="I21" s="24">
        <v>761839403</v>
      </c>
      <c r="J21" s="24">
        <v>761839403</v>
      </c>
      <c r="K21" s="60">
        <f t="shared" si="0"/>
        <v>0</v>
      </c>
    </row>
    <row r="22" spans="1:11" ht="12.75" customHeight="1" x14ac:dyDescent="0.25">
      <c r="A22" s="77">
        <v>44316</v>
      </c>
      <c r="B22" s="253" t="s">
        <v>269</v>
      </c>
      <c r="C22" s="123" t="s">
        <v>555</v>
      </c>
      <c r="D22" s="123" t="s">
        <v>587</v>
      </c>
      <c r="E22" s="233" t="s">
        <v>591</v>
      </c>
      <c r="F22" s="256"/>
      <c r="G22" s="233" t="s">
        <v>595</v>
      </c>
      <c r="H22" s="256"/>
      <c r="I22" s="24">
        <v>564939007</v>
      </c>
      <c r="J22" s="24">
        <v>564939007</v>
      </c>
      <c r="K22" s="60">
        <f t="shared" si="0"/>
        <v>0</v>
      </c>
    </row>
    <row r="23" spans="1:11" x14ac:dyDescent="0.25">
      <c r="A23" s="77">
        <v>44319</v>
      </c>
      <c r="B23" s="253" t="s">
        <v>745</v>
      </c>
      <c r="C23" s="123" t="s">
        <v>741</v>
      </c>
      <c r="D23" s="123" t="s">
        <v>742</v>
      </c>
      <c r="E23" s="233" t="s">
        <v>739</v>
      </c>
      <c r="F23" s="40"/>
      <c r="G23" s="233" t="s">
        <v>737</v>
      </c>
      <c r="H23" s="40"/>
      <c r="I23" s="24">
        <v>126051370</v>
      </c>
      <c r="J23" s="24"/>
      <c r="K23" s="60">
        <f t="shared" si="0"/>
        <v>126051370</v>
      </c>
    </row>
    <row r="24" spans="1:11" x14ac:dyDescent="0.25">
      <c r="A24" s="77">
        <v>44370</v>
      </c>
      <c r="B24" s="330" t="s">
        <v>746</v>
      </c>
      <c r="C24" s="123" t="s">
        <v>743</v>
      </c>
      <c r="D24" s="123" t="s">
        <v>744</v>
      </c>
      <c r="E24" s="38" t="s">
        <v>740</v>
      </c>
      <c r="F24" s="40"/>
      <c r="G24" s="226" t="s">
        <v>738</v>
      </c>
      <c r="H24" s="40"/>
      <c r="I24" s="24">
        <v>300000000</v>
      </c>
      <c r="J24" s="36"/>
      <c r="K24" s="60">
        <f t="shared" si="0"/>
        <v>300000000</v>
      </c>
    </row>
    <row r="25" spans="1:11" ht="12.75" customHeight="1" x14ac:dyDescent="0.25">
      <c r="A25" s="39"/>
      <c r="B25" s="281"/>
      <c r="C25" s="123"/>
      <c r="D25" s="123"/>
      <c r="E25" s="38"/>
      <c r="F25" s="40"/>
      <c r="G25" s="251"/>
      <c r="H25" s="40"/>
      <c r="I25" s="24"/>
      <c r="J25" s="72"/>
      <c r="K25" s="60">
        <f t="shared" si="0"/>
        <v>0</v>
      </c>
    </row>
    <row r="26" spans="1:11" x14ac:dyDescent="0.25">
      <c r="A26" s="44"/>
      <c r="B26" s="45"/>
      <c r="C26" s="45"/>
      <c r="D26" s="45"/>
      <c r="E26" s="45"/>
      <c r="F26" s="45"/>
      <c r="G26" s="352" t="s">
        <v>86</v>
      </c>
      <c r="H26" s="353"/>
      <c r="I26" s="63">
        <f>SUM(I17:I25)</f>
        <v>5093781809</v>
      </c>
      <c r="J26" s="63">
        <f>SUM(J17:J25)</f>
        <v>4397623559</v>
      </c>
      <c r="K26" s="63">
        <f>SUM(K17:K25)</f>
        <v>696158250</v>
      </c>
    </row>
    <row r="27" spans="1:11" ht="12.75" customHeight="1" x14ac:dyDescent="0.25">
      <c r="A27" s="45"/>
      <c r="B27" s="45"/>
      <c r="C27" s="45"/>
      <c r="D27" s="45"/>
      <c r="E27" s="45"/>
      <c r="F27" s="45"/>
      <c r="G27" s="45"/>
      <c r="H27" s="45"/>
      <c r="I27" s="91"/>
      <c r="J27" s="74"/>
      <c r="K27" s="45"/>
    </row>
    <row r="28" spans="1:11" ht="24.95" customHeight="1" x14ac:dyDescent="0.25">
      <c r="A28" s="131" t="s">
        <v>108</v>
      </c>
      <c r="B28" s="131" t="s">
        <v>106</v>
      </c>
      <c r="C28" s="131" t="s">
        <v>105</v>
      </c>
      <c r="D28" s="132" t="s">
        <v>109</v>
      </c>
      <c r="E28" s="131" t="s">
        <v>33</v>
      </c>
      <c r="F28" s="131" t="s">
        <v>103</v>
      </c>
      <c r="G28" s="131" t="s">
        <v>30</v>
      </c>
      <c r="H28" s="131" t="s">
        <v>42</v>
      </c>
      <c r="I28" s="131" t="s">
        <v>43</v>
      </c>
      <c r="J28" s="131" t="s">
        <v>73</v>
      </c>
      <c r="K28" s="131" t="s">
        <v>48</v>
      </c>
    </row>
    <row r="29" spans="1:11" ht="24.95" customHeight="1" x14ac:dyDescent="0.25">
      <c r="A29" s="138">
        <v>3510681000</v>
      </c>
      <c r="B29" s="138">
        <v>1916880000</v>
      </c>
      <c r="C29" s="138">
        <v>0</v>
      </c>
      <c r="D29" s="134">
        <f>+A29+B29-C29</f>
        <v>5427561000</v>
      </c>
      <c r="E29" s="134">
        <f>+I26</f>
        <v>5093781809</v>
      </c>
      <c r="F29" s="135">
        <f>+E29/D29</f>
        <v>0.93850291300272815</v>
      </c>
      <c r="G29" s="134">
        <f>+I13</f>
        <v>16047157</v>
      </c>
      <c r="H29" s="134">
        <f>+D29-E29-G29</f>
        <v>317732034</v>
      </c>
      <c r="I29" s="134">
        <f>+J26</f>
        <v>4397623559</v>
      </c>
      <c r="J29" s="140">
        <f>+I29/D29</f>
        <v>0.81023936147378173</v>
      </c>
      <c r="K29" s="134">
        <f>+K26</f>
        <v>696158250</v>
      </c>
    </row>
    <row r="30" spans="1:11" x14ac:dyDescent="0.25">
      <c r="A30" s="137">
        <v>1</v>
      </c>
      <c r="B30" s="137">
        <v>2</v>
      </c>
      <c r="C30" s="137">
        <v>3</v>
      </c>
      <c r="D30" s="137" t="s">
        <v>35</v>
      </c>
      <c r="E30" s="137">
        <v>5</v>
      </c>
      <c r="F30" s="137" t="s">
        <v>49</v>
      </c>
      <c r="G30" s="137">
        <v>7</v>
      </c>
      <c r="H30" s="137" t="s">
        <v>50</v>
      </c>
      <c r="I30" s="137">
        <v>9</v>
      </c>
      <c r="J30" s="137" t="s">
        <v>74</v>
      </c>
      <c r="K30" s="137" t="s">
        <v>75</v>
      </c>
    </row>
  </sheetData>
  <mergeCells count="26">
    <mergeCell ref="J5:K6"/>
    <mergeCell ref="E6:H6"/>
    <mergeCell ref="G26:H26"/>
    <mergeCell ref="G13:H13"/>
    <mergeCell ref="A15:A16"/>
    <mergeCell ref="E15:H15"/>
    <mergeCell ref="I15:I16"/>
    <mergeCell ref="B11:C11"/>
    <mergeCell ref="E11:H11"/>
    <mergeCell ref="J11:K11"/>
    <mergeCell ref="B8:C8"/>
    <mergeCell ref="E8:H8"/>
    <mergeCell ref="J8:K8"/>
    <mergeCell ref="B7:C7"/>
    <mergeCell ref="E7:H7"/>
    <mergeCell ref="J7:K7"/>
    <mergeCell ref="A5:A6"/>
    <mergeCell ref="B5:B6"/>
    <mergeCell ref="D5:D6"/>
    <mergeCell ref="E5:H5"/>
    <mergeCell ref="I5:I6"/>
    <mergeCell ref="J12:K12"/>
    <mergeCell ref="B12:C12"/>
    <mergeCell ref="J15:J16"/>
    <mergeCell ref="E16:F16"/>
    <mergeCell ref="G16:H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7"/>
  <sheetViews>
    <sheetView zoomScaleNormal="100" workbookViewId="0">
      <selection activeCell="A26" sqref="A26"/>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198</v>
      </c>
      <c r="B3" s="130" t="s">
        <v>199</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39"/>
      <c r="D5" s="331" t="s">
        <v>51</v>
      </c>
      <c r="E5" s="333" t="s">
        <v>30</v>
      </c>
      <c r="F5" s="337"/>
      <c r="G5" s="337"/>
      <c r="H5" s="334"/>
      <c r="I5" s="331" t="s">
        <v>24</v>
      </c>
      <c r="J5" s="338" t="s">
        <v>34</v>
      </c>
      <c r="K5" s="339"/>
    </row>
    <row r="6" spans="1:11" x14ac:dyDescent="0.25">
      <c r="A6" s="332"/>
      <c r="B6" s="336"/>
      <c r="C6" s="341"/>
      <c r="D6" s="332"/>
      <c r="E6" s="333" t="s">
        <v>26</v>
      </c>
      <c r="F6" s="337"/>
      <c r="G6" s="337"/>
      <c r="H6" s="334"/>
      <c r="I6" s="332"/>
      <c r="J6" s="340"/>
      <c r="K6" s="341"/>
    </row>
    <row r="7" spans="1:11" x14ac:dyDescent="0.25">
      <c r="A7" s="192"/>
      <c r="B7" s="342"/>
      <c r="C7" s="343"/>
      <c r="D7" s="83"/>
      <c r="E7" s="265"/>
      <c r="F7" s="266"/>
      <c r="G7" s="266"/>
      <c r="H7" s="267"/>
      <c r="I7" s="61"/>
      <c r="J7" s="342"/>
      <c r="K7" s="343"/>
    </row>
    <row r="8" spans="1:11" x14ac:dyDescent="0.25">
      <c r="A8" s="123"/>
      <c r="B8" s="347"/>
      <c r="C8" s="348"/>
      <c r="D8" s="83"/>
      <c r="E8" s="349"/>
      <c r="F8" s="350"/>
      <c r="G8" s="350"/>
      <c r="H8" s="351"/>
      <c r="I8" s="61"/>
      <c r="J8" s="347"/>
      <c r="K8" s="348"/>
    </row>
    <row r="9" spans="1:11" x14ac:dyDescent="0.25">
      <c r="A9" s="123"/>
      <c r="B9" s="347"/>
      <c r="C9" s="348"/>
      <c r="D9" s="83"/>
      <c r="E9" s="349"/>
      <c r="F9" s="350"/>
      <c r="G9" s="350"/>
      <c r="H9" s="351"/>
      <c r="I9" s="61"/>
      <c r="J9" s="347"/>
      <c r="K9" s="348"/>
    </row>
    <row r="10" spans="1:11" x14ac:dyDescent="0.25">
      <c r="A10" s="123"/>
      <c r="B10" s="347"/>
      <c r="C10" s="348"/>
      <c r="D10" s="83"/>
      <c r="E10" s="349"/>
      <c r="F10" s="350"/>
      <c r="G10" s="350"/>
      <c r="H10" s="351"/>
      <c r="I10" s="61"/>
      <c r="J10" s="347"/>
      <c r="K10" s="348"/>
    </row>
    <row r="11" spans="1:11" x14ac:dyDescent="0.25">
      <c r="A11" s="123"/>
      <c r="B11" s="347"/>
      <c r="C11" s="348"/>
      <c r="D11" s="83"/>
      <c r="E11" s="349"/>
      <c r="F11" s="350"/>
      <c r="G11" s="350"/>
      <c r="H11" s="351"/>
      <c r="I11" s="61"/>
      <c r="J11" s="347"/>
      <c r="K11" s="348"/>
    </row>
    <row r="12" spans="1:11" ht="12.75" customHeight="1" x14ac:dyDescent="0.25">
      <c r="A12" s="123"/>
      <c r="B12" s="354"/>
      <c r="C12" s="355"/>
      <c r="D12" s="83"/>
      <c r="E12" s="349"/>
      <c r="F12" s="350"/>
      <c r="G12" s="350"/>
      <c r="H12" s="351"/>
      <c r="I12" s="61"/>
      <c r="J12" s="347"/>
      <c r="K12" s="348"/>
    </row>
    <row r="13" spans="1:11" x14ac:dyDescent="0.25">
      <c r="A13" s="44"/>
      <c r="B13" s="33"/>
      <c r="C13" s="33"/>
      <c r="D13" s="45"/>
      <c r="E13" s="45"/>
      <c r="F13" s="45"/>
      <c r="G13" s="352" t="s">
        <v>86</v>
      </c>
      <c r="H13" s="353"/>
      <c r="I13" s="59">
        <f>SUM(I7:I12)</f>
        <v>0</v>
      </c>
      <c r="J13" s="46"/>
      <c r="K13" s="47"/>
    </row>
    <row r="14" spans="1:11" ht="12.75" customHeight="1" x14ac:dyDescent="0.25">
      <c r="A14" s="45"/>
      <c r="B14" s="45"/>
      <c r="C14" s="45"/>
      <c r="D14" s="45"/>
      <c r="E14" s="45"/>
      <c r="F14" s="45"/>
      <c r="G14" s="45"/>
      <c r="H14" s="45"/>
      <c r="I14" s="91"/>
      <c r="J14" s="93"/>
      <c r="K14" s="45"/>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x14ac:dyDescent="0.25">
      <c r="A17" s="39"/>
      <c r="B17" s="53"/>
      <c r="C17" s="53"/>
      <c r="D17" s="53"/>
      <c r="E17" s="88"/>
      <c r="F17" s="55"/>
      <c r="G17" s="227"/>
      <c r="H17" s="55"/>
      <c r="I17" s="61"/>
      <c r="J17" s="61"/>
      <c r="K17" s="60">
        <f t="shared" ref="K17:K22" si="0">+I17-J17</f>
        <v>0</v>
      </c>
    </row>
    <row r="18" spans="1:11" x14ac:dyDescent="0.25">
      <c r="A18" s="39"/>
      <c r="B18" s="53"/>
      <c r="C18" s="53"/>
      <c r="D18" s="53"/>
      <c r="E18" s="88"/>
      <c r="F18" s="55"/>
      <c r="G18" s="218"/>
      <c r="H18" s="55"/>
      <c r="I18" s="61"/>
      <c r="J18" s="61"/>
      <c r="K18" s="60">
        <f t="shared" si="0"/>
        <v>0</v>
      </c>
    </row>
    <row r="19" spans="1:11" x14ac:dyDescent="0.25">
      <c r="A19" s="39"/>
      <c r="B19" s="53"/>
      <c r="C19" s="53"/>
      <c r="D19" s="53"/>
      <c r="E19"/>
      <c r="F19" s="55"/>
      <c r="G19" s="221"/>
      <c r="H19" s="55"/>
      <c r="I19" s="58"/>
      <c r="J19" s="58"/>
      <c r="K19" s="60">
        <f t="shared" si="0"/>
        <v>0</v>
      </c>
    </row>
    <row r="20" spans="1:11" x14ac:dyDescent="0.25">
      <c r="A20" s="39"/>
      <c r="B20" s="52"/>
      <c r="C20" s="53"/>
      <c r="D20" s="53"/>
      <c r="E20" s="126"/>
      <c r="F20" s="55"/>
      <c r="G20" s="126"/>
      <c r="H20" s="55"/>
      <c r="I20" s="58"/>
      <c r="J20" s="58"/>
      <c r="K20" s="60">
        <f t="shared" si="0"/>
        <v>0</v>
      </c>
    </row>
    <row r="21" spans="1:11" x14ac:dyDescent="0.25">
      <c r="A21" s="39"/>
      <c r="B21" s="52"/>
      <c r="C21" s="53"/>
      <c r="D21" s="53"/>
      <c r="E21" s="126"/>
      <c r="F21" s="55"/>
      <c r="G21" s="126"/>
      <c r="H21" s="55"/>
      <c r="I21" s="58"/>
      <c r="J21" s="58"/>
      <c r="K21" s="60">
        <f t="shared" si="0"/>
        <v>0</v>
      </c>
    </row>
    <row r="22" spans="1:11" x14ac:dyDescent="0.25">
      <c r="A22" s="39"/>
      <c r="B22" s="52"/>
      <c r="C22" s="53"/>
      <c r="D22" s="53"/>
      <c r="E22" s="38"/>
      <c r="F22" s="55"/>
      <c r="G22" s="38"/>
      <c r="H22" s="55"/>
      <c r="I22" s="60"/>
      <c r="J22" s="60"/>
      <c r="K22" s="60">
        <f t="shared" si="0"/>
        <v>0</v>
      </c>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3183000</v>
      </c>
      <c r="B26" s="138">
        <v>0</v>
      </c>
      <c r="C26" s="138">
        <v>0</v>
      </c>
      <c r="D26" s="134">
        <f>+A26+B26-C26</f>
        <v>3183000</v>
      </c>
      <c r="E26" s="134">
        <f>+I23</f>
        <v>0</v>
      </c>
      <c r="F26" s="135">
        <f>+E26/D26</f>
        <v>0</v>
      </c>
      <c r="G26" s="134">
        <f>+I13</f>
        <v>0</v>
      </c>
      <c r="H26" s="134">
        <f>+D26-E26-G26</f>
        <v>3183000</v>
      </c>
      <c r="I26" s="139">
        <f>+J23</f>
        <v>0</v>
      </c>
      <c r="J26" s="140">
        <f>+I26/D26</f>
        <v>0</v>
      </c>
      <c r="K26" s="139">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2:K12"/>
    <mergeCell ref="J9:K9"/>
    <mergeCell ref="B10:C10"/>
    <mergeCell ref="J7:K7"/>
    <mergeCell ref="B8:C8"/>
    <mergeCell ref="E8:H8"/>
    <mergeCell ref="J8:K8"/>
    <mergeCell ref="B9:C9"/>
    <mergeCell ref="A15:A16"/>
    <mergeCell ref="B5:B6"/>
    <mergeCell ref="D5:D6"/>
    <mergeCell ref="I5:I6"/>
    <mergeCell ref="J5:K6"/>
    <mergeCell ref="A5:A6"/>
    <mergeCell ref="C5:C6"/>
    <mergeCell ref="B7:C7"/>
    <mergeCell ref="B12:C12"/>
    <mergeCell ref="E12:H12"/>
    <mergeCell ref="J15:J16"/>
    <mergeCell ref="I15:I16"/>
    <mergeCell ref="J10:K10"/>
    <mergeCell ref="B11:C11"/>
    <mergeCell ref="E11:H11"/>
    <mergeCell ref="J11:K11"/>
    <mergeCell ref="G23:H23"/>
    <mergeCell ref="E15:H15"/>
    <mergeCell ref="E16:F16"/>
    <mergeCell ref="G16:H16"/>
    <mergeCell ref="E5:H5"/>
    <mergeCell ref="E6:H6"/>
    <mergeCell ref="G13:H13"/>
    <mergeCell ref="E9:H9"/>
    <mergeCell ref="E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45"/>
  <sheetViews>
    <sheetView workbookViewId="0">
      <selection activeCell="E10" sqref="E10:H10"/>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117</v>
      </c>
      <c r="B3" s="130" t="s">
        <v>116</v>
      </c>
      <c r="C3" s="127"/>
      <c r="D3" s="127"/>
      <c r="E3" s="128"/>
      <c r="F3" s="128"/>
      <c r="G3" s="128"/>
      <c r="H3" s="128"/>
      <c r="I3" s="128"/>
      <c r="J3" s="128"/>
      <c r="K3" s="129" t="str">
        <f>+TOTAL!M1</f>
        <v>JUNIO</v>
      </c>
    </row>
    <row r="4" spans="1:13" ht="12.75" customHeight="1" x14ac:dyDescent="0.25">
      <c r="A4" s="33"/>
      <c r="B4" s="33"/>
      <c r="C4" s="33"/>
      <c r="D4" s="33"/>
      <c r="E4" s="33"/>
      <c r="F4" s="33"/>
      <c r="G4" s="33"/>
      <c r="H4" s="33"/>
      <c r="I4" s="87"/>
      <c r="J4" s="33"/>
      <c r="K4" s="33"/>
    </row>
    <row r="5" spans="1:13" x14ac:dyDescent="0.25">
      <c r="A5" s="331" t="s">
        <v>22</v>
      </c>
      <c r="B5" s="335" t="s">
        <v>85</v>
      </c>
      <c r="C5" s="34"/>
      <c r="D5" s="331" t="s">
        <v>51</v>
      </c>
      <c r="E5" s="333" t="s">
        <v>30</v>
      </c>
      <c r="F5" s="337"/>
      <c r="G5" s="337"/>
      <c r="H5" s="334"/>
      <c r="I5" s="331" t="s">
        <v>24</v>
      </c>
      <c r="J5" s="338" t="s">
        <v>34</v>
      </c>
      <c r="K5" s="339"/>
    </row>
    <row r="6" spans="1:13" x14ac:dyDescent="0.25">
      <c r="A6" s="332"/>
      <c r="B6" s="336"/>
      <c r="C6" s="35"/>
      <c r="D6" s="332"/>
      <c r="E6" s="333" t="s">
        <v>26</v>
      </c>
      <c r="F6" s="337"/>
      <c r="G6" s="337"/>
      <c r="H6" s="334"/>
      <c r="I6" s="332"/>
      <c r="J6" s="340"/>
      <c r="K6" s="341"/>
    </row>
    <row r="7" spans="1:13" x14ac:dyDescent="0.25">
      <c r="A7" s="230">
        <v>44279</v>
      </c>
      <c r="B7" s="347"/>
      <c r="C7" s="348"/>
      <c r="D7" s="83" t="s">
        <v>508</v>
      </c>
      <c r="E7" s="344" t="s">
        <v>507</v>
      </c>
      <c r="F7" s="345"/>
      <c r="G7" s="345"/>
      <c r="H7" s="346"/>
      <c r="I7" s="61">
        <v>26166000</v>
      </c>
      <c r="J7" s="347"/>
      <c r="K7" s="348"/>
    </row>
    <row r="8" spans="1:13" x14ac:dyDescent="0.25">
      <c r="A8" s="261"/>
      <c r="B8" s="347"/>
      <c r="C8" s="348"/>
      <c r="D8" s="83" t="s">
        <v>851</v>
      </c>
      <c r="E8" s="272" t="s">
        <v>854</v>
      </c>
      <c r="F8" s="269"/>
      <c r="G8" s="269"/>
      <c r="H8" s="270"/>
      <c r="I8" s="61">
        <v>27600000</v>
      </c>
      <c r="J8" s="347"/>
      <c r="K8" s="373"/>
    </row>
    <row r="9" spans="1:13" x14ac:dyDescent="0.25">
      <c r="A9" s="123"/>
      <c r="B9" s="347"/>
      <c r="C9" s="348"/>
      <c r="D9" s="83" t="s">
        <v>852</v>
      </c>
      <c r="E9" s="367" t="s">
        <v>855</v>
      </c>
      <c r="F9" s="368"/>
      <c r="G9" s="368"/>
      <c r="H9" s="369"/>
      <c r="I9" s="61">
        <v>33177600</v>
      </c>
      <c r="J9" s="347"/>
      <c r="K9" s="348"/>
      <c r="L9"/>
    </row>
    <row r="10" spans="1:13" ht="12.75" customHeight="1" x14ac:dyDescent="0.25">
      <c r="A10" s="123"/>
      <c r="B10" s="347"/>
      <c r="C10" s="348"/>
      <c r="D10" s="83" t="s">
        <v>853</v>
      </c>
      <c r="E10" s="367" t="s">
        <v>856</v>
      </c>
      <c r="F10" s="368"/>
      <c r="G10" s="368"/>
      <c r="H10" s="369"/>
      <c r="I10" s="61">
        <v>33996800</v>
      </c>
      <c r="J10" s="347"/>
      <c r="K10" s="348"/>
    </row>
    <row r="11" spans="1:13" x14ac:dyDescent="0.25">
      <c r="A11" s="44"/>
      <c r="B11" s="45"/>
      <c r="C11" s="45"/>
      <c r="D11" s="45"/>
      <c r="E11" s="45"/>
      <c r="F11" s="45"/>
      <c r="G11" s="352" t="s">
        <v>86</v>
      </c>
      <c r="H11" s="353"/>
      <c r="I11" s="59">
        <f>SUM(I7:I10)</f>
        <v>120940400</v>
      </c>
      <c r="J11" s="46"/>
      <c r="K11" s="47"/>
    </row>
    <row r="12" spans="1:13" ht="12.75" customHeight="1" x14ac:dyDescent="0.25">
      <c r="A12" s="3"/>
      <c r="B12" s="3"/>
      <c r="C12" s="3"/>
      <c r="D12" s="3"/>
      <c r="E12" s="3"/>
      <c r="F12" s="3"/>
      <c r="G12" s="3"/>
      <c r="H12" s="3"/>
      <c r="I12" s="22"/>
      <c r="J12" s="32"/>
      <c r="K12" s="40"/>
    </row>
    <row r="13" spans="1:13" x14ac:dyDescent="0.25">
      <c r="A13" s="331" t="s">
        <v>22</v>
      </c>
      <c r="B13" s="30" t="s">
        <v>31</v>
      </c>
      <c r="C13" s="49" t="s">
        <v>27</v>
      </c>
      <c r="D13" s="48" t="s">
        <v>27</v>
      </c>
      <c r="E13" s="333" t="s">
        <v>33</v>
      </c>
      <c r="F13" s="337"/>
      <c r="G13" s="337"/>
      <c r="H13" s="334"/>
      <c r="I13" s="331" t="s">
        <v>24</v>
      </c>
      <c r="J13" s="331" t="s">
        <v>23</v>
      </c>
      <c r="K13" s="49" t="s">
        <v>40</v>
      </c>
    </row>
    <row r="14" spans="1:13" x14ac:dyDescent="0.25">
      <c r="A14" s="332"/>
      <c r="B14" s="50" t="s">
        <v>32</v>
      </c>
      <c r="C14" s="50" t="s">
        <v>29</v>
      </c>
      <c r="D14" s="50" t="s">
        <v>28</v>
      </c>
      <c r="E14" s="333" t="s">
        <v>26</v>
      </c>
      <c r="F14" s="334"/>
      <c r="G14" s="333" t="s">
        <v>25</v>
      </c>
      <c r="H14" s="334"/>
      <c r="I14" s="332"/>
      <c r="J14" s="332"/>
      <c r="K14" s="50" t="s">
        <v>41</v>
      </c>
    </row>
    <row r="15" spans="1:13" x14ac:dyDescent="0.25">
      <c r="A15" s="39">
        <v>44224</v>
      </c>
      <c r="B15" s="53" t="s">
        <v>246</v>
      </c>
      <c r="C15" s="53" t="s">
        <v>244</v>
      </c>
      <c r="D15" s="53" t="s">
        <v>245</v>
      </c>
      <c r="E15" s="229" t="s">
        <v>243</v>
      </c>
      <c r="F15" s="55"/>
      <c r="G15" s="227" t="s">
        <v>72</v>
      </c>
      <c r="H15" s="55"/>
      <c r="I15" s="61">
        <v>38115000</v>
      </c>
      <c r="J15" s="61">
        <v>38115000</v>
      </c>
      <c r="K15" s="60">
        <f>+I15-J15</f>
        <v>0</v>
      </c>
    </row>
    <row r="16" spans="1:13" x14ac:dyDescent="0.25">
      <c r="A16" s="39">
        <v>44259</v>
      </c>
      <c r="B16" s="53" t="s">
        <v>472</v>
      </c>
      <c r="C16" s="53" t="s">
        <v>461</v>
      </c>
      <c r="D16" s="53" t="s">
        <v>462</v>
      </c>
      <c r="E16" s="229" t="s">
        <v>455</v>
      </c>
      <c r="F16" s="55"/>
      <c r="G16" s="227" t="s">
        <v>451</v>
      </c>
      <c r="H16" s="55"/>
      <c r="I16" s="61">
        <v>24000000</v>
      </c>
      <c r="J16" s="61">
        <v>22933333</v>
      </c>
      <c r="K16" s="60">
        <f t="shared" ref="K16:K39" si="0">+I16-J16</f>
        <v>1066667</v>
      </c>
      <c r="M16" s="120"/>
    </row>
    <row r="17" spans="1:13" x14ac:dyDescent="0.25">
      <c r="A17" s="39">
        <v>44260</v>
      </c>
      <c r="B17" s="53" t="s">
        <v>473</v>
      </c>
      <c r="C17" s="53" t="s">
        <v>463</v>
      </c>
      <c r="D17" s="53" t="s">
        <v>464</v>
      </c>
      <c r="E17" s="229" t="s">
        <v>456</v>
      </c>
      <c r="F17" s="55"/>
      <c r="G17" s="227" t="s">
        <v>452</v>
      </c>
      <c r="H17" s="55"/>
      <c r="I17" s="61">
        <v>27000000</v>
      </c>
      <c r="J17" s="61">
        <v>12300000</v>
      </c>
      <c r="K17" s="60">
        <f t="shared" si="0"/>
        <v>14700000</v>
      </c>
      <c r="M17" s="120"/>
    </row>
    <row r="18" spans="1:13" x14ac:dyDescent="0.25">
      <c r="A18" s="39">
        <v>44260</v>
      </c>
      <c r="B18" s="53" t="s">
        <v>474</v>
      </c>
      <c r="C18" s="53" t="s">
        <v>465</v>
      </c>
      <c r="D18" s="53" t="s">
        <v>466</v>
      </c>
      <c r="E18" s="228" t="s">
        <v>457</v>
      </c>
      <c r="F18" s="55"/>
      <c r="G18" s="227" t="s">
        <v>453</v>
      </c>
      <c r="H18" s="55"/>
      <c r="I18" s="61">
        <v>18000000</v>
      </c>
      <c r="J18" s="61">
        <v>16600000</v>
      </c>
      <c r="K18" s="60">
        <f t="shared" si="0"/>
        <v>1400000</v>
      </c>
      <c r="M18" s="120"/>
    </row>
    <row r="19" spans="1:13" x14ac:dyDescent="0.25">
      <c r="A19" s="39">
        <v>44264</v>
      </c>
      <c r="B19" s="53" t="s">
        <v>235</v>
      </c>
      <c r="C19" s="53" t="s">
        <v>467</v>
      </c>
      <c r="D19" s="53" t="s">
        <v>468</v>
      </c>
      <c r="E19" s="229" t="s">
        <v>458</v>
      </c>
      <c r="F19" s="240"/>
      <c r="G19" s="241" t="s">
        <v>72</v>
      </c>
      <c r="H19" s="240"/>
      <c r="I19" s="61">
        <v>13134000</v>
      </c>
      <c r="J19" s="61">
        <v>13134000</v>
      </c>
      <c r="K19" s="60">
        <f t="shared" si="0"/>
        <v>0</v>
      </c>
      <c r="M19" s="120"/>
    </row>
    <row r="20" spans="1:13" x14ac:dyDescent="0.25">
      <c r="A20" s="39">
        <v>44280</v>
      </c>
      <c r="B20" s="53" t="s">
        <v>390</v>
      </c>
      <c r="C20" s="53" t="s">
        <v>469</v>
      </c>
      <c r="D20" s="53" t="s">
        <v>470</v>
      </c>
      <c r="E20" s="229" t="s">
        <v>459</v>
      </c>
      <c r="F20" s="240"/>
      <c r="G20" s="241" t="s">
        <v>454</v>
      </c>
      <c r="H20" s="240"/>
      <c r="I20" s="61">
        <v>26166000</v>
      </c>
      <c r="J20" s="61">
        <v>8722000</v>
      </c>
      <c r="K20" s="60">
        <f t="shared" si="0"/>
        <v>17444000</v>
      </c>
      <c r="M20" s="120"/>
    </row>
    <row r="21" spans="1:13" x14ac:dyDescent="0.25">
      <c r="A21" s="39">
        <v>44285</v>
      </c>
      <c r="B21" s="53" t="s">
        <v>475</v>
      </c>
      <c r="C21" s="53" t="s">
        <v>471</v>
      </c>
      <c r="D21" s="53" t="s">
        <v>606</v>
      </c>
      <c r="E21" s="229" t="s">
        <v>460</v>
      </c>
      <c r="F21" s="240"/>
      <c r="G21" s="241" t="s">
        <v>72</v>
      </c>
      <c r="H21" s="240"/>
      <c r="I21" s="61">
        <v>28274000</v>
      </c>
      <c r="J21" s="61">
        <v>28274000</v>
      </c>
      <c r="K21" s="60">
        <f t="shared" si="0"/>
        <v>0</v>
      </c>
      <c r="M21" s="120"/>
    </row>
    <row r="22" spans="1:13" x14ac:dyDescent="0.25">
      <c r="A22" s="39">
        <v>44299</v>
      </c>
      <c r="B22" s="53" t="s">
        <v>604</v>
      </c>
      <c r="C22" s="53" t="s">
        <v>550</v>
      </c>
      <c r="D22" s="53" t="s">
        <v>598</v>
      </c>
      <c r="E22" s="229" t="s">
        <v>600</v>
      </c>
      <c r="F22" s="240"/>
      <c r="G22" s="241" t="s">
        <v>602</v>
      </c>
      <c r="H22" s="240"/>
      <c r="I22" s="61">
        <v>52224000</v>
      </c>
      <c r="J22" s="61">
        <v>13346133</v>
      </c>
      <c r="K22" s="60">
        <f t="shared" si="0"/>
        <v>38877867</v>
      </c>
      <c r="M22" s="120"/>
    </row>
    <row r="23" spans="1:13" x14ac:dyDescent="0.25">
      <c r="A23" s="39">
        <v>44307</v>
      </c>
      <c r="B23" s="53" t="s">
        <v>605</v>
      </c>
      <c r="C23" s="53" t="s">
        <v>556</v>
      </c>
      <c r="D23" s="53" t="s">
        <v>599</v>
      </c>
      <c r="E23" s="229" t="s">
        <v>601</v>
      </c>
      <c r="F23" s="240"/>
      <c r="G23" s="241" t="s">
        <v>603</v>
      </c>
      <c r="H23" s="240"/>
      <c r="I23" s="61">
        <v>272000</v>
      </c>
      <c r="J23" s="61">
        <v>272000</v>
      </c>
      <c r="K23" s="60">
        <f t="shared" si="0"/>
        <v>0</v>
      </c>
      <c r="M23" s="120"/>
    </row>
    <row r="24" spans="1:13" x14ac:dyDescent="0.25">
      <c r="A24" s="39">
        <v>44334</v>
      </c>
      <c r="B24" s="53" t="s">
        <v>765</v>
      </c>
      <c r="C24" s="53" t="s">
        <v>754</v>
      </c>
      <c r="D24" s="53" t="s">
        <v>755</v>
      </c>
      <c r="E24" s="249" t="s">
        <v>748</v>
      </c>
      <c r="F24" s="55"/>
      <c r="G24" s="249" t="s">
        <v>747</v>
      </c>
      <c r="H24" s="55"/>
      <c r="I24" s="61">
        <v>21000000</v>
      </c>
      <c r="J24" s="61">
        <v>1283333</v>
      </c>
      <c r="K24" s="60">
        <f t="shared" si="0"/>
        <v>19716667</v>
      </c>
      <c r="M24" s="120"/>
    </row>
    <row r="25" spans="1:13" x14ac:dyDescent="0.25">
      <c r="A25" s="39">
        <v>44336</v>
      </c>
      <c r="B25" s="53" t="s">
        <v>379</v>
      </c>
      <c r="C25" s="53" t="s">
        <v>756</v>
      </c>
      <c r="D25" s="53" t="s">
        <v>757</v>
      </c>
      <c r="E25" s="249" t="s">
        <v>749</v>
      </c>
      <c r="F25" s="55"/>
      <c r="G25" s="249" t="s">
        <v>72</v>
      </c>
      <c r="H25" s="55"/>
      <c r="I25" s="61">
        <v>33314000</v>
      </c>
      <c r="J25" s="61">
        <v>33314000</v>
      </c>
      <c r="K25" s="60">
        <f t="shared" si="0"/>
        <v>0</v>
      </c>
      <c r="M25" s="120"/>
    </row>
    <row r="26" spans="1:13" x14ac:dyDescent="0.25">
      <c r="A26" s="39">
        <v>44347</v>
      </c>
      <c r="B26" s="53" t="s">
        <v>766</v>
      </c>
      <c r="C26" s="225" t="s">
        <v>758</v>
      </c>
      <c r="D26" s="53" t="s">
        <v>705</v>
      </c>
      <c r="E26" s="249" t="s">
        <v>750</v>
      </c>
      <c r="F26" s="55"/>
      <c r="G26" s="249" t="s">
        <v>352</v>
      </c>
      <c r="H26" s="55"/>
      <c r="I26" s="61">
        <v>16239000</v>
      </c>
      <c r="J26" s="61">
        <v>16239000</v>
      </c>
      <c r="K26" s="60">
        <f t="shared" si="0"/>
        <v>0</v>
      </c>
      <c r="M26" s="120"/>
    </row>
    <row r="27" spans="1:13" x14ac:dyDescent="0.25">
      <c r="A27" s="39">
        <v>44355</v>
      </c>
      <c r="B27" s="53" t="s">
        <v>553</v>
      </c>
      <c r="C27" s="225" t="s">
        <v>759</v>
      </c>
      <c r="D27" s="53" t="s">
        <v>760</v>
      </c>
      <c r="E27" s="249" t="s">
        <v>751</v>
      </c>
      <c r="F27" s="55"/>
      <c r="G27" s="249" t="s">
        <v>453</v>
      </c>
      <c r="H27" s="55"/>
      <c r="I27" s="61">
        <v>37400000</v>
      </c>
      <c r="J27" s="61">
        <v>0</v>
      </c>
      <c r="K27" s="60">
        <f t="shared" si="0"/>
        <v>37400000</v>
      </c>
      <c r="M27" s="120"/>
    </row>
    <row r="28" spans="1:13" x14ac:dyDescent="0.25">
      <c r="A28" s="39">
        <v>44356</v>
      </c>
      <c r="B28" s="53" t="s">
        <v>767</v>
      </c>
      <c r="C28" s="225" t="s">
        <v>761</v>
      </c>
      <c r="D28" s="53" t="s">
        <v>762</v>
      </c>
      <c r="E28" s="249" t="s">
        <v>752</v>
      </c>
      <c r="F28" s="55"/>
      <c r="G28" s="249" t="s">
        <v>451</v>
      </c>
      <c r="H28" s="55"/>
      <c r="I28" s="61">
        <v>50666666</v>
      </c>
      <c r="J28" s="61">
        <v>0</v>
      </c>
      <c r="K28" s="60">
        <f t="shared" si="0"/>
        <v>50666666</v>
      </c>
      <c r="M28" s="120"/>
    </row>
    <row r="29" spans="1:13" x14ac:dyDescent="0.25">
      <c r="A29" s="39">
        <v>44370</v>
      </c>
      <c r="B29" s="53" t="s">
        <v>768</v>
      </c>
      <c r="C29" s="225" t="s">
        <v>763</v>
      </c>
      <c r="D29" s="53" t="s">
        <v>764</v>
      </c>
      <c r="E29" s="249" t="s">
        <v>753</v>
      </c>
      <c r="F29" s="55"/>
      <c r="G29" s="249" t="s">
        <v>352</v>
      </c>
      <c r="H29" s="55"/>
      <c r="I29" s="61">
        <v>26343000</v>
      </c>
      <c r="J29" s="61">
        <v>0</v>
      </c>
      <c r="K29" s="60">
        <f t="shared" si="0"/>
        <v>26343000</v>
      </c>
      <c r="M29" s="120"/>
    </row>
    <row r="30" spans="1:13" x14ac:dyDescent="0.25">
      <c r="A30" s="39"/>
      <c r="B30" s="53"/>
      <c r="C30" s="225"/>
      <c r="D30" s="53"/>
      <c r="E30" s="249"/>
      <c r="F30" s="55"/>
      <c r="G30" s="249"/>
      <c r="H30" s="55"/>
      <c r="I30" s="61"/>
      <c r="J30" s="61"/>
      <c r="K30" s="60">
        <f t="shared" si="0"/>
        <v>0</v>
      </c>
      <c r="M30" s="120"/>
    </row>
    <row r="31" spans="1:13" x14ac:dyDescent="0.25">
      <c r="A31" s="39"/>
      <c r="B31" s="53"/>
      <c r="C31" s="225"/>
      <c r="D31" s="53"/>
      <c r="E31" s="249"/>
      <c r="F31" s="55"/>
      <c r="G31" s="249"/>
      <c r="H31" s="55"/>
      <c r="I31" s="61"/>
      <c r="J31" s="61"/>
      <c r="K31" s="60">
        <f t="shared" si="0"/>
        <v>0</v>
      </c>
      <c r="M31" s="120"/>
    </row>
    <row r="32" spans="1:13" x14ac:dyDescent="0.25">
      <c r="A32" s="39"/>
      <c r="B32" s="53"/>
      <c r="C32" s="225"/>
      <c r="D32" s="53"/>
      <c r="E32" s="249"/>
      <c r="F32" s="55"/>
      <c r="G32" s="249"/>
      <c r="H32" s="55"/>
      <c r="I32" s="61"/>
      <c r="J32" s="61"/>
      <c r="K32" s="60">
        <f t="shared" si="0"/>
        <v>0</v>
      </c>
      <c r="M32" s="120"/>
    </row>
    <row r="33" spans="1:13" x14ac:dyDescent="0.25">
      <c r="A33" s="39"/>
      <c r="B33" s="53"/>
      <c r="C33" s="225"/>
      <c r="D33" s="53"/>
      <c r="E33" s="249"/>
      <c r="F33" s="55"/>
      <c r="G33" s="249"/>
      <c r="H33" s="55"/>
      <c r="I33" s="61"/>
      <c r="J33" s="61"/>
      <c r="K33" s="60">
        <f t="shared" si="0"/>
        <v>0</v>
      </c>
      <c r="M33" s="120"/>
    </row>
    <row r="34" spans="1:13" x14ac:dyDescent="0.25">
      <c r="A34" s="39"/>
      <c r="B34" s="53"/>
      <c r="C34" s="53"/>
      <c r="D34" s="53"/>
      <c r="E34" s="88"/>
      <c r="F34" s="55"/>
      <c r="G34" s="252"/>
      <c r="H34" s="55"/>
      <c r="I34" s="61"/>
      <c r="J34" s="61"/>
      <c r="K34" s="60">
        <f t="shared" si="0"/>
        <v>0</v>
      </c>
      <c r="M34" s="120"/>
    </row>
    <row r="35" spans="1:13" x14ac:dyDescent="0.25">
      <c r="A35" s="39"/>
      <c r="B35" s="53"/>
      <c r="C35" s="53"/>
      <c r="D35" s="53"/>
      <c r="E35" s="88"/>
      <c r="F35" s="55"/>
      <c r="G35" s="252"/>
      <c r="H35" s="55"/>
      <c r="I35" s="61"/>
      <c r="J35" s="61"/>
      <c r="K35" s="60"/>
      <c r="M35" s="120"/>
    </row>
    <row r="36" spans="1:13" x14ac:dyDescent="0.25">
      <c r="A36" s="39"/>
      <c r="B36" s="53"/>
      <c r="C36" s="53"/>
      <c r="D36" s="53"/>
      <c r="E36" s="88"/>
      <c r="F36" s="55"/>
      <c r="G36" s="252"/>
      <c r="H36" s="55"/>
      <c r="I36" s="61"/>
      <c r="J36" s="61"/>
      <c r="K36" s="60"/>
      <c r="M36" s="120"/>
    </row>
    <row r="37" spans="1:13" x14ac:dyDescent="0.25">
      <c r="A37" s="39"/>
      <c r="B37" s="53"/>
      <c r="C37" s="53"/>
      <c r="D37" s="53"/>
      <c r="E37" s="88"/>
      <c r="F37" s="55"/>
      <c r="G37" s="260"/>
      <c r="H37" s="55"/>
      <c r="I37" s="61"/>
      <c r="J37" s="61"/>
      <c r="K37" s="60"/>
      <c r="M37" s="120"/>
    </row>
    <row r="38" spans="1:13" x14ac:dyDescent="0.25">
      <c r="A38" s="39"/>
      <c r="B38" s="123"/>
      <c r="C38" s="53"/>
      <c r="D38" s="53"/>
      <c r="E38" s="122"/>
      <c r="F38" s="55"/>
      <c r="G38" s="54"/>
      <c r="H38" s="55"/>
      <c r="I38" s="61"/>
      <c r="J38" s="61"/>
      <c r="K38" s="60">
        <f t="shared" si="0"/>
        <v>0</v>
      </c>
      <c r="M38" s="120"/>
    </row>
    <row r="39" spans="1:13" x14ac:dyDescent="0.25">
      <c r="A39" s="39"/>
      <c r="B39" s="123"/>
      <c r="C39" s="53"/>
      <c r="D39" s="53"/>
      <c r="E39" s="122"/>
      <c r="F39" s="55"/>
      <c r="G39" s="54"/>
      <c r="H39" s="55"/>
      <c r="I39" s="61"/>
      <c r="J39" s="61"/>
      <c r="K39" s="60">
        <f t="shared" si="0"/>
        <v>0</v>
      </c>
      <c r="M39" s="120"/>
    </row>
    <row r="40" spans="1:13" x14ac:dyDescent="0.25">
      <c r="A40" s="39"/>
      <c r="B40" s="123"/>
      <c r="C40" s="53"/>
      <c r="D40" s="53"/>
      <c r="E40" s="88"/>
      <c r="F40" s="55"/>
      <c r="G40" s="54"/>
      <c r="H40" s="55"/>
      <c r="I40" s="61"/>
      <c r="J40" s="61"/>
      <c r="K40" s="60">
        <f>+I40-J40</f>
        <v>0</v>
      </c>
      <c r="M40" s="120"/>
    </row>
    <row r="41" spans="1:13" x14ac:dyDescent="0.25">
      <c r="A41" s="44"/>
      <c r="B41" s="45"/>
      <c r="C41" s="45"/>
      <c r="D41" s="45"/>
      <c r="E41" s="45"/>
      <c r="F41" s="45"/>
      <c r="G41" s="352" t="s">
        <v>86</v>
      </c>
      <c r="H41" s="353"/>
      <c r="I41" s="63">
        <f>SUM(I15:I40)</f>
        <v>412147666</v>
      </c>
      <c r="J41" s="63">
        <f>SUM(J15:J40)</f>
        <v>204532799</v>
      </c>
      <c r="K41" s="63">
        <f>SUM(K15:K40)</f>
        <v>207614867</v>
      </c>
    </row>
    <row r="42" spans="1:13" ht="12.75" customHeight="1" x14ac:dyDescent="0.25">
      <c r="A42" s="3"/>
      <c r="B42" s="3"/>
      <c r="C42" s="3"/>
      <c r="D42" s="3"/>
      <c r="E42" s="3"/>
      <c r="F42" s="3"/>
      <c r="G42" s="3"/>
      <c r="H42" s="3"/>
      <c r="I42" s="74"/>
      <c r="J42" s="57"/>
      <c r="K42" s="93"/>
    </row>
    <row r="43" spans="1:13" ht="24.95" customHeight="1" x14ac:dyDescent="0.25">
      <c r="A43" s="131" t="s">
        <v>108</v>
      </c>
      <c r="B43" s="131" t="s">
        <v>106</v>
      </c>
      <c r="C43" s="131" t="s">
        <v>105</v>
      </c>
      <c r="D43" s="132" t="s">
        <v>109</v>
      </c>
      <c r="E43" s="131" t="s">
        <v>33</v>
      </c>
      <c r="F43" s="131" t="s">
        <v>103</v>
      </c>
      <c r="G43" s="131" t="s">
        <v>30</v>
      </c>
      <c r="H43" s="131" t="s">
        <v>42</v>
      </c>
      <c r="I43" s="131" t="s">
        <v>43</v>
      </c>
      <c r="J43" s="131" t="s">
        <v>73</v>
      </c>
      <c r="K43" s="131" t="s">
        <v>48</v>
      </c>
    </row>
    <row r="44" spans="1:13" ht="24.95" customHeight="1" x14ac:dyDescent="0.25">
      <c r="A44" s="138">
        <v>608215000</v>
      </c>
      <c r="B44" s="138">
        <f>-8000000+300000000</f>
        <v>292000000</v>
      </c>
      <c r="C44" s="138">
        <v>0</v>
      </c>
      <c r="D44" s="134">
        <f>+A44+B44-C44</f>
        <v>900215000</v>
      </c>
      <c r="E44" s="134">
        <f>+I41</f>
        <v>412147666</v>
      </c>
      <c r="F44" s="135">
        <f>+E44/D44</f>
        <v>0.45783248001866222</v>
      </c>
      <c r="G44" s="134">
        <f>+I11</f>
        <v>120940400</v>
      </c>
      <c r="H44" s="134">
        <f>+D44-E44-G44</f>
        <v>367126934</v>
      </c>
      <c r="I44" s="134">
        <f>+J41</f>
        <v>204532799</v>
      </c>
      <c r="J44" s="140">
        <f>+I44/D44</f>
        <v>0.22720438895152825</v>
      </c>
      <c r="K44" s="134">
        <f>+K41</f>
        <v>207614867</v>
      </c>
    </row>
    <row r="45" spans="1:13" x14ac:dyDescent="0.25">
      <c r="A45" s="137">
        <v>1</v>
      </c>
      <c r="B45" s="137">
        <v>2</v>
      </c>
      <c r="C45" s="137">
        <v>3</v>
      </c>
      <c r="D45" s="137" t="s">
        <v>35</v>
      </c>
      <c r="E45" s="137">
        <v>5</v>
      </c>
      <c r="F45" s="137" t="s">
        <v>49</v>
      </c>
      <c r="G45" s="137">
        <v>7</v>
      </c>
      <c r="H45" s="137" t="s">
        <v>50</v>
      </c>
      <c r="I45" s="137">
        <v>9</v>
      </c>
      <c r="J45" s="137" t="s">
        <v>74</v>
      </c>
      <c r="K45" s="137" t="s">
        <v>75</v>
      </c>
    </row>
  </sheetData>
  <mergeCells count="26">
    <mergeCell ref="E7:H7"/>
    <mergeCell ref="J7:K7"/>
    <mergeCell ref="B10:C10"/>
    <mergeCell ref="E10:H10"/>
    <mergeCell ref="J10:K10"/>
    <mergeCell ref="B8:C8"/>
    <mergeCell ref="J8:K8"/>
    <mergeCell ref="B9:C9"/>
    <mergeCell ref="E9:H9"/>
    <mergeCell ref="J9:K9"/>
    <mergeCell ref="G41:H41"/>
    <mergeCell ref="J5:K6"/>
    <mergeCell ref="E6:H6"/>
    <mergeCell ref="G11:H11"/>
    <mergeCell ref="A13:A14"/>
    <mergeCell ref="E13:H13"/>
    <mergeCell ref="I13:I14"/>
    <mergeCell ref="J13:J14"/>
    <mergeCell ref="E14:F14"/>
    <mergeCell ref="G14:H14"/>
    <mergeCell ref="I5:I6"/>
    <mergeCell ref="A5:A6"/>
    <mergeCell ref="B5:B6"/>
    <mergeCell ref="D5:D6"/>
    <mergeCell ref="E5:H5"/>
    <mergeCell ref="B7:C7"/>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8"/>
  <sheetViews>
    <sheetView topLeftCell="A4"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155</v>
      </c>
      <c r="B3" s="130" t="s">
        <v>154</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290">
        <v>44202</v>
      </c>
      <c r="B7" s="374"/>
      <c r="C7" s="375"/>
      <c r="D7" s="291" t="s">
        <v>307</v>
      </c>
      <c r="E7" s="367" t="s">
        <v>306</v>
      </c>
      <c r="F7" s="368"/>
      <c r="G7" s="368"/>
      <c r="H7" s="369"/>
      <c r="I7" s="288">
        <v>58419690</v>
      </c>
      <c r="J7" s="347"/>
      <c r="K7" s="348"/>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c r="L10"/>
    </row>
    <row r="11" spans="1:12" ht="12.75" customHeight="1" x14ac:dyDescent="0.25">
      <c r="A11" s="123"/>
      <c r="B11" s="347"/>
      <c r="C11" s="348"/>
      <c r="D11" s="83"/>
      <c r="E11" s="349"/>
      <c r="F11" s="350"/>
      <c r="G11" s="350"/>
      <c r="H11" s="351"/>
      <c r="I11" s="61"/>
      <c r="J11" s="347"/>
      <c r="K11" s="348"/>
    </row>
    <row r="12" spans="1:12" x14ac:dyDescent="0.25">
      <c r="A12" s="44"/>
      <c r="B12" s="45"/>
      <c r="C12" s="45"/>
      <c r="D12" s="45"/>
      <c r="E12" s="45"/>
      <c r="F12" s="45"/>
      <c r="G12" s="352" t="s">
        <v>86</v>
      </c>
      <c r="H12" s="353"/>
      <c r="I12" s="59">
        <f>SUM(I7:I11)</f>
        <v>58419690</v>
      </c>
      <c r="J12" s="46"/>
      <c r="K12" s="47"/>
    </row>
    <row r="13" spans="1:12" ht="12.75" customHeight="1" x14ac:dyDescent="0.25">
      <c r="A13" s="3"/>
      <c r="B13" s="3"/>
      <c r="C13" s="3"/>
      <c r="D13" s="3"/>
      <c r="E13" s="3"/>
      <c r="F13" s="3"/>
      <c r="G13" s="3"/>
      <c r="H13" s="3"/>
      <c r="I13" s="22"/>
      <c r="J13" s="32"/>
      <c r="K13" s="40"/>
    </row>
    <row r="14" spans="1:12" x14ac:dyDescent="0.25">
      <c r="A14" s="331" t="s">
        <v>22</v>
      </c>
      <c r="B14" s="30" t="s">
        <v>31</v>
      </c>
      <c r="C14" s="49" t="s">
        <v>27</v>
      </c>
      <c r="D14" s="48" t="s">
        <v>27</v>
      </c>
      <c r="E14" s="333" t="s">
        <v>33</v>
      </c>
      <c r="F14" s="337"/>
      <c r="G14" s="337"/>
      <c r="H14" s="334"/>
      <c r="I14" s="331" t="s">
        <v>24</v>
      </c>
      <c r="J14" s="331" t="s">
        <v>23</v>
      </c>
      <c r="K14" s="49" t="s">
        <v>40</v>
      </c>
    </row>
    <row r="15" spans="1:12" x14ac:dyDescent="0.25">
      <c r="A15" s="332"/>
      <c r="B15" s="50" t="s">
        <v>32</v>
      </c>
      <c r="C15" s="50" t="s">
        <v>29</v>
      </c>
      <c r="D15" s="50" t="s">
        <v>28</v>
      </c>
      <c r="E15" s="333" t="s">
        <v>26</v>
      </c>
      <c r="F15" s="334"/>
      <c r="G15" s="333" t="s">
        <v>25</v>
      </c>
      <c r="H15" s="334"/>
      <c r="I15" s="332"/>
      <c r="J15" s="332"/>
      <c r="K15" s="50" t="s">
        <v>41</v>
      </c>
    </row>
    <row r="16" spans="1:12" x14ac:dyDescent="0.25">
      <c r="A16" s="285">
        <v>44203</v>
      </c>
      <c r="B16" s="286" t="s">
        <v>253</v>
      </c>
      <c r="C16" s="287" t="s">
        <v>250</v>
      </c>
      <c r="D16" s="287" t="s">
        <v>251</v>
      </c>
      <c r="E16" s="226" t="s">
        <v>248</v>
      </c>
      <c r="F16" s="232"/>
      <c r="G16" s="324" t="s">
        <v>247</v>
      </c>
      <c r="H16" s="232"/>
      <c r="I16" s="288">
        <v>8946700</v>
      </c>
      <c r="J16" s="288">
        <v>8946700</v>
      </c>
      <c r="K16" s="289">
        <f>+I16-J16</f>
        <v>0</v>
      </c>
    </row>
    <row r="17" spans="1:13" x14ac:dyDescent="0.25">
      <c r="A17" s="285">
        <v>44223</v>
      </c>
      <c r="B17" s="286" t="s">
        <v>254</v>
      </c>
      <c r="C17" s="287" t="s">
        <v>250</v>
      </c>
      <c r="D17" s="287" t="s">
        <v>252</v>
      </c>
      <c r="E17" s="226" t="s">
        <v>249</v>
      </c>
      <c r="F17" s="232"/>
      <c r="G17" s="324" t="s">
        <v>247</v>
      </c>
      <c r="H17" s="232"/>
      <c r="I17" s="288">
        <v>8815100</v>
      </c>
      <c r="J17" s="288">
        <v>8815100</v>
      </c>
      <c r="K17" s="289">
        <f t="shared" ref="K17:K33" si="0">+I17-J17</f>
        <v>0</v>
      </c>
      <c r="M17" s="120"/>
    </row>
    <row r="18" spans="1:13" x14ac:dyDescent="0.25">
      <c r="A18" s="307">
        <v>44251</v>
      </c>
      <c r="B18" s="123" t="s">
        <v>367</v>
      </c>
      <c r="C18" s="53" t="s">
        <v>250</v>
      </c>
      <c r="D18" s="53" t="s">
        <v>368</v>
      </c>
      <c r="E18" s="226" t="s">
        <v>366</v>
      </c>
      <c r="F18" s="55"/>
      <c r="G18" s="324" t="s">
        <v>247</v>
      </c>
      <c r="H18" s="55"/>
      <c r="I18" s="61">
        <v>8690450</v>
      </c>
      <c r="J18" s="61">
        <v>8690450</v>
      </c>
      <c r="K18" s="60">
        <f t="shared" si="0"/>
        <v>0</v>
      </c>
      <c r="M18" s="120"/>
    </row>
    <row r="19" spans="1:13" x14ac:dyDescent="0.25">
      <c r="A19" s="39">
        <v>44274</v>
      </c>
      <c r="B19" s="123" t="s">
        <v>477</v>
      </c>
      <c r="C19" s="53" t="s">
        <v>250</v>
      </c>
      <c r="D19" s="53" t="s">
        <v>269</v>
      </c>
      <c r="E19" s="226" t="s">
        <v>476</v>
      </c>
      <c r="F19" s="55"/>
      <c r="G19" s="324" t="s">
        <v>247</v>
      </c>
      <c r="H19" s="55"/>
      <c r="I19" s="61">
        <v>8889300</v>
      </c>
      <c r="J19" s="61">
        <v>8839300</v>
      </c>
      <c r="K19" s="60">
        <f t="shared" si="0"/>
        <v>50000</v>
      </c>
      <c r="M19" s="120"/>
    </row>
    <row r="20" spans="1:13" x14ac:dyDescent="0.25">
      <c r="A20" s="39">
        <v>44344</v>
      </c>
      <c r="B20" s="123" t="s">
        <v>771</v>
      </c>
      <c r="C20" s="53" t="s">
        <v>250</v>
      </c>
      <c r="D20" s="53" t="s">
        <v>769</v>
      </c>
      <c r="E20" s="226" t="s">
        <v>773</v>
      </c>
      <c r="F20" s="55"/>
      <c r="G20" s="324" t="s">
        <v>247</v>
      </c>
      <c r="H20" s="55"/>
      <c r="I20" s="61">
        <v>17636390</v>
      </c>
      <c r="J20" s="61">
        <v>17636390</v>
      </c>
      <c r="K20" s="60">
        <f t="shared" si="0"/>
        <v>0</v>
      </c>
      <c r="M20" s="120"/>
    </row>
    <row r="21" spans="1:13" x14ac:dyDescent="0.25">
      <c r="A21" s="39">
        <v>44368</v>
      </c>
      <c r="B21" s="123" t="s">
        <v>772</v>
      </c>
      <c r="C21" s="53" t="s">
        <v>250</v>
      </c>
      <c r="D21" s="53" t="s">
        <v>770</v>
      </c>
      <c r="E21" s="226" t="s">
        <v>774</v>
      </c>
      <c r="F21" s="55"/>
      <c r="G21" s="324" t="s">
        <v>247</v>
      </c>
      <c r="H21" s="55"/>
      <c r="I21" s="61">
        <v>8602370</v>
      </c>
      <c r="J21" s="61">
        <v>8602370</v>
      </c>
      <c r="K21" s="60">
        <f t="shared" si="0"/>
        <v>0</v>
      </c>
      <c r="M21" s="120"/>
    </row>
    <row r="22" spans="1:13" x14ac:dyDescent="0.25">
      <c r="A22" s="39"/>
      <c r="B22" s="123"/>
      <c r="C22" s="53"/>
      <c r="D22" s="53"/>
      <c r="E22"/>
      <c r="F22" s="55"/>
      <c r="G22" s="254"/>
      <c r="H22" s="55"/>
      <c r="I22" s="61"/>
      <c r="J22" s="61"/>
      <c r="K22" s="60">
        <f t="shared" si="0"/>
        <v>0</v>
      </c>
      <c r="M22" s="120"/>
    </row>
    <row r="23" spans="1:13" x14ac:dyDescent="0.25">
      <c r="A23" s="39"/>
      <c r="B23" s="123"/>
      <c r="C23" s="53"/>
      <c r="D23" s="53"/>
      <c r="E23" s="38"/>
      <c r="F23" s="55"/>
      <c r="G23" s="220"/>
      <c r="H23" s="55"/>
      <c r="I23" s="61"/>
      <c r="J23" s="61"/>
      <c r="K23" s="60">
        <f t="shared" si="0"/>
        <v>0</v>
      </c>
      <c r="M23" s="120"/>
    </row>
    <row r="24" spans="1:13" x14ac:dyDescent="0.25">
      <c r="A24" s="39"/>
      <c r="B24" s="123"/>
      <c r="C24" s="53"/>
      <c r="D24" s="53"/>
      <c r="E24" s="38"/>
      <c r="F24" s="55"/>
      <c r="G24" s="258"/>
      <c r="H24" s="55"/>
      <c r="I24" s="61"/>
      <c r="J24" s="61"/>
      <c r="K24" s="60">
        <f t="shared" si="0"/>
        <v>0</v>
      </c>
      <c r="M24" s="120"/>
    </row>
    <row r="25" spans="1:13" x14ac:dyDescent="0.25">
      <c r="A25" s="39"/>
      <c r="B25" s="123"/>
      <c r="C25" s="53"/>
      <c r="D25" s="53"/>
      <c r="E25" s="38"/>
      <c r="F25" s="55"/>
      <c r="G25" s="260"/>
      <c r="H25" s="55"/>
      <c r="I25" s="61"/>
      <c r="J25" s="61"/>
      <c r="K25" s="60">
        <f t="shared" si="0"/>
        <v>0</v>
      </c>
      <c r="M25" s="120"/>
    </row>
    <row r="26" spans="1:13" x14ac:dyDescent="0.25">
      <c r="A26" s="39"/>
      <c r="B26" s="123"/>
      <c r="C26" s="53"/>
      <c r="D26" s="53"/>
      <c r="E26" s="38"/>
      <c r="F26" s="55"/>
      <c r="G26" s="271"/>
      <c r="H26" s="55"/>
      <c r="I26" s="61"/>
      <c r="J26" s="61"/>
      <c r="K26" s="60">
        <f t="shared" si="0"/>
        <v>0</v>
      </c>
      <c r="M26" s="120"/>
    </row>
    <row r="27" spans="1:13" x14ac:dyDescent="0.25">
      <c r="A27" s="39"/>
      <c r="B27" s="123"/>
      <c r="C27" s="53"/>
      <c r="D27" s="53"/>
      <c r="E27" s="38"/>
      <c r="F27" s="55"/>
      <c r="G27" s="220"/>
      <c r="H27" s="55"/>
      <c r="I27" s="61"/>
      <c r="J27" s="61"/>
      <c r="K27" s="60">
        <f t="shared" si="0"/>
        <v>0</v>
      </c>
      <c r="M27" s="120"/>
    </row>
    <row r="28" spans="1:13" x14ac:dyDescent="0.25">
      <c r="A28" s="39"/>
      <c r="B28" s="123"/>
      <c r="C28" s="53"/>
      <c r="D28" s="53"/>
      <c r="E28" s="38"/>
      <c r="F28" s="55"/>
      <c r="G28" s="220"/>
      <c r="H28" s="55"/>
      <c r="I28" s="61"/>
      <c r="J28" s="61"/>
      <c r="K28" s="60">
        <f t="shared" si="0"/>
        <v>0</v>
      </c>
      <c r="M28" s="120"/>
    </row>
    <row r="29" spans="1:13" x14ac:dyDescent="0.25">
      <c r="A29" s="39"/>
      <c r="B29" s="123"/>
      <c r="C29" s="53"/>
      <c r="D29" s="53"/>
      <c r="E29" s="38"/>
      <c r="F29" s="55"/>
      <c r="G29" s="220"/>
      <c r="H29" s="55"/>
      <c r="I29" s="61"/>
      <c r="J29" s="61"/>
      <c r="K29" s="60"/>
      <c r="M29" s="120"/>
    </row>
    <row r="30" spans="1:13" x14ac:dyDescent="0.25">
      <c r="A30" s="39"/>
      <c r="B30" s="123"/>
      <c r="C30" s="53"/>
      <c r="D30" s="53"/>
      <c r="E30" s="38"/>
      <c r="F30" s="55"/>
      <c r="G30" s="220"/>
      <c r="H30" s="55"/>
      <c r="I30" s="61"/>
      <c r="J30" s="61"/>
      <c r="K30" s="60"/>
      <c r="M30" s="120"/>
    </row>
    <row r="31" spans="1:13" x14ac:dyDescent="0.25">
      <c r="A31" s="39"/>
      <c r="B31" s="123"/>
      <c r="C31" s="53"/>
      <c r="D31" s="53"/>
      <c r="E31"/>
      <c r="F31" s="55"/>
      <c r="G31" s="221"/>
      <c r="H31" s="55"/>
      <c r="I31" s="61"/>
      <c r="J31" s="61"/>
      <c r="K31" s="60">
        <f t="shared" si="0"/>
        <v>0</v>
      </c>
      <c r="M31" s="120"/>
    </row>
    <row r="32" spans="1:13" x14ac:dyDescent="0.25">
      <c r="A32" s="39"/>
      <c r="B32" s="123"/>
      <c r="C32" s="53"/>
      <c r="D32" s="53"/>
      <c r="E32" s="38"/>
      <c r="F32" s="55"/>
      <c r="G32" s="219"/>
      <c r="H32" s="55"/>
      <c r="I32" s="61"/>
      <c r="J32" s="61"/>
      <c r="K32" s="60">
        <f t="shared" si="0"/>
        <v>0</v>
      </c>
      <c r="M32" s="120"/>
    </row>
    <row r="33" spans="1:13" x14ac:dyDescent="0.25">
      <c r="A33" s="39"/>
      <c r="B33" s="123"/>
      <c r="C33" s="53"/>
      <c r="D33" s="53"/>
      <c r="E33" s="88"/>
      <c r="F33" s="55"/>
      <c r="G33" s="54"/>
      <c r="H33" s="55"/>
      <c r="I33" s="61"/>
      <c r="J33" s="61"/>
      <c r="K33" s="60">
        <f t="shared" si="0"/>
        <v>0</v>
      </c>
      <c r="M33" s="120"/>
    </row>
    <row r="34" spans="1:13" x14ac:dyDescent="0.25">
      <c r="A34" s="44"/>
      <c r="B34" s="45"/>
      <c r="C34" s="45"/>
      <c r="D34" s="45"/>
      <c r="E34" s="45"/>
      <c r="F34" s="45"/>
      <c r="G34" s="352" t="s">
        <v>86</v>
      </c>
      <c r="H34" s="353"/>
      <c r="I34" s="63">
        <f>SUM(I16:I33)</f>
        <v>61580310</v>
      </c>
      <c r="J34" s="63">
        <f>SUM(J16:J33)</f>
        <v>61530310</v>
      </c>
      <c r="K34" s="63">
        <f>SUM(K16:K33)</f>
        <v>50000</v>
      </c>
    </row>
    <row r="35" spans="1:13" ht="12.75" customHeight="1" x14ac:dyDescent="0.25">
      <c r="A35" s="3"/>
      <c r="B35" s="3"/>
      <c r="C35" s="3"/>
      <c r="D35" s="3"/>
      <c r="E35" s="3"/>
      <c r="F35" s="3"/>
      <c r="G35" s="3"/>
      <c r="H35" s="3"/>
      <c r="I35" s="74"/>
      <c r="J35" s="57"/>
      <c r="K35" s="93"/>
    </row>
    <row r="36" spans="1:13" ht="24.95" customHeight="1" x14ac:dyDescent="0.25">
      <c r="A36" s="131" t="s">
        <v>108</v>
      </c>
      <c r="B36" s="131" t="s">
        <v>106</v>
      </c>
      <c r="C36" s="131" t="s">
        <v>105</v>
      </c>
      <c r="D36" s="132" t="s">
        <v>109</v>
      </c>
      <c r="E36" s="131" t="s">
        <v>33</v>
      </c>
      <c r="F36" s="131" t="s">
        <v>103</v>
      </c>
      <c r="G36" s="131" t="s">
        <v>30</v>
      </c>
      <c r="H36" s="131" t="s">
        <v>42</v>
      </c>
      <c r="I36" s="131" t="s">
        <v>43</v>
      </c>
      <c r="J36" s="131" t="s">
        <v>73</v>
      </c>
      <c r="K36" s="131" t="s">
        <v>48</v>
      </c>
    </row>
    <row r="37" spans="1:13" ht="24.95" customHeight="1" x14ac:dyDescent="0.25">
      <c r="A37" s="138">
        <v>212180000</v>
      </c>
      <c r="B37" s="138"/>
      <c r="C37" s="138">
        <v>0</v>
      </c>
      <c r="D37" s="134">
        <f>+A37+B37-C37</f>
        <v>212180000</v>
      </c>
      <c r="E37" s="134">
        <f>+I34</f>
        <v>61580310</v>
      </c>
      <c r="F37" s="135">
        <f>+E37/D37</f>
        <v>0.29022674144594213</v>
      </c>
      <c r="G37" s="134">
        <f>+I12</f>
        <v>58419690</v>
      </c>
      <c r="H37" s="134">
        <f>+D37-E37-G37</f>
        <v>92180000</v>
      </c>
      <c r="I37" s="134">
        <f>+J34</f>
        <v>61530310</v>
      </c>
      <c r="J37" s="140">
        <f>+I37/D37</f>
        <v>0.28999109246865867</v>
      </c>
      <c r="K37" s="134">
        <f>+K34</f>
        <v>50000</v>
      </c>
    </row>
    <row r="38" spans="1:13" x14ac:dyDescent="0.25">
      <c r="A38" s="137">
        <v>1</v>
      </c>
      <c r="B38" s="137">
        <v>2</v>
      </c>
      <c r="C38" s="137">
        <v>3</v>
      </c>
      <c r="D38" s="137" t="s">
        <v>35</v>
      </c>
      <c r="E38" s="137">
        <v>5</v>
      </c>
      <c r="F38" s="137" t="s">
        <v>49</v>
      </c>
      <c r="G38" s="137">
        <v>7</v>
      </c>
      <c r="H38" s="137" t="s">
        <v>50</v>
      </c>
      <c r="I38" s="137">
        <v>9</v>
      </c>
      <c r="J38" s="137" t="s">
        <v>74</v>
      </c>
      <c r="K38" s="137" t="s">
        <v>75</v>
      </c>
    </row>
  </sheetData>
  <mergeCells count="30">
    <mergeCell ref="B11:C11"/>
    <mergeCell ref="E11:H11"/>
    <mergeCell ref="B9:C9"/>
    <mergeCell ref="G34:H34"/>
    <mergeCell ref="G12:H12"/>
    <mergeCell ref="A14:A15"/>
    <mergeCell ref="E14:H14"/>
    <mergeCell ref="I14:I15"/>
    <mergeCell ref="J14:J15"/>
    <mergeCell ref="E15:F15"/>
    <mergeCell ref="G15:H15"/>
    <mergeCell ref="J11:K11"/>
    <mergeCell ref="J8:K8"/>
    <mergeCell ref="E8:H8"/>
    <mergeCell ref="E9:H9"/>
    <mergeCell ref="J9:K9"/>
    <mergeCell ref="J10:K10"/>
    <mergeCell ref="A5:A6"/>
    <mergeCell ref="B5:B6"/>
    <mergeCell ref="D5:D6"/>
    <mergeCell ref="E5:H5"/>
    <mergeCell ref="I5:I6"/>
    <mergeCell ref="J5:K6"/>
    <mergeCell ref="E6:H6"/>
    <mergeCell ref="B7:C7"/>
    <mergeCell ref="E7:H7"/>
    <mergeCell ref="B10:C10"/>
    <mergeCell ref="E10:H10"/>
    <mergeCell ref="J7:K7"/>
    <mergeCell ref="B8:C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41"/>
  <sheetViews>
    <sheetView workbookViewId="0">
      <selection activeCell="I9" sqref="I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157</v>
      </c>
      <c r="B3" s="130" t="s">
        <v>156</v>
      </c>
      <c r="C3" s="127"/>
      <c r="D3" s="127"/>
      <c r="E3" s="128"/>
      <c r="F3" s="128"/>
      <c r="G3" s="128"/>
      <c r="H3" s="128"/>
      <c r="I3" s="128"/>
      <c r="J3" s="128"/>
      <c r="K3" s="129" t="str">
        <f>+TOTAL!M1</f>
        <v>JUNIO</v>
      </c>
    </row>
    <row r="4" spans="1:13" ht="12.75" customHeight="1" x14ac:dyDescent="0.25">
      <c r="A4" s="33"/>
      <c r="B4" s="33"/>
      <c r="C4" s="33"/>
      <c r="D4" s="33"/>
      <c r="E4" s="33"/>
      <c r="F4" s="33"/>
      <c r="G4" s="33"/>
      <c r="H4" s="33"/>
      <c r="I4" s="87"/>
      <c r="J4" s="33"/>
      <c r="K4" s="33"/>
    </row>
    <row r="5" spans="1:13" x14ac:dyDescent="0.25">
      <c r="A5" s="331" t="s">
        <v>22</v>
      </c>
      <c r="B5" s="335" t="s">
        <v>85</v>
      </c>
      <c r="C5" s="34"/>
      <c r="D5" s="331" t="s">
        <v>51</v>
      </c>
      <c r="E5" s="333" t="s">
        <v>30</v>
      </c>
      <c r="F5" s="337"/>
      <c r="G5" s="337"/>
      <c r="H5" s="334"/>
      <c r="I5" s="331" t="s">
        <v>24</v>
      </c>
      <c r="J5" s="338" t="s">
        <v>34</v>
      </c>
      <c r="K5" s="339"/>
    </row>
    <row r="6" spans="1:13" x14ac:dyDescent="0.25">
      <c r="A6" s="332"/>
      <c r="B6" s="357"/>
      <c r="C6" s="81"/>
      <c r="D6" s="376"/>
      <c r="E6" s="377" t="s">
        <v>26</v>
      </c>
      <c r="F6" s="378"/>
      <c r="G6" s="378"/>
      <c r="H6" s="379"/>
      <c r="I6" s="376"/>
      <c r="J6" s="362"/>
      <c r="K6" s="363"/>
    </row>
    <row r="7" spans="1:13" x14ac:dyDescent="0.25">
      <c r="A7" s="292">
        <v>44202</v>
      </c>
      <c r="B7" s="380"/>
      <c r="C7" s="381"/>
      <c r="D7" s="293" t="s">
        <v>310</v>
      </c>
      <c r="E7" s="299" t="s">
        <v>308</v>
      </c>
      <c r="F7" s="300" t="s">
        <v>308</v>
      </c>
      <c r="G7" s="300" t="s">
        <v>308</v>
      </c>
      <c r="H7" s="300" t="s">
        <v>308</v>
      </c>
      <c r="I7" s="295">
        <v>800000</v>
      </c>
      <c r="J7" s="342"/>
      <c r="K7" s="343"/>
    </row>
    <row r="8" spans="1:13" x14ac:dyDescent="0.25">
      <c r="A8" s="292">
        <v>44202</v>
      </c>
      <c r="B8" s="374"/>
      <c r="C8" s="375"/>
      <c r="D8" s="296" t="s">
        <v>311</v>
      </c>
      <c r="E8" s="298" t="s">
        <v>309</v>
      </c>
      <c r="F8" s="294" t="s">
        <v>309</v>
      </c>
      <c r="G8" s="294" t="s">
        <v>309</v>
      </c>
      <c r="H8" s="294" t="s">
        <v>309</v>
      </c>
      <c r="I8" s="297">
        <v>22848691</v>
      </c>
      <c r="J8" s="342"/>
      <c r="K8" s="343"/>
    </row>
    <row r="9" spans="1:13" x14ac:dyDescent="0.25">
      <c r="A9" s="209"/>
      <c r="B9" s="347"/>
      <c r="C9" s="348"/>
      <c r="D9" s="196"/>
      <c r="E9" s="268"/>
      <c r="F9" s="269"/>
      <c r="G9" s="269"/>
      <c r="H9" s="270"/>
      <c r="I9" s="189"/>
      <c r="J9" s="342"/>
      <c r="K9" s="343"/>
    </row>
    <row r="10" spans="1:13" x14ac:dyDescent="0.25">
      <c r="A10" s="209"/>
      <c r="B10" s="347"/>
      <c r="C10" s="348"/>
      <c r="D10" s="196"/>
      <c r="E10" s="349"/>
      <c r="F10" s="350"/>
      <c r="G10" s="350"/>
      <c r="H10" s="351"/>
      <c r="I10" s="189"/>
      <c r="J10" s="347"/>
      <c r="K10" s="348"/>
      <c r="L10"/>
    </row>
    <row r="11" spans="1:13" ht="12.75" customHeight="1" x14ac:dyDescent="0.25">
      <c r="A11" s="210"/>
      <c r="B11" s="365"/>
      <c r="C11" s="355"/>
      <c r="D11" s="201"/>
      <c r="E11" s="384"/>
      <c r="F11" s="385"/>
      <c r="G11" s="385"/>
      <c r="H11" s="386"/>
      <c r="I11" s="202"/>
      <c r="J11" s="365"/>
      <c r="K11" s="355"/>
    </row>
    <row r="12" spans="1:13" x14ac:dyDescent="0.25">
      <c r="A12" s="197"/>
      <c r="B12" s="33"/>
      <c r="C12" s="33"/>
      <c r="D12" s="33"/>
      <c r="E12" s="33"/>
      <c r="F12" s="33"/>
      <c r="G12" s="382" t="s">
        <v>86</v>
      </c>
      <c r="H12" s="383"/>
      <c r="I12" s="198">
        <f>SUM(I7:I11)</f>
        <v>23648691</v>
      </c>
      <c r="J12" s="46"/>
      <c r="K12" s="47"/>
    </row>
    <row r="13" spans="1:13" ht="12.75" customHeight="1" x14ac:dyDescent="0.25">
      <c r="A13" s="3"/>
      <c r="B13" s="3"/>
      <c r="C13" s="3"/>
      <c r="D13" s="3"/>
      <c r="E13" s="3"/>
      <c r="F13" s="3"/>
      <c r="G13" s="3"/>
      <c r="H13" s="3"/>
      <c r="I13" s="22"/>
      <c r="J13" s="32"/>
      <c r="K13" s="40"/>
    </row>
    <row r="14" spans="1:13" x14ac:dyDescent="0.25">
      <c r="A14" s="331" t="s">
        <v>22</v>
      </c>
      <c r="B14" s="30" t="s">
        <v>31</v>
      </c>
      <c r="C14" s="49" t="s">
        <v>27</v>
      </c>
      <c r="D14" s="48" t="s">
        <v>27</v>
      </c>
      <c r="E14" s="333" t="s">
        <v>33</v>
      </c>
      <c r="F14" s="337"/>
      <c r="G14" s="337"/>
      <c r="H14" s="334"/>
      <c r="I14" s="331" t="s">
        <v>24</v>
      </c>
      <c r="J14" s="331" t="s">
        <v>23</v>
      </c>
      <c r="K14" s="49" t="s">
        <v>40</v>
      </c>
    </row>
    <row r="15" spans="1:13" x14ac:dyDescent="0.25">
      <c r="A15" s="332"/>
      <c r="B15" s="50" t="s">
        <v>32</v>
      </c>
      <c r="C15" s="50" t="s">
        <v>29</v>
      </c>
      <c r="D15" s="50" t="s">
        <v>28</v>
      </c>
      <c r="E15" s="333" t="s">
        <v>26</v>
      </c>
      <c r="F15" s="334"/>
      <c r="G15" s="333" t="s">
        <v>25</v>
      </c>
      <c r="H15" s="334"/>
      <c r="I15" s="332"/>
      <c r="J15" s="332"/>
      <c r="K15" s="50" t="s">
        <v>41</v>
      </c>
    </row>
    <row r="16" spans="1:13" x14ac:dyDescent="0.25">
      <c r="A16" s="39">
        <v>44228</v>
      </c>
      <c r="B16" s="272" t="s">
        <v>380</v>
      </c>
      <c r="C16" s="53" t="s">
        <v>374</v>
      </c>
      <c r="D16" s="53" t="s">
        <v>375</v>
      </c>
      <c r="E16" s="226" t="s">
        <v>369</v>
      </c>
      <c r="F16" s="55"/>
      <c r="G16" s="227" t="s">
        <v>385</v>
      </c>
      <c r="H16" s="55"/>
      <c r="I16" s="61">
        <v>2249700</v>
      </c>
      <c r="J16" s="61">
        <v>2249700</v>
      </c>
      <c r="K16" s="60">
        <f t="shared" ref="K16:K36" si="0">+I16-J16</f>
        <v>0</v>
      </c>
      <c r="M16" s="120"/>
    </row>
    <row r="17" spans="1:13" x14ac:dyDescent="0.25">
      <c r="A17" s="39">
        <v>44228</v>
      </c>
      <c r="B17" s="272" t="s">
        <v>381</v>
      </c>
      <c r="C17" s="53" t="s">
        <v>374</v>
      </c>
      <c r="D17" s="53" t="s">
        <v>376</v>
      </c>
      <c r="E17" s="226" t="s">
        <v>370</v>
      </c>
      <c r="F17" s="232"/>
      <c r="G17" s="233" t="s">
        <v>385</v>
      </c>
      <c r="H17" s="55"/>
      <c r="I17" s="61">
        <v>2369979</v>
      </c>
      <c r="J17" s="61">
        <v>2369979</v>
      </c>
      <c r="K17" s="60">
        <f t="shared" si="0"/>
        <v>0</v>
      </c>
      <c r="M17" s="120"/>
    </row>
    <row r="18" spans="1:13" x14ac:dyDescent="0.25">
      <c r="A18" s="39">
        <v>44229</v>
      </c>
      <c r="B18" s="272" t="s">
        <v>382</v>
      </c>
      <c r="C18" s="53" t="s">
        <v>374</v>
      </c>
      <c r="D18" s="53" t="s">
        <v>377</v>
      </c>
      <c r="E18" s="226" t="s">
        <v>371</v>
      </c>
      <c r="F18" s="55"/>
      <c r="G18" s="227" t="s">
        <v>386</v>
      </c>
      <c r="H18" s="55"/>
      <c r="I18" s="61">
        <v>80000</v>
      </c>
      <c r="J18" s="61">
        <v>80000</v>
      </c>
      <c r="K18" s="60">
        <f t="shared" si="0"/>
        <v>0</v>
      </c>
      <c r="M18" s="120"/>
    </row>
    <row r="19" spans="1:13" x14ac:dyDescent="0.25">
      <c r="A19" s="39">
        <v>44235</v>
      </c>
      <c r="B19" s="272" t="s">
        <v>383</v>
      </c>
      <c r="C19" s="53" t="s">
        <v>378</v>
      </c>
      <c r="D19" s="53" t="s">
        <v>379</v>
      </c>
      <c r="E19" s="226" t="s">
        <v>372</v>
      </c>
      <c r="F19" s="55"/>
      <c r="G19" s="227" t="s">
        <v>386</v>
      </c>
      <c r="H19" s="55"/>
      <c r="I19" s="61">
        <v>80000</v>
      </c>
      <c r="J19" s="61">
        <v>80000</v>
      </c>
      <c r="K19" s="60">
        <f t="shared" si="0"/>
        <v>0</v>
      </c>
      <c r="M19" s="120"/>
    </row>
    <row r="20" spans="1:13" x14ac:dyDescent="0.25">
      <c r="A20" s="39">
        <v>44242</v>
      </c>
      <c r="B20" s="272" t="s">
        <v>384</v>
      </c>
      <c r="C20" s="53" t="s">
        <v>374</v>
      </c>
      <c r="D20" s="53" t="s">
        <v>363</v>
      </c>
      <c r="E20" s="226" t="s">
        <v>373</v>
      </c>
      <c r="F20" s="55"/>
      <c r="G20" s="227" t="s">
        <v>385</v>
      </c>
      <c r="H20" s="55"/>
      <c r="I20" s="61">
        <v>2369979</v>
      </c>
      <c r="J20" s="61">
        <v>2369979</v>
      </c>
      <c r="K20" s="60">
        <f t="shared" si="0"/>
        <v>0</v>
      </c>
      <c r="M20" s="120"/>
    </row>
    <row r="21" spans="1:13" x14ac:dyDescent="0.25">
      <c r="A21" s="39">
        <v>44272</v>
      </c>
      <c r="B21" s="53" t="s">
        <v>479</v>
      </c>
      <c r="C21" s="53" t="s">
        <v>374</v>
      </c>
      <c r="D21" s="53" t="s">
        <v>446</v>
      </c>
      <c r="E21" s="226" t="s">
        <v>478</v>
      </c>
      <c r="F21" s="55"/>
      <c r="G21" s="227" t="s">
        <v>385</v>
      </c>
      <c r="H21" s="55"/>
      <c r="I21" s="61">
        <v>2369979</v>
      </c>
      <c r="J21" s="61">
        <v>2369979</v>
      </c>
      <c r="K21" s="60">
        <f t="shared" si="0"/>
        <v>0</v>
      </c>
      <c r="M21" s="120"/>
    </row>
    <row r="22" spans="1:13" x14ac:dyDescent="0.25">
      <c r="A22" s="39">
        <v>44294</v>
      </c>
      <c r="B22" s="53" t="s">
        <v>608</v>
      </c>
      <c r="C22" s="53" t="s">
        <v>378</v>
      </c>
      <c r="D22" s="53" t="s">
        <v>607</v>
      </c>
      <c r="E22" s="226" t="s">
        <v>610</v>
      </c>
      <c r="F22" s="55"/>
      <c r="G22" s="227" t="s">
        <v>386</v>
      </c>
      <c r="H22" s="55"/>
      <c r="I22" s="61">
        <v>160000</v>
      </c>
      <c r="J22" s="61">
        <v>160000</v>
      </c>
      <c r="K22" s="60">
        <f t="shared" si="0"/>
        <v>0</v>
      </c>
      <c r="M22" s="120"/>
    </row>
    <row r="23" spans="1:13" x14ac:dyDescent="0.25">
      <c r="A23" s="39">
        <v>44294</v>
      </c>
      <c r="B23" s="53" t="s">
        <v>609</v>
      </c>
      <c r="C23" s="53" t="s">
        <v>374</v>
      </c>
      <c r="D23" s="53" t="s">
        <v>469</v>
      </c>
      <c r="E23" s="233" t="s">
        <v>611</v>
      </c>
      <c r="F23" s="55"/>
      <c r="G23" s="233" t="s">
        <v>385</v>
      </c>
      <c r="H23" s="55"/>
      <c r="I23" s="61">
        <v>2802707</v>
      </c>
      <c r="J23" s="61">
        <v>2802707</v>
      </c>
      <c r="K23" s="60">
        <f t="shared" si="0"/>
        <v>0</v>
      </c>
      <c r="M23" s="120"/>
    </row>
    <row r="24" spans="1:13" x14ac:dyDescent="0.25">
      <c r="A24" s="39">
        <v>44322</v>
      </c>
      <c r="B24" s="53" t="s">
        <v>782</v>
      </c>
      <c r="C24" s="53" t="s">
        <v>378</v>
      </c>
      <c r="D24" s="53" t="s">
        <v>779</v>
      </c>
      <c r="E24" s="233" t="s">
        <v>775</v>
      </c>
      <c r="F24" s="55"/>
      <c r="G24" s="233" t="s">
        <v>386</v>
      </c>
      <c r="H24" s="55"/>
      <c r="I24" s="61">
        <v>80000</v>
      </c>
      <c r="J24" s="61">
        <v>80000</v>
      </c>
      <c r="K24" s="60">
        <f t="shared" si="0"/>
        <v>0</v>
      </c>
      <c r="M24" s="120"/>
    </row>
    <row r="25" spans="1:13" x14ac:dyDescent="0.25">
      <c r="A25" s="39">
        <v>44344</v>
      </c>
      <c r="B25" s="53" t="s">
        <v>783</v>
      </c>
      <c r="C25" s="53" t="s">
        <v>374</v>
      </c>
      <c r="D25" s="53" t="s">
        <v>745</v>
      </c>
      <c r="E25" s="226" t="s">
        <v>776</v>
      </c>
      <c r="F25" s="55"/>
      <c r="G25" s="233" t="s">
        <v>385</v>
      </c>
      <c r="H25" s="55"/>
      <c r="I25" s="61">
        <v>2457317</v>
      </c>
      <c r="J25" s="61">
        <v>2457317</v>
      </c>
      <c r="K25" s="60">
        <f t="shared" si="0"/>
        <v>0</v>
      </c>
      <c r="M25" s="120"/>
    </row>
    <row r="26" spans="1:13" x14ac:dyDescent="0.25">
      <c r="A26" s="39">
        <v>44355</v>
      </c>
      <c r="B26" s="53" t="s">
        <v>784</v>
      </c>
      <c r="C26" s="53" t="s">
        <v>378</v>
      </c>
      <c r="D26" s="53" t="s">
        <v>780</v>
      </c>
      <c r="E26" s="249" t="s">
        <v>777</v>
      </c>
      <c r="F26" s="55"/>
      <c r="G26" s="249" t="s">
        <v>386</v>
      </c>
      <c r="H26" s="55"/>
      <c r="I26" s="61">
        <v>80000</v>
      </c>
      <c r="J26" s="61">
        <v>80000</v>
      </c>
      <c r="K26" s="60">
        <f t="shared" si="0"/>
        <v>0</v>
      </c>
      <c r="M26" s="120"/>
    </row>
    <row r="27" spans="1:13" x14ac:dyDescent="0.25">
      <c r="A27" s="39">
        <v>44368</v>
      </c>
      <c r="B27" s="53" t="s">
        <v>785</v>
      </c>
      <c r="C27" s="53" t="s">
        <v>374</v>
      </c>
      <c r="D27" s="53" t="s">
        <v>781</v>
      </c>
      <c r="E27" s="226" t="s">
        <v>778</v>
      </c>
      <c r="F27" s="55"/>
      <c r="G27" s="252" t="s">
        <v>385</v>
      </c>
      <c r="H27" s="55"/>
      <c r="I27" s="61">
        <v>2451648</v>
      </c>
      <c r="J27" s="61">
        <v>2451648</v>
      </c>
      <c r="K27" s="60">
        <f t="shared" si="0"/>
        <v>0</v>
      </c>
      <c r="M27" s="120"/>
    </row>
    <row r="28" spans="1:13" x14ac:dyDescent="0.25">
      <c r="A28" s="39"/>
      <c r="B28" s="53"/>
      <c r="C28" s="53"/>
      <c r="D28" s="53"/>
      <c r="E28" s="226"/>
      <c r="F28" s="55"/>
      <c r="G28" s="252"/>
      <c r="H28" s="55"/>
      <c r="I28" s="61"/>
      <c r="J28" s="61"/>
      <c r="K28" s="60">
        <f t="shared" si="0"/>
        <v>0</v>
      </c>
      <c r="M28" s="120"/>
    </row>
    <row r="29" spans="1:13" x14ac:dyDescent="0.25">
      <c r="A29" s="39"/>
      <c r="B29" s="53"/>
      <c r="C29" s="53"/>
      <c r="D29" s="53"/>
      <c r="E29" s="226"/>
      <c r="F29" s="55"/>
      <c r="G29" s="252"/>
      <c r="H29" s="55"/>
      <c r="I29" s="61"/>
      <c r="J29" s="61"/>
      <c r="K29" s="60">
        <f t="shared" si="0"/>
        <v>0</v>
      </c>
      <c r="M29" s="120"/>
    </row>
    <row r="30" spans="1:13" x14ac:dyDescent="0.25">
      <c r="A30" s="39"/>
      <c r="B30" s="53"/>
      <c r="C30" s="53"/>
      <c r="D30" s="53"/>
      <c r="E30" s="226"/>
      <c r="F30" s="55"/>
      <c r="G30" s="252"/>
      <c r="H30" s="55"/>
      <c r="I30" s="61"/>
      <c r="J30" s="61"/>
      <c r="K30" s="60">
        <f t="shared" si="0"/>
        <v>0</v>
      </c>
      <c r="M30" s="120"/>
    </row>
    <row r="31" spans="1:13" x14ac:dyDescent="0.25">
      <c r="A31" s="39"/>
      <c r="B31" s="53"/>
      <c r="C31" s="53"/>
      <c r="D31" s="53"/>
      <c r="E31" s="226"/>
      <c r="F31" s="55"/>
      <c r="G31" s="227"/>
      <c r="H31" s="55"/>
      <c r="I31" s="61"/>
      <c r="J31" s="61"/>
      <c r="K31" s="60">
        <f t="shared" si="0"/>
        <v>0</v>
      </c>
      <c r="M31" s="120"/>
    </row>
    <row r="32" spans="1:13" x14ac:dyDescent="0.25">
      <c r="A32" s="39"/>
      <c r="B32" s="53"/>
      <c r="C32" s="53"/>
      <c r="D32" s="53"/>
      <c r="E32" s="226"/>
      <c r="F32" s="55"/>
      <c r="G32" s="227"/>
      <c r="H32" s="55"/>
      <c r="I32" s="61"/>
      <c r="J32" s="61"/>
      <c r="K32" s="60">
        <f t="shared" si="0"/>
        <v>0</v>
      </c>
      <c r="M32" s="120"/>
    </row>
    <row r="33" spans="1:13" x14ac:dyDescent="0.25">
      <c r="A33" s="39"/>
      <c r="B33" s="53"/>
      <c r="C33" s="53"/>
      <c r="D33" s="53"/>
      <c r="E33" s="226"/>
      <c r="F33" s="55"/>
      <c r="G33" s="227"/>
      <c r="H33" s="55"/>
      <c r="I33" s="61"/>
      <c r="J33" s="61"/>
      <c r="K33" s="60">
        <f t="shared" si="0"/>
        <v>0</v>
      </c>
      <c r="M33" s="120"/>
    </row>
    <row r="34" spans="1:13" x14ac:dyDescent="0.25">
      <c r="A34" s="39"/>
      <c r="B34" s="53"/>
      <c r="C34" s="53"/>
      <c r="D34" s="53"/>
      <c r="E34" s="281"/>
      <c r="F34" s="55"/>
      <c r="G34" s="227"/>
      <c r="H34" s="55"/>
      <c r="I34" s="61"/>
      <c r="J34" s="61"/>
      <c r="K34" s="60"/>
      <c r="M34" s="120"/>
    </row>
    <row r="35" spans="1:13" x14ac:dyDescent="0.25">
      <c r="A35" s="39"/>
      <c r="B35" s="53"/>
      <c r="C35" s="53"/>
      <c r="D35" s="53"/>
      <c r="E35" s="281"/>
      <c r="F35" s="55"/>
      <c r="G35" s="227"/>
      <c r="H35" s="55"/>
      <c r="I35" s="61"/>
      <c r="J35" s="61"/>
      <c r="K35" s="60">
        <f t="shared" si="0"/>
        <v>0</v>
      </c>
      <c r="M35" s="120"/>
    </row>
    <row r="36" spans="1:13" x14ac:dyDescent="0.25">
      <c r="A36" s="39"/>
      <c r="B36" s="123"/>
      <c r="C36" s="53"/>
      <c r="D36" s="53"/>
      <c r="E36" s="281"/>
      <c r="F36" s="55"/>
      <c r="G36" s="54"/>
      <c r="H36" s="55"/>
      <c r="I36" s="61"/>
      <c r="J36" s="61"/>
      <c r="K36" s="60">
        <f t="shared" si="0"/>
        <v>0</v>
      </c>
      <c r="M36" s="120"/>
    </row>
    <row r="37" spans="1:13" x14ac:dyDescent="0.25">
      <c r="A37" s="44"/>
      <c r="B37" s="45"/>
      <c r="C37" s="45"/>
      <c r="D37" s="45"/>
      <c r="E37" s="45"/>
      <c r="F37" s="45"/>
      <c r="G37" s="352" t="s">
        <v>86</v>
      </c>
      <c r="H37" s="353"/>
      <c r="I37" s="63">
        <f>SUM(I16:I36)</f>
        <v>17551309</v>
      </c>
      <c r="J37" s="63">
        <f>SUM(J16:J36)</f>
        <v>17551309</v>
      </c>
      <c r="K37" s="63">
        <f>SUM(K16:K36)</f>
        <v>0</v>
      </c>
    </row>
    <row r="38" spans="1:13" ht="12.75" customHeight="1" x14ac:dyDescent="0.25">
      <c r="A38" s="3"/>
      <c r="B38" s="3"/>
      <c r="C38" s="3"/>
      <c r="D38" s="3"/>
      <c r="E38" s="3"/>
      <c r="F38" s="3"/>
      <c r="G38" s="3"/>
      <c r="H38" s="3"/>
      <c r="I38" s="74"/>
      <c r="J38" s="57"/>
      <c r="K38" s="93"/>
    </row>
    <row r="39" spans="1:13" ht="24.95" customHeight="1" x14ac:dyDescent="0.25">
      <c r="A39" s="131" t="s">
        <v>108</v>
      </c>
      <c r="B39" s="131" t="s">
        <v>106</v>
      </c>
      <c r="C39" s="131" t="s">
        <v>105</v>
      </c>
      <c r="D39" s="132" t="s">
        <v>109</v>
      </c>
      <c r="E39" s="131" t="s">
        <v>33</v>
      </c>
      <c r="F39" s="131" t="s">
        <v>103</v>
      </c>
      <c r="G39" s="131" t="s">
        <v>30</v>
      </c>
      <c r="H39" s="131" t="s">
        <v>42</v>
      </c>
      <c r="I39" s="131" t="s">
        <v>43</v>
      </c>
      <c r="J39" s="131" t="s">
        <v>73</v>
      </c>
      <c r="K39" s="131" t="s">
        <v>48</v>
      </c>
    </row>
    <row r="40" spans="1:13" ht="24.95" customHeight="1" x14ac:dyDescent="0.25">
      <c r="A40" s="138">
        <v>41200000</v>
      </c>
      <c r="B40" s="138"/>
      <c r="C40" s="138">
        <v>0</v>
      </c>
      <c r="D40" s="134">
        <f>+A40+B40-C40</f>
        <v>41200000</v>
      </c>
      <c r="E40" s="134">
        <f>+I37</f>
        <v>17551309</v>
      </c>
      <c r="F40" s="135">
        <f>+E40/D40</f>
        <v>0.42600264563106799</v>
      </c>
      <c r="G40" s="134">
        <f>+I12</f>
        <v>23648691</v>
      </c>
      <c r="H40" s="134">
        <f>+D40-E40-G40</f>
        <v>0</v>
      </c>
      <c r="I40" s="134">
        <f>+J37</f>
        <v>17551309</v>
      </c>
      <c r="J40" s="140">
        <f>+I40/D40</f>
        <v>0.42600264563106799</v>
      </c>
      <c r="K40" s="134">
        <f>+K37</f>
        <v>0</v>
      </c>
    </row>
    <row r="41" spans="1:13" x14ac:dyDescent="0.25">
      <c r="A41" s="137">
        <v>1</v>
      </c>
      <c r="B41" s="137">
        <v>2</v>
      </c>
      <c r="C41" s="137">
        <v>3</v>
      </c>
      <c r="D41" s="137" t="s">
        <v>35</v>
      </c>
      <c r="E41" s="137">
        <v>5</v>
      </c>
      <c r="F41" s="137" t="s">
        <v>49</v>
      </c>
      <c r="G41" s="137">
        <v>7</v>
      </c>
      <c r="H41" s="137" t="s">
        <v>50</v>
      </c>
      <c r="I41" s="137">
        <v>9</v>
      </c>
      <c r="J41" s="137" t="s">
        <v>74</v>
      </c>
      <c r="K41" s="137" t="s">
        <v>75</v>
      </c>
    </row>
  </sheetData>
  <mergeCells count="27">
    <mergeCell ref="G37:H37"/>
    <mergeCell ref="G12:H12"/>
    <mergeCell ref="A14:A15"/>
    <mergeCell ref="E14:H14"/>
    <mergeCell ref="I14:I15"/>
    <mergeCell ref="J14:J15"/>
    <mergeCell ref="E15:F15"/>
    <mergeCell ref="G15:H15"/>
    <mergeCell ref="J11:K11"/>
    <mergeCell ref="B9:C9"/>
    <mergeCell ref="J9:K9"/>
    <mergeCell ref="B10:C10"/>
    <mergeCell ref="E10:H10"/>
    <mergeCell ref="J10:K10"/>
    <mergeCell ref="B11:C11"/>
    <mergeCell ref="E11:H11"/>
    <mergeCell ref="J5:K6"/>
    <mergeCell ref="E6:H6"/>
    <mergeCell ref="B7:C7"/>
    <mergeCell ref="J7:K7"/>
    <mergeCell ref="B8:C8"/>
    <mergeCell ref="J8:K8"/>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zoomScaleNormal="100" workbookViewId="0">
      <selection activeCell="A7" sqref="A7:K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120</v>
      </c>
      <c r="B3" s="130" t="s">
        <v>121</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230"/>
      <c r="B7" s="347"/>
      <c r="C7" s="348"/>
      <c r="D7" s="83"/>
      <c r="E7" s="349"/>
      <c r="F7" s="350"/>
      <c r="G7" s="350"/>
      <c r="H7" s="351"/>
      <c r="I7" s="61"/>
      <c r="J7" s="347"/>
      <c r="K7" s="348"/>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x14ac:dyDescent="0.25">
      <c r="A12" s="44"/>
      <c r="B12" s="45"/>
      <c r="C12" s="45"/>
      <c r="D12" s="45"/>
      <c r="E12" s="45"/>
      <c r="F12" s="45"/>
      <c r="G12" s="352" t="s">
        <v>86</v>
      </c>
      <c r="H12" s="353"/>
      <c r="I12" s="59">
        <f>SUM(I7:I11)</f>
        <v>0</v>
      </c>
      <c r="J12" s="46"/>
      <c r="K12" s="47"/>
    </row>
    <row r="13" spans="1:11" ht="12.75" customHeight="1" x14ac:dyDescent="0.25">
      <c r="A13" s="3"/>
      <c r="B13" s="3"/>
      <c r="C13" s="3"/>
      <c r="D13" s="3"/>
      <c r="E13" s="3"/>
      <c r="F13" s="3"/>
      <c r="G13" s="3"/>
      <c r="H13" s="3"/>
      <c r="I13" s="22"/>
      <c r="J13" s="32"/>
      <c r="K13" s="40"/>
    </row>
    <row r="14" spans="1:11" x14ac:dyDescent="0.25">
      <c r="A14" s="331" t="s">
        <v>22</v>
      </c>
      <c r="B14" s="30" t="s">
        <v>31</v>
      </c>
      <c r="C14" s="49" t="s">
        <v>27</v>
      </c>
      <c r="D14" s="48" t="s">
        <v>27</v>
      </c>
      <c r="E14" s="333" t="s">
        <v>33</v>
      </c>
      <c r="F14" s="337"/>
      <c r="G14" s="337"/>
      <c r="H14" s="334"/>
      <c r="I14" s="331" t="s">
        <v>24</v>
      </c>
      <c r="J14" s="331" t="s">
        <v>23</v>
      </c>
      <c r="K14" s="49" t="s">
        <v>40</v>
      </c>
    </row>
    <row r="15" spans="1:11" x14ac:dyDescent="0.25">
      <c r="A15" s="332"/>
      <c r="B15" s="50" t="s">
        <v>32</v>
      </c>
      <c r="C15" s="50" t="s">
        <v>29</v>
      </c>
      <c r="D15" s="50" t="s">
        <v>28</v>
      </c>
      <c r="E15" s="333" t="s">
        <v>26</v>
      </c>
      <c r="F15" s="334"/>
      <c r="G15" s="333" t="s">
        <v>25</v>
      </c>
      <c r="H15" s="334"/>
      <c r="I15" s="332"/>
      <c r="J15" s="332"/>
      <c r="K15" s="50" t="s">
        <v>41</v>
      </c>
    </row>
    <row r="16" spans="1:11" ht="12.75" customHeight="1" x14ac:dyDescent="0.25">
      <c r="A16" s="178">
        <v>44316</v>
      </c>
      <c r="B16" s="123" t="s">
        <v>439</v>
      </c>
      <c r="C16" s="123" t="s">
        <v>561</v>
      </c>
      <c r="D16" s="123" t="s">
        <v>346</v>
      </c>
      <c r="E16" s="272" t="s">
        <v>563</v>
      </c>
      <c r="F16" s="180"/>
      <c r="G16" s="31" t="s">
        <v>560</v>
      </c>
      <c r="H16" s="180"/>
      <c r="I16" s="58">
        <v>18532152</v>
      </c>
      <c r="J16" s="58"/>
      <c r="K16" s="60"/>
    </row>
    <row r="17" spans="1:11" x14ac:dyDescent="0.25">
      <c r="A17" s="67"/>
      <c r="B17" s="123"/>
      <c r="C17" s="124"/>
      <c r="D17" s="125"/>
      <c r="E17" s="38"/>
      <c r="F17" s="65"/>
      <c r="G17" s="66"/>
      <c r="H17" s="65"/>
      <c r="I17" s="58"/>
      <c r="J17" s="61"/>
      <c r="K17" s="60">
        <f>+I17-J17</f>
        <v>0</v>
      </c>
    </row>
    <row r="18" spans="1:11" x14ac:dyDescent="0.25">
      <c r="A18" s="67"/>
      <c r="B18" s="123"/>
      <c r="C18" s="69"/>
      <c r="D18" s="69"/>
      <c r="E18" s="66"/>
      <c r="F18" s="65"/>
      <c r="G18" s="66"/>
      <c r="H18" s="65"/>
      <c r="I18" s="61"/>
      <c r="J18" s="61"/>
      <c r="K18" s="60">
        <f>+I18-J18</f>
        <v>0</v>
      </c>
    </row>
    <row r="19" spans="1:11" x14ac:dyDescent="0.25">
      <c r="A19" s="67"/>
      <c r="B19" s="123"/>
      <c r="C19" s="69"/>
      <c r="D19" s="69"/>
      <c r="E19" s="66"/>
      <c r="F19" s="65"/>
      <c r="G19" s="66"/>
      <c r="H19" s="65"/>
      <c r="I19" s="61"/>
      <c r="J19" s="61"/>
      <c r="K19" s="60">
        <f>+I19-J19</f>
        <v>0</v>
      </c>
    </row>
    <row r="20" spans="1:11" x14ac:dyDescent="0.25">
      <c r="A20" s="67"/>
      <c r="B20" s="123"/>
      <c r="C20" s="69"/>
      <c r="D20" s="69"/>
      <c r="E20" s="66"/>
      <c r="F20" s="65"/>
      <c r="G20" s="66"/>
      <c r="H20" s="65"/>
      <c r="I20" s="61"/>
      <c r="J20" s="61"/>
      <c r="K20" s="60">
        <f>+I20-J20</f>
        <v>0</v>
      </c>
    </row>
    <row r="21" spans="1:11" x14ac:dyDescent="0.25">
      <c r="A21" s="67"/>
      <c r="B21" s="123"/>
      <c r="C21" s="69"/>
      <c r="D21" s="69"/>
      <c r="E21" s="66"/>
      <c r="F21" s="65"/>
      <c r="G21" s="66"/>
      <c r="H21" s="65"/>
      <c r="I21" s="61"/>
      <c r="J21" s="61"/>
      <c r="K21" s="60">
        <f>+I21-J21</f>
        <v>0</v>
      </c>
    </row>
    <row r="22" spans="1:11" x14ac:dyDescent="0.25">
      <c r="A22" s="44"/>
      <c r="B22" s="45"/>
      <c r="C22" s="45"/>
      <c r="D22" s="45"/>
      <c r="E22" s="45"/>
      <c r="F22" s="45"/>
      <c r="G22" s="352" t="s">
        <v>86</v>
      </c>
      <c r="H22" s="353"/>
      <c r="I22" s="63">
        <f>SUM(I16:I21)</f>
        <v>18532152</v>
      </c>
      <c r="J22" s="63">
        <f>SUM(J16:J21)</f>
        <v>0</v>
      </c>
      <c r="K22" s="63">
        <f>SUM(K16:K21)</f>
        <v>0</v>
      </c>
    </row>
    <row r="23" spans="1:11" ht="12.75" customHeight="1" x14ac:dyDescent="0.25">
      <c r="A23" s="3"/>
      <c r="B23" s="3"/>
      <c r="C23" s="3"/>
      <c r="D23" s="3"/>
      <c r="E23" s="3"/>
      <c r="F23" s="3"/>
      <c r="G23" s="3"/>
      <c r="H23" s="3"/>
      <c r="I23" s="22"/>
      <c r="J23" s="71"/>
      <c r="K23" s="91"/>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3">
        <v>20000000</v>
      </c>
      <c r="B25" s="133"/>
      <c r="C25" s="133">
        <v>0</v>
      </c>
      <c r="D25" s="134">
        <f>+A25+B25-C25</f>
        <v>20000000</v>
      </c>
      <c r="E25" s="134">
        <f>+I22</f>
        <v>18532152</v>
      </c>
      <c r="F25" s="135">
        <f>+E25/D25</f>
        <v>0.92660759999999998</v>
      </c>
      <c r="G25" s="134">
        <f>+I12</f>
        <v>0</v>
      </c>
      <c r="H25" s="134">
        <f>+D25-E25-G25</f>
        <v>1467848</v>
      </c>
      <c r="I25" s="139">
        <f>+J22</f>
        <v>0</v>
      </c>
      <c r="J25" s="140">
        <f>+I25/D25</f>
        <v>0</v>
      </c>
      <c r="K25" s="139">
        <f>+K22</f>
        <v>0</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27"/>
  <sheetViews>
    <sheetView workbookViewId="0">
      <selection activeCell="E17" sqref="E17:G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159</v>
      </c>
      <c r="B3" s="130" t="s">
        <v>158</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44"/>
      <c r="F7" s="345"/>
      <c r="G7" s="345"/>
      <c r="H7" s="346"/>
      <c r="I7" s="61"/>
      <c r="J7" s="342"/>
      <c r="K7" s="343"/>
    </row>
    <row r="8" spans="1:12" x14ac:dyDescent="0.25">
      <c r="A8" s="230"/>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44350</v>
      </c>
      <c r="B17" s="123" t="s">
        <v>789</v>
      </c>
      <c r="C17" s="53" t="s">
        <v>787</v>
      </c>
      <c r="D17" s="53" t="s">
        <v>788</v>
      </c>
      <c r="E17" s="228" t="s">
        <v>786</v>
      </c>
      <c r="F17" s="232"/>
      <c r="G17" s="324" t="s">
        <v>247</v>
      </c>
      <c r="H17" s="55"/>
      <c r="I17" s="61">
        <v>667319323</v>
      </c>
      <c r="J17" s="61"/>
      <c r="K17" s="60">
        <f t="shared" ref="K17:K22" si="0">+I17-J17</f>
        <v>667319323</v>
      </c>
    </row>
    <row r="18" spans="1:13" x14ac:dyDescent="0.25">
      <c r="A18" s="39"/>
      <c r="B18" s="123"/>
      <c r="C18" s="53"/>
      <c r="D18" s="53"/>
      <c r="E18" s="88"/>
      <c r="F18" s="55"/>
      <c r="G18" s="54"/>
      <c r="H18" s="55"/>
      <c r="I18" s="61"/>
      <c r="J18" s="61"/>
      <c r="K18" s="60">
        <f t="shared" si="0"/>
        <v>0</v>
      </c>
      <c r="M18" s="120"/>
    </row>
    <row r="19" spans="1:13" x14ac:dyDescent="0.25">
      <c r="A19" s="39"/>
      <c r="B19" s="123"/>
      <c r="C19" s="53"/>
      <c r="D19" s="53"/>
      <c r="E19" s="38"/>
      <c r="F19" s="55"/>
      <c r="G19" s="54"/>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667319323</v>
      </c>
      <c r="J23" s="63">
        <f>SUM(J17:J22)</f>
        <v>0</v>
      </c>
      <c r="K23" s="63">
        <f>SUM(K17:K22)</f>
        <v>667319323</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977000000</v>
      </c>
      <c r="B26" s="138">
        <v>-270000000</v>
      </c>
      <c r="C26" s="138">
        <v>0</v>
      </c>
      <c r="D26" s="134">
        <f>+A26+B26-C26</f>
        <v>707000000</v>
      </c>
      <c r="E26" s="134">
        <f>+I23</f>
        <v>667319323</v>
      </c>
      <c r="F26" s="135">
        <f>+E26/D26</f>
        <v>0.94387457284299858</v>
      </c>
      <c r="G26" s="134">
        <f>+I13</f>
        <v>0</v>
      </c>
      <c r="H26" s="134">
        <f>+D26-E26-G26</f>
        <v>39680677</v>
      </c>
      <c r="I26" s="134">
        <f>+J23</f>
        <v>0</v>
      </c>
      <c r="J26" s="140">
        <f>+I26/D26</f>
        <v>0</v>
      </c>
      <c r="K26" s="134">
        <f>+K23</f>
        <v>667319323</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34"/>
  <sheetViews>
    <sheetView workbookViewId="0">
      <selection activeCell="A34" sqref="A34"/>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161</v>
      </c>
      <c r="B3" s="130" t="s">
        <v>160</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44"/>
      <c r="F7" s="345"/>
      <c r="G7" s="345"/>
      <c r="H7" s="346"/>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c r="B17" s="123"/>
      <c r="C17" s="53"/>
      <c r="D17" s="53"/>
      <c r="E17" s="226"/>
      <c r="F17" s="55"/>
      <c r="G17" s="227"/>
      <c r="H17" s="55"/>
      <c r="I17" s="61"/>
      <c r="J17" s="61"/>
      <c r="K17" s="60">
        <f t="shared" ref="K17:K29" si="0">+I17-J17</f>
        <v>0</v>
      </c>
    </row>
    <row r="18" spans="1:13" x14ac:dyDescent="0.25">
      <c r="A18" s="39"/>
      <c r="B18" s="123"/>
      <c r="C18" s="53"/>
      <c r="D18" s="53"/>
      <c r="E18" s="244"/>
      <c r="F18" s="55"/>
      <c r="G18" s="227"/>
      <c r="H18" s="55"/>
      <c r="I18" s="61"/>
      <c r="J18" s="61"/>
      <c r="K18" s="60">
        <f t="shared" si="0"/>
        <v>0</v>
      </c>
      <c r="M18" s="120"/>
    </row>
    <row r="19" spans="1:13" x14ac:dyDescent="0.25">
      <c r="A19" s="39"/>
      <c r="B19" s="123"/>
      <c r="C19" s="53"/>
      <c r="D19" s="53"/>
      <c r="E19" s="38"/>
      <c r="F19" s="55"/>
      <c r="G19" s="66"/>
      <c r="H19" s="55"/>
      <c r="I19" s="61"/>
      <c r="J19" s="61"/>
      <c r="K19" s="60">
        <f t="shared" si="0"/>
        <v>0</v>
      </c>
      <c r="M19" s="120"/>
    </row>
    <row r="20" spans="1:13" x14ac:dyDescent="0.25">
      <c r="A20" s="39"/>
      <c r="B20" s="123"/>
      <c r="C20" s="53"/>
      <c r="D20" s="53"/>
      <c r="E20" s="38"/>
      <c r="F20" s="55"/>
      <c r="G20" s="66"/>
      <c r="H20" s="55"/>
      <c r="I20" s="61"/>
      <c r="J20" s="61"/>
      <c r="K20" s="60">
        <f t="shared" si="0"/>
        <v>0</v>
      </c>
      <c r="M20" s="120"/>
    </row>
    <row r="21" spans="1:13" x14ac:dyDescent="0.25">
      <c r="A21" s="39"/>
      <c r="B21" s="123"/>
      <c r="C21" s="53"/>
      <c r="D21" s="53"/>
      <c r="E21" s="38"/>
      <c r="F21" s="55"/>
      <c r="G21" s="203"/>
      <c r="H21" s="55"/>
      <c r="I21" s="61"/>
      <c r="J21" s="61"/>
      <c r="K21" s="60">
        <f t="shared" si="0"/>
        <v>0</v>
      </c>
      <c r="M21" s="120"/>
    </row>
    <row r="22" spans="1:13" x14ac:dyDescent="0.25">
      <c r="A22" s="39"/>
      <c r="B22" s="123"/>
      <c r="C22" s="53"/>
      <c r="D22" s="53"/>
      <c r="E22" s="38"/>
      <c r="F22" s="55"/>
      <c r="G22" s="204"/>
      <c r="H22" s="55"/>
      <c r="I22" s="61"/>
      <c r="J22" s="61"/>
      <c r="K22" s="60">
        <f t="shared" si="0"/>
        <v>0</v>
      </c>
      <c r="M22" s="120"/>
    </row>
    <row r="23" spans="1:13" x14ac:dyDescent="0.25">
      <c r="A23" s="39"/>
      <c r="B23" s="123"/>
      <c r="C23" s="53"/>
      <c r="D23" s="53"/>
      <c r="E23" s="38"/>
      <c r="F23" s="55"/>
      <c r="G23" s="208"/>
      <c r="H23" s="55"/>
      <c r="I23" s="61"/>
      <c r="J23" s="61"/>
      <c r="K23" s="60">
        <f t="shared" si="0"/>
        <v>0</v>
      </c>
      <c r="M23" s="120"/>
    </row>
    <row r="24" spans="1:13" x14ac:dyDescent="0.25">
      <c r="A24" s="39"/>
      <c r="B24" s="123"/>
      <c r="C24" s="53"/>
      <c r="D24" s="53"/>
      <c r="E24" s="38"/>
      <c r="F24" s="55"/>
      <c r="G24" s="216"/>
      <c r="H24" s="55"/>
      <c r="I24" s="61"/>
      <c r="J24" s="61"/>
      <c r="K24" s="60">
        <f t="shared" si="0"/>
        <v>0</v>
      </c>
      <c r="M24" s="120"/>
    </row>
    <row r="25" spans="1:13" x14ac:dyDescent="0.25">
      <c r="A25" s="39"/>
      <c r="B25" s="123"/>
      <c r="C25" s="53"/>
      <c r="D25" s="53"/>
      <c r="E25" s="38"/>
      <c r="F25" s="55"/>
      <c r="G25" s="218"/>
      <c r="H25" s="55"/>
      <c r="I25" s="61"/>
      <c r="J25" s="61"/>
      <c r="K25" s="60">
        <f t="shared" si="0"/>
        <v>0</v>
      </c>
      <c r="M25" s="120"/>
    </row>
    <row r="26" spans="1:13" x14ac:dyDescent="0.25">
      <c r="A26" s="39"/>
      <c r="B26" s="123"/>
      <c r="C26" s="53"/>
      <c r="D26" s="53"/>
      <c r="E26"/>
      <c r="F26" s="55"/>
      <c r="G26" s="216"/>
      <c r="H26" s="55"/>
      <c r="I26" s="61"/>
      <c r="J26" s="61"/>
      <c r="K26" s="60">
        <f t="shared" si="0"/>
        <v>0</v>
      </c>
      <c r="M26" s="120"/>
    </row>
    <row r="27" spans="1:13" x14ac:dyDescent="0.25">
      <c r="A27" s="39"/>
      <c r="B27" s="123"/>
      <c r="C27" s="53"/>
      <c r="D27" s="53"/>
      <c r="E27" s="38"/>
      <c r="F27" s="55"/>
      <c r="G27" s="216"/>
      <c r="H27" s="55"/>
      <c r="I27" s="61"/>
      <c r="J27" s="61"/>
      <c r="K27" s="60">
        <f t="shared" si="0"/>
        <v>0</v>
      </c>
      <c r="M27" s="120"/>
    </row>
    <row r="28" spans="1:13" x14ac:dyDescent="0.25">
      <c r="A28" s="39"/>
      <c r="B28" s="123"/>
      <c r="C28" s="53"/>
      <c r="D28" s="53"/>
      <c r="E28" s="38"/>
      <c r="F28" s="55"/>
      <c r="G28" s="216"/>
      <c r="H28" s="55"/>
      <c r="I28" s="61"/>
      <c r="J28" s="61"/>
      <c r="K28" s="60">
        <f t="shared" si="0"/>
        <v>0</v>
      </c>
      <c r="M28" s="120"/>
    </row>
    <row r="29" spans="1:13" x14ac:dyDescent="0.25">
      <c r="A29" s="39"/>
      <c r="B29" s="123"/>
      <c r="C29" s="53"/>
      <c r="D29" s="53"/>
      <c r="E29" s="88"/>
      <c r="F29" s="55"/>
      <c r="G29" s="54"/>
      <c r="H29" s="55"/>
      <c r="I29" s="61"/>
      <c r="J29" s="61"/>
      <c r="K29" s="60">
        <f t="shared" si="0"/>
        <v>0</v>
      </c>
      <c r="M29" s="120"/>
    </row>
    <row r="30" spans="1:13" x14ac:dyDescent="0.25">
      <c r="A30" s="44"/>
      <c r="B30" s="45"/>
      <c r="C30" s="45"/>
      <c r="D30" s="45"/>
      <c r="E30" s="45"/>
      <c r="F30" s="45"/>
      <c r="G30" s="352" t="s">
        <v>86</v>
      </c>
      <c r="H30" s="353"/>
      <c r="I30" s="63">
        <f>SUM(I17:I29)</f>
        <v>0</v>
      </c>
      <c r="J30" s="63">
        <f>SUM(J17:J29)</f>
        <v>0</v>
      </c>
      <c r="K30" s="63">
        <f>SUM(K17:K29)</f>
        <v>0</v>
      </c>
    </row>
    <row r="31" spans="1:13" ht="12.75" customHeight="1" x14ac:dyDescent="0.25">
      <c r="A31" s="3"/>
      <c r="B31" s="3"/>
      <c r="C31" s="3"/>
      <c r="D31" s="3"/>
      <c r="E31" s="3"/>
      <c r="F31" s="3"/>
      <c r="G31" s="3"/>
      <c r="H31" s="3"/>
      <c r="I31" s="74"/>
      <c r="J31" s="57"/>
      <c r="K31" s="93"/>
    </row>
    <row r="32" spans="1:13" ht="24.95" customHeight="1" x14ac:dyDescent="0.25">
      <c r="A32" s="131" t="s">
        <v>108</v>
      </c>
      <c r="B32" s="131" t="s">
        <v>106</v>
      </c>
      <c r="C32" s="131" t="s">
        <v>105</v>
      </c>
      <c r="D32" s="132" t="s">
        <v>109</v>
      </c>
      <c r="E32" s="131" t="s">
        <v>33</v>
      </c>
      <c r="F32" s="131" t="s">
        <v>103</v>
      </c>
      <c r="G32" s="131" t="s">
        <v>30</v>
      </c>
      <c r="H32" s="131" t="s">
        <v>42</v>
      </c>
      <c r="I32" s="131" t="s">
        <v>43</v>
      </c>
      <c r="J32" s="131" t="s">
        <v>73</v>
      </c>
      <c r="K32" s="131" t="s">
        <v>48</v>
      </c>
    </row>
    <row r="33" spans="1:11" ht="24.95" customHeight="1" x14ac:dyDescent="0.25">
      <c r="A33" s="138">
        <v>1853000</v>
      </c>
      <c r="B33" s="138"/>
      <c r="C33" s="138">
        <v>0</v>
      </c>
      <c r="D33" s="134">
        <f>+A33+B33-C33</f>
        <v>1853000</v>
      </c>
      <c r="E33" s="134">
        <f>+I30</f>
        <v>0</v>
      </c>
      <c r="F33" s="135">
        <f>+E33/D33</f>
        <v>0</v>
      </c>
      <c r="G33" s="134">
        <f>+I13</f>
        <v>0</v>
      </c>
      <c r="H33" s="134">
        <f>+D33-E33-G33</f>
        <v>1853000</v>
      </c>
      <c r="I33" s="134">
        <f>+J30</f>
        <v>0</v>
      </c>
      <c r="J33" s="140">
        <f>+I33/D33</f>
        <v>0</v>
      </c>
      <c r="K33" s="134">
        <f>+K30</f>
        <v>0</v>
      </c>
    </row>
    <row r="34" spans="1:11" x14ac:dyDescent="0.25">
      <c r="A34" s="137">
        <v>1</v>
      </c>
      <c r="B34" s="137">
        <v>2</v>
      </c>
      <c r="C34" s="137">
        <v>3</v>
      </c>
      <c r="D34" s="137" t="s">
        <v>35</v>
      </c>
      <c r="E34" s="137">
        <v>5</v>
      </c>
      <c r="F34" s="137" t="s">
        <v>49</v>
      </c>
      <c r="G34" s="137">
        <v>7</v>
      </c>
      <c r="H34" s="137" t="s">
        <v>50</v>
      </c>
      <c r="I34" s="137">
        <v>9</v>
      </c>
      <c r="J34" s="137" t="s">
        <v>74</v>
      </c>
      <c r="K34"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30:H30"/>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29"/>
  <sheetViews>
    <sheetView topLeftCell="A3" workbookViewId="0">
      <selection activeCell="A19" sqref="A19:A20"/>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163</v>
      </c>
      <c r="B3" s="130" t="s">
        <v>162</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v>44257</v>
      </c>
      <c r="B7" s="342"/>
      <c r="C7" s="343"/>
      <c r="D7" s="83" t="s">
        <v>510</v>
      </c>
      <c r="E7" s="344" t="s">
        <v>509</v>
      </c>
      <c r="F7" s="345"/>
      <c r="G7" s="345"/>
      <c r="H7" s="346"/>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44218</v>
      </c>
      <c r="B17" s="123" t="s">
        <v>259</v>
      </c>
      <c r="C17" s="53" t="s">
        <v>257</v>
      </c>
      <c r="D17" s="53" t="s">
        <v>258</v>
      </c>
      <c r="E17" s="226" t="s">
        <v>256</v>
      </c>
      <c r="F17" s="55"/>
      <c r="G17" s="227" t="s">
        <v>255</v>
      </c>
      <c r="H17" s="55"/>
      <c r="I17" s="61">
        <v>255137653</v>
      </c>
      <c r="J17" s="61">
        <v>135411865</v>
      </c>
      <c r="K17" s="60">
        <f t="shared" ref="K17:K24" si="0">+I17-J17</f>
        <v>119725788</v>
      </c>
    </row>
    <row r="18" spans="1:13" x14ac:dyDescent="0.25">
      <c r="A18" s="39">
        <v>44316</v>
      </c>
      <c r="B18" s="123" t="s">
        <v>259</v>
      </c>
      <c r="C18" s="53" t="s">
        <v>612</v>
      </c>
      <c r="D18" s="53" t="s">
        <v>613</v>
      </c>
      <c r="E18" s="38" t="s">
        <v>614</v>
      </c>
      <c r="F18" s="55"/>
      <c r="G18" s="54" t="s">
        <v>255</v>
      </c>
      <c r="H18" s="55"/>
      <c r="I18" s="61">
        <v>119725783</v>
      </c>
      <c r="J18" s="61"/>
      <c r="K18" s="60">
        <f t="shared" si="0"/>
        <v>119725783</v>
      </c>
      <c r="M18" s="120"/>
    </row>
    <row r="19" spans="1:13" x14ac:dyDescent="0.25">
      <c r="A19" s="39">
        <v>44347</v>
      </c>
      <c r="B19" s="243" t="s">
        <v>259</v>
      </c>
      <c r="C19" s="242" t="s">
        <v>793</v>
      </c>
      <c r="D19" s="69" t="s">
        <v>794</v>
      </c>
      <c r="E19" s="38" t="s">
        <v>791</v>
      </c>
      <c r="F19" s="55"/>
      <c r="G19" s="66" t="s">
        <v>255</v>
      </c>
      <c r="H19" s="55"/>
      <c r="I19" s="61">
        <v>83808014</v>
      </c>
      <c r="J19" s="61"/>
      <c r="K19" s="60">
        <f t="shared" si="0"/>
        <v>83808014</v>
      </c>
      <c r="M19" s="120"/>
    </row>
    <row r="20" spans="1:13" x14ac:dyDescent="0.25">
      <c r="A20" s="39">
        <v>44365</v>
      </c>
      <c r="B20" s="123" t="s">
        <v>586</v>
      </c>
      <c r="C20" s="53" t="s">
        <v>795</v>
      </c>
      <c r="D20" s="53" t="s">
        <v>796</v>
      </c>
      <c r="E20" s="38" t="s">
        <v>792</v>
      </c>
      <c r="F20" s="55"/>
      <c r="G20" s="203" t="s">
        <v>790</v>
      </c>
      <c r="H20" s="55"/>
      <c r="I20" s="61">
        <v>851879094</v>
      </c>
      <c r="J20" s="61"/>
      <c r="K20" s="60">
        <f t="shared" si="0"/>
        <v>851879094</v>
      </c>
      <c r="M20" s="120"/>
    </row>
    <row r="21" spans="1:13" x14ac:dyDescent="0.25">
      <c r="A21" s="39"/>
      <c r="B21" s="123"/>
      <c r="C21" s="53"/>
      <c r="D21" s="53"/>
      <c r="E21" s="38"/>
      <c r="F21" s="55"/>
      <c r="G21" s="203"/>
      <c r="H21" s="55"/>
      <c r="I21" s="61"/>
      <c r="J21" s="61"/>
      <c r="K21" s="60">
        <f t="shared" si="0"/>
        <v>0</v>
      </c>
      <c r="M21" s="120"/>
    </row>
    <row r="22" spans="1:13" x14ac:dyDescent="0.25">
      <c r="A22" s="39"/>
      <c r="B22" s="123"/>
      <c r="C22" s="53"/>
      <c r="D22" s="53"/>
      <c r="E22" s="38"/>
      <c r="F22" s="55"/>
      <c r="G22" s="54"/>
      <c r="H22" s="55"/>
      <c r="I22" s="61"/>
      <c r="J22" s="61"/>
      <c r="K22" s="60">
        <f t="shared" si="0"/>
        <v>0</v>
      </c>
      <c r="M22" s="120"/>
    </row>
    <row r="23" spans="1:13" x14ac:dyDescent="0.25">
      <c r="A23" s="39"/>
      <c r="B23" s="123"/>
      <c r="C23" s="53"/>
      <c r="D23" s="53"/>
      <c r="E23" s="88"/>
      <c r="F23" s="55"/>
      <c r="G23" s="54"/>
      <c r="H23" s="55"/>
      <c r="I23" s="61"/>
      <c r="J23" s="61"/>
      <c r="K23" s="60">
        <f t="shared" si="0"/>
        <v>0</v>
      </c>
      <c r="M23" s="120"/>
    </row>
    <row r="24" spans="1:13" x14ac:dyDescent="0.25">
      <c r="A24" s="39"/>
      <c r="B24" s="123"/>
      <c r="C24" s="53"/>
      <c r="D24" s="53"/>
      <c r="E24" s="88"/>
      <c r="F24" s="55"/>
      <c r="G24" s="54"/>
      <c r="H24" s="55"/>
      <c r="I24" s="61"/>
      <c r="J24" s="61"/>
      <c r="K24" s="60">
        <f t="shared" si="0"/>
        <v>0</v>
      </c>
      <c r="M24" s="120"/>
    </row>
    <row r="25" spans="1:13" x14ac:dyDescent="0.25">
      <c r="A25" s="44"/>
      <c r="B25" s="45"/>
      <c r="C25" s="45"/>
      <c r="D25" s="45"/>
      <c r="E25" s="45"/>
      <c r="F25" s="45"/>
      <c r="G25" s="352" t="s">
        <v>86</v>
      </c>
      <c r="H25" s="353"/>
      <c r="I25" s="63">
        <f>SUM(I17:I24)</f>
        <v>1310550544</v>
      </c>
      <c r="J25" s="63">
        <f>SUM(J17:J24)</f>
        <v>135411865</v>
      </c>
      <c r="K25" s="63">
        <f>SUM(K17:K24)</f>
        <v>1175138679</v>
      </c>
    </row>
    <row r="26" spans="1:13" ht="12.75" customHeight="1" x14ac:dyDescent="0.25">
      <c r="A26" s="3"/>
      <c r="B26" s="3"/>
      <c r="C26" s="3"/>
      <c r="D26" s="3"/>
      <c r="E26" s="3"/>
      <c r="F26" s="3"/>
      <c r="G26" s="3"/>
      <c r="H26" s="3"/>
      <c r="I26" s="74"/>
      <c r="J26" s="57"/>
      <c r="K26" s="93"/>
    </row>
    <row r="27" spans="1:13" ht="24.95" customHeight="1" x14ac:dyDescent="0.25">
      <c r="A27" s="131" t="s">
        <v>108</v>
      </c>
      <c r="B27" s="131" t="s">
        <v>106</v>
      </c>
      <c r="C27" s="131" t="s">
        <v>105</v>
      </c>
      <c r="D27" s="132" t="s">
        <v>109</v>
      </c>
      <c r="E27" s="131" t="s">
        <v>33</v>
      </c>
      <c r="F27" s="131" t="s">
        <v>103</v>
      </c>
      <c r="G27" s="131" t="s">
        <v>30</v>
      </c>
      <c r="H27" s="131" t="s">
        <v>42</v>
      </c>
      <c r="I27" s="131" t="s">
        <v>43</v>
      </c>
      <c r="J27" s="131" t="s">
        <v>73</v>
      </c>
      <c r="K27" s="131" t="s">
        <v>48</v>
      </c>
    </row>
    <row r="28" spans="1:13" ht="24.95" customHeight="1" x14ac:dyDescent="0.25">
      <c r="A28" s="138">
        <v>1832996000</v>
      </c>
      <c r="B28" s="138">
        <f>-260000000-262000000</f>
        <v>-522000000</v>
      </c>
      <c r="C28" s="138">
        <v>0</v>
      </c>
      <c r="D28" s="134">
        <f>+A28+B28-C28</f>
        <v>1310996000</v>
      </c>
      <c r="E28" s="134">
        <f>+I25</f>
        <v>1310550544</v>
      </c>
      <c r="F28" s="135">
        <f>+E28/D28</f>
        <v>0.99966021559180962</v>
      </c>
      <c r="G28" s="134">
        <f>+I13</f>
        <v>0</v>
      </c>
      <c r="H28" s="134">
        <f>+D28-E28-G28</f>
        <v>445456</v>
      </c>
      <c r="I28" s="134">
        <f>+J25</f>
        <v>135411865</v>
      </c>
      <c r="J28" s="140">
        <f>+I28/D28</f>
        <v>0.10328930446774819</v>
      </c>
      <c r="K28" s="134">
        <f>+K25</f>
        <v>1175138679</v>
      </c>
    </row>
    <row r="29" spans="1:13" x14ac:dyDescent="0.25">
      <c r="A29" s="137">
        <v>1</v>
      </c>
      <c r="B29" s="137">
        <v>2</v>
      </c>
      <c r="C29" s="137">
        <v>3</v>
      </c>
      <c r="D29" s="137" t="s">
        <v>35</v>
      </c>
      <c r="E29" s="137">
        <v>5</v>
      </c>
      <c r="F29" s="137" t="s">
        <v>49</v>
      </c>
      <c r="G29" s="137">
        <v>7</v>
      </c>
      <c r="H29" s="137" t="s">
        <v>50</v>
      </c>
      <c r="I29" s="137">
        <v>9</v>
      </c>
      <c r="J29" s="137" t="s">
        <v>74</v>
      </c>
      <c r="K29"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5:H25"/>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8"/>
  <sheetViews>
    <sheetView workbookViewId="0">
      <selection activeCell="J17" sqref="J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165</v>
      </c>
      <c r="B3" s="130" t="s">
        <v>164</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230"/>
      <c r="B7" s="347"/>
      <c r="C7" s="348"/>
      <c r="D7" s="83"/>
      <c r="E7" s="349"/>
      <c r="F7" s="350"/>
      <c r="G7" s="350"/>
      <c r="H7" s="351"/>
      <c r="I7" s="184"/>
      <c r="J7" s="347"/>
      <c r="K7" s="348"/>
    </row>
    <row r="8" spans="1:12" x14ac:dyDescent="0.25">
      <c r="A8" s="123"/>
      <c r="B8" s="347"/>
      <c r="C8" s="348"/>
      <c r="D8" s="83"/>
      <c r="E8" s="349"/>
      <c r="F8" s="350"/>
      <c r="G8" s="350"/>
      <c r="H8" s="351"/>
      <c r="I8" s="184"/>
      <c r="J8" s="347"/>
      <c r="K8" s="348"/>
    </row>
    <row r="9" spans="1:12" x14ac:dyDescent="0.25">
      <c r="A9" s="123"/>
      <c r="B9" s="347"/>
      <c r="C9" s="348"/>
      <c r="D9" s="83"/>
      <c r="E9" s="349"/>
      <c r="F9" s="350"/>
      <c r="G9" s="350"/>
      <c r="H9" s="351"/>
      <c r="I9" s="184"/>
      <c r="J9" s="347"/>
      <c r="K9" s="348"/>
    </row>
    <row r="10" spans="1:12" x14ac:dyDescent="0.25">
      <c r="A10" s="123"/>
      <c r="B10" s="347"/>
      <c r="C10" s="348"/>
      <c r="D10" s="83"/>
      <c r="E10" s="349"/>
      <c r="F10" s="350"/>
      <c r="G10" s="350"/>
      <c r="H10" s="351"/>
      <c r="I10" s="184"/>
      <c r="J10" s="347"/>
      <c r="K10" s="348"/>
      <c r="L10"/>
    </row>
    <row r="11" spans="1:12" ht="12.75" customHeight="1" x14ac:dyDescent="0.25">
      <c r="A11" s="123"/>
      <c r="B11" s="347"/>
      <c r="C11" s="348"/>
      <c r="D11" s="83"/>
      <c r="E11" s="349"/>
      <c r="F11" s="350"/>
      <c r="G11" s="350"/>
      <c r="H11" s="351"/>
      <c r="I11" s="184"/>
      <c r="J11" s="347"/>
      <c r="K11" s="348"/>
    </row>
    <row r="12" spans="1:12" x14ac:dyDescent="0.25">
      <c r="A12" s="44"/>
      <c r="B12" s="45"/>
      <c r="C12" s="45"/>
      <c r="D12" s="45"/>
      <c r="E12" s="45"/>
      <c r="F12" s="45"/>
      <c r="G12" s="352" t="s">
        <v>86</v>
      </c>
      <c r="H12" s="353"/>
      <c r="I12" s="59">
        <f>SUM(I7:I11)</f>
        <v>0</v>
      </c>
      <c r="J12" s="46"/>
      <c r="K12" s="47"/>
    </row>
    <row r="13" spans="1:12" ht="12.75" customHeight="1" x14ac:dyDescent="0.25">
      <c r="A13" s="3"/>
      <c r="B13" s="3"/>
      <c r="C13" s="3"/>
      <c r="D13" s="3"/>
      <c r="E13" s="3"/>
      <c r="F13" s="3"/>
      <c r="G13" s="3"/>
      <c r="H13" s="3"/>
      <c r="I13" s="22"/>
      <c r="J13" s="32"/>
      <c r="K13" s="40"/>
    </row>
    <row r="14" spans="1:12" x14ac:dyDescent="0.25">
      <c r="A14" s="331" t="s">
        <v>22</v>
      </c>
      <c r="B14" s="30" t="s">
        <v>31</v>
      </c>
      <c r="C14" s="49" t="s">
        <v>27</v>
      </c>
      <c r="D14" s="48" t="s">
        <v>27</v>
      </c>
      <c r="E14" s="333" t="s">
        <v>33</v>
      </c>
      <c r="F14" s="337"/>
      <c r="G14" s="337"/>
      <c r="H14" s="334"/>
      <c r="I14" s="331" t="s">
        <v>24</v>
      </c>
      <c r="J14" s="331" t="s">
        <v>23</v>
      </c>
      <c r="K14" s="49" t="s">
        <v>40</v>
      </c>
    </row>
    <row r="15" spans="1:12" x14ac:dyDescent="0.25">
      <c r="A15" s="332"/>
      <c r="B15" s="50" t="s">
        <v>32</v>
      </c>
      <c r="C15" s="50" t="s">
        <v>29</v>
      </c>
      <c r="D15" s="50" t="s">
        <v>28</v>
      </c>
      <c r="E15" s="333" t="s">
        <v>26</v>
      </c>
      <c r="F15" s="334"/>
      <c r="G15" s="333" t="s">
        <v>25</v>
      </c>
      <c r="H15" s="334"/>
      <c r="I15" s="332"/>
      <c r="J15" s="332"/>
      <c r="K15" s="50" t="s">
        <v>41</v>
      </c>
    </row>
    <row r="16" spans="1:12" x14ac:dyDescent="0.25">
      <c r="A16" s="178">
        <v>44211</v>
      </c>
      <c r="B16" s="123" t="s">
        <v>264</v>
      </c>
      <c r="C16" s="123" t="s">
        <v>262</v>
      </c>
      <c r="D16" s="123" t="s">
        <v>263</v>
      </c>
      <c r="E16" s="179" t="s">
        <v>260</v>
      </c>
      <c r="F16" s="180"/>
      <c r="G16" s="54" t="s">
        <v>261</v>
      </c>
      <c r="H16" s="55"/>
      <c r="I16" s="184">
        <v>225538758</v>
      </c>
      <c r="J16" s="184">
        <v>225538758</v>
      </c>
      <c r="K16" s="24">
        <f t="shared" ref="K16:K23" si="0">+I16-J16</f>
        <v>0</v>
      </c>
    </row>
    <row r="17" spans="1:13" x14ac:dyDescent="0.25">
      <c r="A17" s="178">
        <v>44316</v>
      </c>
      <c r="B17" s="123" t="s">
        <v>439</v>
      </c>
      <c r="C17" s="123" t="s">
        <v>561</v>
      </c>
      <c r="D17" s="123" t="s">
        <v>346</v>
      </c>
      <c r="E17" s="179" t="s">
        <v>563</v>
      </c>
      <c r="F17" s="180"/>
      <c r="G17" s="54" t="s">
        <v>560</v>
      </c>
      <c r="H17" s="55"/>
      <c r="I17" s="184">
        <v>593943822</v>
      </c>
      <c r="J17" s="184"/>
      <c r="K17" s="24">
        <f t="shared" si="0"/>
        <v>593943822</v>
      </c>
      <c r="M17" s="120"/>
    </row>
    <row r="18" spans="1:13" x14ac:dyDescent="0.25">
      <c r="A18" s="178"/>
      <c r="B18" s="123"/>
      <c r="C18" s="123"/>
      <c r="D18" s="123"/>
      <c r="E18"/>
      <c r="F18" s="180"/>
      <c r="G18"/>
      <c r="H18" s="55"/>
      <c r="I18" s="184"/>
      <c r="J18" s="184"/>
      <c r="K18" s="24">
        <f t="shared" si="0"/>
        <v>0</v>
      </c>
      <c r="M18" s="120"/>
    </row>
    <row r="19" spans="1:13" x14ac:dyDescent="0.25">
      <c r="A19" s="178"/>
      <c r="B19" s="123"/>
      <c r="C19" s="123"/>
      <c r="D19" s="123"/>
      <c r="E19" s="179"/>
      <c r="F19" s="180"/>
      <c r="G19"/>
      <c r="H19" s="180"/>
      <c r="I19" s="184"/>
      <c r="J19" s="184"/>
      <c r="K19" s="24">
        <f t="shared" si="0"/>
        <v>0</v>
      </c>
      <c r="M19" s="120"/>
    </row>
    <row r="20" spans="1:13" x14ac:dyDescent="0.25">
      <c r="A20" s="178"/>
      <c r="B20" s="185"/>
      <c r="C20" s="123"/>
      <c r="D20" s="123"/>
      <c r="E20" s="179"/>
      <c r="F20" s="180"/>
      <c r="G20" s="86"/>
      <c r="H20" s="180"/>
      <c r="I20" s="184"/>
      <c r="J20" s="184"/>
      <c r="K20" s="24">
        <f t="shared" si="0"/>
        <v>0</v>
      </c>
      <c r="M20" s="120"/>
    </row>
    <row r="21" spans="1:13" x14ac:dyDescent="0.25">
      <c r="A21" s="39"/>
      <c r="B21" s="186"/>
      <c r="C21" s="53"/>
      <c r="D21" s="53"/>
      <c r="E21" s="38"/>
      <c r="F21" s="55"/>
      <c r="G21" s="54"/>
      <c r="H21" s="55"/>
      <c r="I21" s="61"/>
      <c r="J21" s="61"/>
      <c r="K21" s="60">
        <f t="shared" si="0"/>
        <v>0</v>
      </c>
      <c r="M21" s="120"/>
    </row>
    <row r="22" spans="1:13" x14ac:dyDescent="0.25">
      <c r="A22" s="39"/>
      <c r="B22" s="186"/>
      <c r="C22" s="53"/>
      <c r="D22" s="53"/>
      <c r="E22" s="88"/>
      <c r="F22" s="55"/>
      <c r="G22" s="54"/>
      <c r="H22" s="55"/>
      <c r="I22" s="61"/>
      <c r="J22" s="61"/>
      <c r="K22" s="60">
        <f t="shared" si="0"/>
        <v>0</v>
      </c>
      <c r="M22" s="120"/>
    </row>
    <row r="23" spans="1:13" x14ac:dyDescent="0.25">
      <c r="A23" s="39"/>
      <c r="B23" s="186"/>
      <c r="C23" s="53"/>
      <c r="D23" s="53"/>
      <c r="E23" s="88"/>
      <c r="F23" s="55"/>
      <c r="G23" s="54"/>
      <c r="H23" s="55"/>
      <c r="I23" s="61"/>
      <c r="J23" s="61"/>
      <c r="K23" s="60">
        <f t="shared" si="0"/>
        <v>0</v>
      </c>
      <c r="M23" s="120"/>
    </row>
    <row r="24" spans="1:13" x14ac:dyDescent="0.25">
      <c r="A24" s="44"/>
      <c r="B24" s="45"/>
      <c r="C24" s="45"/>
      <c r="D24" s="45"/>
      <c r="E24" s="45"/>
      <c r="F24" s="45"/>
      <c r="G24" s="352" t="s">
        <v>86</v>
      </c>
      <c r="H24" s="353"/>
      <c r="I24" s="63">
        <f>SUM(I16:I23)</f>
        <v>819482580</v>
      </c>
      <c r="J24" s="63">
        <f>SUM(J16:J23)</f>
        <v>225538758</v>
      </c>
      <c r="K24" s="63">
        <f>SUM(K16:K23)</f>
        <v>593943822</v>
      </c>
    </row>
    <row r="25" spans="1:13" ht="12.75" customHeight="1" x14ac:dyDescent="0.25">
      <c r="A25" s="3"/>
      <c r="B25" s="3"/>
      <c r="C25" s="3"/>
      <c r="D25" s="3"/>
      <c r="E25" s="3"/>
      <c r="F25" s="3"/>
      <c r="G25" s="3"/>
      <c r="H25" s="3"/>
      <c r="I25" s="74"/>
      <c r="J25" s="57"/>
      <c r="K25" s="93"/>
    </row>
    <row r="26" spans="1:13" ht="24.95" customHeight="1" x14ac:dyDescent="0.25">
      <c r="A26" s="131" t="s">
        <v>108</v>
      </c>
      <c r="B26" s="131" t="s">
        <v>106</v>
      </c>
      <c r="C26" s="131" t="s">
        <v>105</v>
      </c>
      <c r="D26" s="132" t="s">
        <v>109</v>
      </c>
      <c r="E26" s="131" t="s">
        <v>33</v>
      </c>
      <c r="F26" s="131" t="s">
        <v>103</v>
      </c>
      <c r="G26" s="131" t="s">
        <v>30</v>
      </c>
      <c r="H26" s="131" t="s">
        <v>42</v>
      </c>
      <c r="I26" s="131" t="s">
        <v>43</v>
      </c>
      <c r="J26" s="131" t="s">
        <v>73</v>
      </c>
      <c r="K26" s="131" t="s">
        <v>48</v>
      </c>
    </row>
    <row r="27" spans="1:13" ht="24.95" customHeight="1" x14ac:dyDescent="0.25">
      <c r="A27" s="138">
        <v>819776000</v>
      </c>
      <c r="B27" s="138">
        <v>0</v>
      </c>
      <c r="C27" s="138">
        <v>0</v>
      </c>
      <c r="D27" s="134">
        <f>+A27+B27-C27</f>
        <v>819776000</v>
      </c>
      <c r="E27" s="134">
        <f>+I24</f>
        <v>819482580</v>
      </c>
      <c r="F27" s="135">
        <f>+E27/D27</f>
        <v>0.99964207295651497</v>
      </c>
      <c r="G27" s="134">
        <f>+I12</f>
        <v>0</v>
      </c>
      <c r="H27" s="134">
        <f>+D27-E27-G27</f>
        <v>293420</v>
      </c>
      <c r="I27" s="134">
        <f>+J24</f>
        <v>225538758</v>
      </c>
      <c r="J27" s="140">
        <f>+I27/D27</f>
        <v>0.2751224212467796</v>
      </c>
      <c r="K27" s="134">
        <f>+K24</f>
        <v>593943822</v>
      </c>
    </row>
    <row r="28" spans="1:13" x14ac:dyDescent="0.25">
      <c r="A28" s="137">
        <v>1</v>
      </c>
      <c r="B28" s="137">
        <v>2</v>
      </c>
      <c r="C28" s="137">
        <v>3</v>
      </c>
      <c r="D28" s="137" t="s">
        <v>35</v>
      </c>
      <c r="E28" s="137">
        <v>5</v>
      </c>
      <c r="F28" s="137" t="s">
        <v>49</v>
      </c>
      <c r="G28" s="137">
        <v>7</v>
      </c>
      <c r="H28" s="137" t="s">
        <v>50</v>
      </c>
      <c r="I28" s="137">
        <v>9</v>
      </c>
      <c r="J28" s="137" t="s">
        <v>74</v>
      </c>
      <c r="K28" s="137" t="s">
        <v>75</v>
      </c>
    </row>
  </sheetData>
  <mergeCells count="30">
    <mergeCell ref="B11:C11"/>
    <mergeCell ref="E11:H11"/>
    <mergeCell ref="J11:K11"/>
    <mergeCell ref="B9:C9"/>
    <mergeCell ref="E9:H9"/>
    <mergeCell ref="J9:K9"/>
    <mergeCell ref="B10:C10"/>
    <mergeCell ref="E10:H10"/>
    <mergeCell ref="J10:K10"/>
    <mergeCell ref="G24:H24"/>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8"/>
  <sheetViews>
    <sheetView workbookViewId="0">
      <selection activeCell="B28" sqref="B2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167</v>
      </c>
      <c r="B3" s="130" t="s">
        <v>166</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49"/>
      <c r="F7" s="350"/>
      <c r="G7" s="350"/>
      <c r="H7" s="351"/>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c r="L10"/>
    </row>
    <row r="11" spans="1:12" ht="12.75" customHeight="1" x14ac:dyDescent="0.25">
      <c r="A11" s="123"/>
      <c r="B11" s="347"/>
      <c r="C11" s="348"/>
      <c r="D11" s="83"/>
      <c r="E11" s="349"/>
      <c r="F11" s="350"/>
      <c r="G11" s="350"/>
      <c r="H11" s="351"/>
      <c r="I11" s="61"/>
      <c r="J11" s="347"/>
      <c r="K11" s="348"/>
    </row>
    <row r="12" spans="1:12" x14ac:dyDescent="0.25">
      <c r="A12" s="44"/>
      <c r="B12" s="45"/>
      <c r="C12" s="45"/>
      <c r="D12" s="45"/>
      <c r="E12" s="45"/>
      <c r="F12" s="45"/>
      <c r="G12" s="352" t="s">
        <v>86</v>
      </c>
      <c r="H12" s="353"/>
      <c r="I12" s="59">
        <f>SUM(I7:I11)</f>
        <v>0</v>
      </c>
      <c r="J12" s="46"/>
      <c r="K12" s="47"/>
    </row>
    <row r="13" spans="1:12" ht="12.75" customHeight="1" x14ac:dyDescent="0.25">
      <c r="A13" s="3"/>
      <c r="B13" s="3"/>
      <c r="C13" s="3"/>
      <c r="D13" s="3"/>
      <c r="E13" s="3"/>
      <c r="F13" s="3"/>
      <c r="G13" s="3"/>
      <c r="H13" s="3"/>
      <c r="I13" s="22"/>
      <c r="J13" s="32"/>
      <c r="K13" s="40"/>
    </row>
    <row r="14" spans="1:12" x14ac:dyDescent="0.25">
      <c r="A14" s="331" t="s">
        <v>22</v>
      </c>
      <c r="B14" s="30" t="s">
        <v>31</v>
      </c>
      <c r="C14" s="49" t="s">
        <v>27</v>
      </c>
      <c r="D14" s="48" t="s">
        <v>27</v>
      </c>
      <c r="E14" s="333" t="s">
        <v>33</v>
      </c>
      <c r="F14" s="337"/>
      <c r="G14" s="337"/>
      <c r="H14" s="334"/>
      <c r="I14" s="331" t="s">
        <v>24</v>
      </c>
      <c r="J14" s="331" t="s">
        <v>23</v>
      </c>
      <c r="K14" s="49" t="s">
        <v>40</v>
      </c>
    </row>
    <row r="15" spans="1:12" x14ac:dyDescent="0.25">
      <c r="A15" s="332"/>
      <c r="B15" s="50" t="s">
        <v>32</v>
      </c>
      <c r="C15" s="50" t="s">
        <v>29</v>
      </c>
      <c r="D15" s="50" t="s">
        <v>28</v>
      </c>
      <c r="E15" s="333" t="s">
        <v>26</v>
      </c>
      <c r="F15" s="334"/>
      <c r="G15" s="333" t="s">
        <v>25</v>
      </c>
      <c r="H15" s="334"/>
      <c r="I15" s="332"/>
      <c r="J15" s="332"/>
      <c r="K15" s="50" t="s">
        <v>41</v>
      </c>
    </row>
    <row r="16" spans="1:12" x14ac:dyDescent="0.25">
      <c r="A16" s="39"/>
      <c r="B16" s="123"/>
      <c r="C16" s="53"/>
      <c r="D16" s="53"/>
      <c r="E16" s="88"/>
      <c r="F16" s="55"/>
      <c r="G16" s="66"/>
      <c r="H16" s="55"/>
      <c r="I16" s="61"/>
      <c r="J16" s="61"/>
      <c r="K16" s="60"/>
    </row>
    <row r="17" spans="1:13" x14ac:dyDescent="0.25">
      <c r="A17" s="39"/>
      <c r="B17" s="123"/>
      <c r="C17" s="53"/>
      <c r="D17" s="53"/>
      <c r="E17" s="88"/>
      <c r="F17" s="55"/>
      <c r="G17" s="66"/>
      <c r="H17" s="55"/>
      <c r="I17" s="61"/>
      <c r="J17" s="61"/>
      <c r="K17" s="60">
        <f t="shared" ref="K17:K23" si="0">+I17-J17</f>
        <v>0</v>
      </c>
      <c r="M17" s="120"/>
    </row>
    <row r="18" spans="1:13" x14ac:dyDescent="0.25">
      <c r="A18" s="39"/>
      <c r="B18" s="123"/>
      <c r="C18" s="53"/>
      <c r="D18" s="53"/>
      <c r="E18" s="88"/>
      <c r="F18" s="55"/>
      <c r="G18" s="66"/>
      <c r="H18" s="55"/>
      <c r="I18" s="61"/>
      <c r="J18" s="61"/>
      <c r="K18" s="60">
        <f t="shared" si="0"/>
        <v>0</v>
      </c>
      <c r="M18" s="120"/>
    </row>
    <row r="19" spans="1:13" x14ac:dyDescent="0.25">
      <c r="A19" s="39"/>
      <c r="B19" s="123"/>
      <c r="C19" s="53"/>
      <c r="D19" s="53"/>
      <c r="E19" s="88"/>
      <c r="F19" s="55"/>
      <c r="G19" s="203"/>
      <c r="H19" s="55"/>
      <c r="I19" s="61"/>
      <c r="J19" s="61"/>
      <c r="K19" s="60">
        <f t="shared" si="0"/>
        <v>0</v>
      </c>
      <c r="M19" s="120"/>
    </row>
    <row r="20" spans="1:13" x14ac:dyDescent="0.25">
      <c r="A20" s="39"/>
      <c r="B20" s="123"/>
      <c r="C20" s="53"/>
      <c r="D20" s="53"/>
      <c r="E20"/>
      <c r="F20" s="55"/>
      <c r="G20" s="223"/>
      <c r="H20" s="55"/>
      <c r="I20" s="61"/>
      <c r="J20" s="61"/>
      <c r="K20" s="60">
        <f t="shared" si="0"/>
        <v>0</v>
      </c>
      <c r="M20" s="120"/>
    </row>
    <row r="21" spans="1:13" x14ac:dyDescent="0.25">
      <c r="A21" s="39"/>
      <c r="B21" s="123"/>
      <c r="C21" s="53"/>
      <c r="D21" s="53"/>
      <c r="E21" s="3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39"/>
      <c r="B23" s="123"/>
      <c r="C23" s="53"/>
      <c r="D23" s="53"/>
      <c r="E23" s="88"/>
      <c r="F23" s="55"/>
      <c r="G23" s="54"/>
      <c r="H23" s="55"/>
      <c r="I23" s="61"/>
      <c r="J23" s="61"/>
      <c r="K23" s="60">
        <f t="shared" si="0"/>
        <v>0</v>
      </c>
      <c r="M23" s="120"/>
    </row>
    <row r="24" spans="1:13" x14ac:dyDescent="0.25">
      <c r="A24" s="44"/>
      <c r="B24" s="45"/>
      <c r="C24" s="45"/>
      <c r="D24" s="45"/>
      <c r="E24" s="45"/>
      <c r="F24" s="45"/>
      <c r="G24" s="352" t="s">
        <v>86</v>
      </c>
      <c r="H24" s="353"/>
      <c r="I24" s="63">
        <f>SUM(I16:I23)</f>
        <v>0</v>
      </c>
      <c r="J24" s="63">
        <f>SUM(J16:J23)</f>
        <v>0</v>
      </c>
      <c r="K24" s="63">
        <f>SUM(K16:K23)</f>
        <v>0</v>
      </c>
    </row>
    <row r="25" spans="1:13" ht="12.75" customHeight="1" x14ac:dyDescent="0.25">
      <c r="A25" s="3"/>
      <c r="B25" s="3"/>
      <c r="C25" s="3"/>
      <c r="D25" s="3"/>
      <c r="E25" s="3"/>
      <c r="F25" s="3"/>
      <c r="G25" s="3"/>
      <c r="H25" s="3"/>
      <c r="I25" s="74"/>
      <c r="J25" s="57"/>
      <c r="K25" s="93"/>
    </row>
    <row r="26" spans="1:13" ht="24.95" customHeight="1" x14ac:dyDescent="0.25">
      <c r="A26" s="131" t="s">
        <v>108</v>
      </c>
      <c r="B26" s="131" t="s">
        <v>106</v>
      </c>
      <c r="C26" s="131" t="s">
        <v>105</v>
      </c>
      <c r="D26" s="132" t="s">
        <v>109</v>
      </c>
      <c r="E26" s="131" t="s">
        <v>33</v>
      </c>
      <c r="F26" s="131" t="s">
        <v>103</v>
      </c>
      <c r="G26" s="131" t="s">
        <v>30</v>
      </c>
      <c r="H26" s="131" t="s">
        <v>42</v>
      </c>
      <c r="I26" s="131" t="s">
        <v>43</v>
      </c>
      <c r="J26" s="131" t="s">
        <v>73</v>
      </c>
      <c r="K26" s="131" t="s">
        <v>48</v>
      </c>
    </row>
    <row r="27" spans="1:13" ht="24.95" customHeight="1" x14ac:dyDescent="0.25">
      <c r="A27" s="138">
        <v>20000000</v>
      </c>
      <c r="B27" s="138">
        <v>0</v>
      </c>
      <c r="C27" s="138">
        <v>0</v>
      </c>
      <c r="D27" s="134">
        <f>+A27+B27-C27</f>
        <v>20000000</v>
      </c>
      <c r="E27" s="134">
        <f>+I24</f>
        <v>0</v>
      </c>
      <c r="F27" s="135">
        <v>0</v>
      </c>
      <c r="G27" s="134">
        <f>+I12</f>
        <v>0</v>
      </c>
      <c r="H27" s="134">
        <f>+D27-E27-G27</f>
        <v>20000000</v>
      </c>
      <c r="I27" s="134">
        <f>+J24</f>
        <v>0</v>
      </c>
      <c r="J27" s="140">
        <v>0</v>
      </c>
      <c r="K27" s="134">
        <f>+K24</f>
        <v>0</v>
      </c>
    </row>
    <row r="28" spans="1:13" x14ac:dyDescent="0.25">
      <c r="A28" s="137">
        <v>1</v>
      </c>
      <c r="B28" s="137">
        <v>2</v>
      </c>
      <c r="C28" s="137">
        <v>3</v>
      </c>
      <c r="D28" s="137" t="s">
        <v>35</v>
      </c>
      <c r="E28" s="137">
        <v>5</v>
      </c>
      <c r="F28" s="137" t="s">
        <v>49</v>
      </c>
      <c r="G28" s="137">
        <v>7</v>
      </c>
      <c r="H28" s="137" t="s">
        <v>50</v>
      </c>
      <c r="I28" s="137">
        <v>9</v>
      </c>
      <c r="J28" s="137" t="s">
        <v>74</v>
      </c>
      <c r="K28" s="137" t="s">
        <v>75</v>
      </c>
    </row>
  </sheetData>
  <mergeCells count="30">
    <mergeCell ref="B11:C11"/>
    <mergeCell ref="E11:H11"/>
    <mergeCell ref="J11:K11"/>
    <mergeCell ref="B9:C9"/>
    <mergeCell ref="E9:H9"/>
    <mergeCell ref="J9:K9"/>
    <mergeCell ref="B10:C10"/>
    <mergeCell ref="E10:H10"/>
    <mergeCell ref="J10:K10"/>
    <mergeCell ref="G24:H24"/>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27"/>
  <sheetViews>
    <sheetView workbookViewId="0">
      <selection activeCell="J18" sqref="J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169</v>
      </c>
      <c r="B3" s="130" t="s">
        <v>168</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66"/>
      <c r="F7" s="345"/>
      <c r="G7" s="345"/>
      <c r="H7" s="346"/>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44208</v>
      </c>
      <c r="B17" s="123" t="s">
        <v>230</v>
      </c>
      <c r="C17" s="53" t="s">
        <v>228</v>
      </c>
      <c r="D17" s="53" t="s">
        <v>229</v>
      </c>
      <c r="E17" s="88" t="s">
        <v>227</v>
      </c>
      <c r="F17" s="55"/>
      <c r="G17" s="237" t="s">
        <v>226</v>
      </c>
      <c r="H17" s="55"/>
      <c r="I17" s="61">
        <v>53045000</v>
      </c>
      <c r="J17" s="61">
        <v>388532</v>
      </c>
      <c r="K17" s="60">
        <f t="shared" ref="K17:K22" si="0">+I17-J17</f>
        <v>52656468</v>
      </c>
    </row>
    <row r="18" spans="1:13" x14ac:dyDescent="0.25">
      <c r="A18" s="39"/>
      <c r="B18" s="141"/>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53045000</v>
      </c>
      <c r="J23" s="63">
        <f>SUM(J17:J22)</f>
        <v>388532</v>
      </c>
      <c r="K23" s="63">
        <f>SUM(K17:K22)</f>
        <v>52656468</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53045000</v>
      </c>
      <c r="B26" s="138"/>
      <c r="C26" s="138">
        <v>0</v>
      </c>
      <c r="D26" s="134">
        <f>+A26+B26-C26</f>
        <v>53045000</v>
      </c>
      <c r="E26" s="134">
        <f>+I23</f>
        <v>53045000</v>
      </c>
      <c r="F26" s="135">
        <f>+E26/D26</f>
        <v>1</v>
      </c>
      <c r="G26" s="134">
        <f>+I13</f>
        <v>0</v>
      </c>
      <c r="H26" s="134">
        <f>+D26-E26-G26</f>
        <v>0</v>
      </c>
      <c r="I26" s="134">
        <f>+J23</f>
        <v>388532</v>
      </c>
      <c r="J26" s="140">
        <f>+I26/D26</f>
        <v>7.324573475351117E-3</v>
      </c>
      <c r="K26" s="134">
        <f>+K23</f>
        <v>52656468</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7"/>
  <sheetViews>
    <sheetView workbookViewId="0">
      <selection activeCell="A17" sqref="A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170</v>
      </c>
      <c r="B3" s="130" t="s">
        <v>171</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44"/>
      <c r="F7" s="345"/>
      <c r="G7" s="345"/>
      <c r="H7" s="346"/>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44327</v>
      </c>
      <c r="B17" s="123" t="s">
        <v>801</v>
      </c>
      <c r="C17" s="53" t="s">
        <v>799</v>
      </c>
      <c r="D17" s="53" t="s">
        <v>800</v>
      </c>
      <c r="E17" s="249" t="s">
        <v>798</v>
      </c>
      <c r="F17" s="55"/>
      <c r="G17" s="252" t="s">
        <v>797</v>
      </c>
      <c r="H17" s="55"/>
      <c r="I17" s="61">
        <v>123600000</v>
      </c>
      <c r="J17" s="61"/>
      <c r="K17" s="60">
        <f t="shared" ref="K17:K22" si="0">+I17-J17</f>
        <v>123600000</v>
      </c>
    </row>
    <row r="18" spans="1:13" x14ac:dyDescent="0.25">
      <c r="A18" s="39"/>
      <c r="B18" s="123"/>
      <c r="C18" s="53"/>
      <c r="D18" s="53"/>
      <c r="E18" s="88"/>
      <c r="F18" s="55"/>
      <c r="G18" s="203"/>
      <c r="H18" s="55"/>
      <c r="I18" s="61"/>
      <c r="J18" s="61"/>
      <c r="K18" s="60">
        <f t="shared" si="0"/>
        <v>0</v>
      </c>
      <c r="M18" s="120"/>
    </row>
    <row r="19" spans="1:13" x14ac:dyDescent="0.25">
      <c r="A19" s="39"/>
      <c r="B19" s="123"/>
      <c r="C19" s="53"/>
      <c r="D19" s="53"/>
      <c r="E19"/>
      <c r="F19" s="55"/>
      <c r="G19" s="203"/>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123600000</v>
      </c>
      <c r="J23" s="63">
        <f>SUM(J17:J22)</f>
        <v>0</v>
      </c>
      <c r="K23" s="63">
        <f>SUM(K17:K22)</f>
        <v>123600000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123600000</v>
      </c>
      <c r="B26" s="138"/>
      <c r="C26" s="138">
        <v>0</v>
      </c>
      <c r="D26" s="134">
        <f>+A26+B26-C26</f>
        <v>123600000</v>
      </c>
      <c r="E26" s="134">
        <f>+I23</f>
        <v>123600000</v>
      </c>
      <c r="F26" s="135">
        <f>+E26/D26</f>
        <v>1</v>
      </c>
      <c r="G26" s="134">
        <f>+I13</f>
        <v>0</v>
      </c>
      <c r="H26" s="134">
        <f>+D26-E26-G26</f>
        <v>0</v>
      </c>
      <c r="I26" s="134">
        <f>+J23</f>
        <v>0</v>
      </c>
      <c r="J26" s="140">
        <f>+I26/D26</f>
        <v>0</v>
      </c>
      <c r="K26" s="134">
        <f>+K23</f>
        <v>123600000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31"/>
  <sheetViews>
    <sheetView workbookViewId="0">
      <selection activeCell="D7" sqref="D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173</v>
      </c>
      <c r="B3" s="130" t="s">
        <v>172</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1"/>
      <c r="B7" s="347"/>
      <c r="C7" s="348"/>
      <c r="D7" s="196" t="s">
        <v>858</v>
      </c>
      <c r="E7" s="358" t="s">
        <v>857</v>
      </c>
      <c r="F7" s="350"/>
      <c r="G7" s="350"/>
      <c r="H7" s="351"/>
      <c r="I7" s="189">
        <v>1051747298</v>
      </c>
      <c r="J7" s="347"/>
      <c r="K7" s="348"/>
    </row>
    <row r="8" spans="1:12" x14ac:dyDescent="0.25">
      <c r="A8" s="191"/>
      <c r="B8" s="347"/>
      <c r="C8" s="348"/>
      <c r="D8" s="196"/>
      <c r="E8" s="358"/>
      <c r="F8" s="350"/>
      <c r="G8" s="350"/>
      <c r="H8" s="351"/>
      <c r="I8" s="189"/>
      <c r="J8" s="347"/>
      <c r="K8" s="348"/>
    </row>
    <row r="9" spans="1:12" ht="15" customHeight="1" x14ac:dyDescent="0.25">
      <c r="A9" s="191"/>
      <c r="B9" s="347"/>
      <c r="C9" s="348"/>
      <c r="D9" s="196"/>
      <c r="E9" s="358"/>
      <c r="F9" s="350"/>
      <c r="G9" s="350"/>
      <c r="H9" s="351"/>
      <c r="I9" s="189"/>
      <c r="J9" s="347"/>
      <c r="K9" s="348"/>
    </row>
    <row r="10" spans="1:12" x14ac:dyDescent="0.25">
      <c r="A10" s="191"/>
      <c r="B10" s="347"/>
      <c r="C10" s="348"/>
      <c r="D10" s="196"/>
      <c r="E10" s="358"/>
      <c r="F10" s="350"/>
      <c r="G10" s="350"/>
      <c r="H10" s="351"/>
      <c r="I10" s="189"/>
      <c r="J10" s="347"/>
      <c r="K10" s="348"/>
    </row>
    <row r="11" spans="1:12" x14ac:dyDescent="0.25">
      <c r="A11" s="191"/>
      <c r="B11" s="347"/>
      <c r="C11" s="348"/>
      <c r="D11" s="196"/>
      <c r="E11" s="349"/>
      <c r="F11" s="350"/>
      <c r="G11" s="350"/>
      <c r="H11" s="351"/>
      <c r="I11" s="189"/>
      <c r="J11" s="347"/>
      <c r="K11" s="348"/>
      <c r="L11"/>
    </row>
    <row r="12" spans="1:12" ht="12.75" customHeight="1" x14ac:dyDescent="0.25">
      <c r="A12" s="200"/>
      <c r="B12" s="354"/>
      <c r="C12" s="355"/>
      <c r="D12" s="201"/>
      <c r="E12" s="384"/>
      <c r="F12" s="385"/>
      <c r="G12" s="385"/>
      <c r="H12" s="386"/>
      <c r="I12" s="202"/>
      <c r="J12" s="354"/>
      <c r="K12" s="355"/>
    </row>
    <row r="13" spans="1:12" x14ac:dyDescent="0.25">
      <c r="A13" s="197"/>
      <c r="B13" s="33"/>
      <c r="C13" s="33"/>
      <c r="D13" s="33"/>
      <c r="E13" s="33"/>
      <c r="F13" s="33"/>
      <c r="G13" s="382" t="s">
        <v>86</v>
      </c>
      <c r="H13" s="383"/>
      <c r="I13" s="198">
        <f>SUM(I7:I12)</f>
        <v>1051747298</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44218</v>
      </c>
      <c r="B17" s="123" t="s">
        <v>269</v>
      </c>
      <c r="C17" s="53" t="s">
        <v>267</v>
      </c>
      <c r="D17" s="53" t="s">
        <v>268</v>
      </c>
      <c r="E17" s="251" t="s">
        <v>265</v>
      </c>
      <c r="F17" s="55"/>
      <c r="G17" s="252" t="s">
        <v>266</v>
      </c>
      <c r="H17" s="55"/>
      <c r="I17" s="61">
        <v>299771472</v>
      </c>
      <c r="J17" s="61">
        <v>86191637</v>
      </c>
      <c r="K17" s="60">
        <f t="shared" ref="K17:K26" si="0">+I17-J17</f>
        <v>213579835</v>
      </c>
    </row>
    <row r="18" spans="1:13" x14ac:dyDescent="0.25">
      <c r="A18" s="39"/>
      <c r="B18" s="123"/>
      <c r="C18" s="53"/>
      <c r="D18" s="53"/>
      <c r="E18" s="249"/>
      <c r="F18" s="55"/>
      <c r="G18" s="249"/>
      <c r="H18" s="55"/>
      <c r="I18" s="61"/>
      <c r="J18" s="61"/>
      <c r="K18" s="60">
        <f t="shared" si="0"/>
        <v>0</v>
      </c>
    </row>
    <row r="19" spans="1:13" x14ac:dyDescent="0.25">
      <c r="A19" s="39"/>
      <c r="B19" s="123"/>
      <c r="C19" s="53"/>
      <c r="D19" s="53"/>
      <c r="E19" s="38"/>
      <c r="F19" s="55"/>
      <c r="G19" s="249"/>
      <c r="H19" s="55"/>
      <c r="I19" s="61"/>
      <c r="J19" s="61"/>
      <c r="K19" s="60">
        <f t="shared" si="0"/>
        <v>0</v>
      </c>
      <c r="M19" s="120"/>
    </row>
    <row r="20" spans="1:13" x14ac:dyDescent="0.25">
      <c r="A20" s="39"/>
      <c r="B20" s="123"/>
      <c r="C20" s="53"/>
      <c r="D20" s="53"/>
      <c r="E20" s="38"/>
      <c r="F20" s="55"/>
      <c r="G20" s="249"/>
      <c r="H20" s="55"/>
      <c r="I20" s="61"/>
      <c r="J20" s="61"/>
      <c r="K20" s="60">
        <f t="shared" si="0"/>
        <v>0</v>
      </c>
      <c r="M20" s="120"/>
    </row>
    <row r="21" spans="1:13" x14ac:dyDescent="0.25">
      <c r="A21" s="39"/>
      <c r="B21" s="123"/>
      <c r="C21" s="53"/>
      <c r="D21" s="53"/>
      <c r="E21" s="38"/>
      <c r="F21" s="55"/>
      <c r="G21" s="249"/>
      <c r="H21" s="55"/>
      <c r="I21" s="61"/>
      <c r="J21" s="61"/>
      <c r="K21" s="60">
        <f t="shared" si="0"/>
        <v>0</v>
      </c>
      <c r="M21" s="120"/>
    </row>
    <row r="22" spans="1:13" x14ac:dyDescent="0.25">
      <c r="A22" s="39"/>
      <c r="B22" s="123"/>
      <c r="C22" s="53"/>
      <c r="D22" s="53"/>
      <c r="E22" s="38"/>
      <c r="F22" s="55"/>
      <c r="G22" s="54"/>
      <c r="H22" s="55"/>
      <c r="I22" s="61"/>
      <c r="J22" s="61"/>
      <c r="K22" s="60">
        <f t="shared" si="0"/>
        <v>0</v>
      </c>
      <c r="M22" s="120"/>
    </row>
    <row r="23" spans="1:13" x14ac:dyDescent="0.25">
      <c r="A23" s="39"/>
      <c r="B23" s="123"/>
      <c r="C23" s="53"/>
      <c r="D23" s="53"/>
      <c r="E23" s="38"/>
      <c r="F23" s="55"/>
      <c r="G23" s="54"/>
      <c r="H23" s="55"/>
      <c r="I23" s="61"/>
      <c r="J23" s="61"/>
      <c r="K23" s="60">
        <f t="shared" si="0"/>
        <v>0</v>
      </c>
      <c r="M23" s="120"/>
    </row>
    <row r="24" spans="1:13" x14ac:dyDescent="0.25">
      <c r="A24" s="39"/>
      <c r="B24" s="123"/>
      <c r="C24" s="53"/>
      <c r="D24" s="53"/>
      <c r="E24" s="38"/>
      <c r="F24" s="55"/>
      <c r="G24" s="54"/>
      <c r="H24" s="55"/>
      <c r="I24" s="61"/>
      <c r="J24" s="61"/>
      <c r="K24" s="60"/>
      <c r="M24" s="120"/>
    </row>
    <row r="25" spans="1:13" x14ac:dyDescent="0.25">
      <c r="A25" s="39"/>
      <c r="B25" s="123"/>
      <c r="C25" s="53"/>
      <c r="D25" s="53"/>
      <c r="E25" s="38"/>
      <c r="F25" s="55"/>
      <c r="G25" s="54"/>
      <c r="H25" s="55"/>
      <c r="I25" s="61"/>
      <c r="J25" s="61"/>
      <c r="K25" s="60">
        <f t="shared" si="0"/>
        <v>0</v>
      </c>
      <c r="M25" s="120"/>
    </row>
    <row r="26" spans="1:13" x14ac:dyDescent="0.25">
      <c r="A26" s="39"/>
      <c r="B26" s="123"/>
      <c r="C26" s="53"/>
      <c r="D26" s="53"/>
      <c r="E26" s="88"/>
      <c r="F26" s="55"/>
      <c r="G26" s="54"/>
      <c r="H26" s="55"/>
      <c r="I26" s="61"/>
      <c r="J26" s="61"/>
      <c r="K26" s="60">
        <f t="shared" si="0"/>
        <v>0</v>
      </c>
      <c r="M26" s="120"/>
    </row>
    <row r="27" spans="1:13" x14ac:dyDescent="0.25">
      <c r="A27" s="44"/>
      <c r="B27" s="45"/>
      <c r="C27" s="45"/>
      <c r="D27" s="45"/>
      <c r="E27" s="45"/>
      <c r="F27" s="45"/>
      <c r="G27" s="352" t="s">
        <v>86</v>
      </c>
      <c r="H27" s="353"/>
      <c r="I27" s="63">
        <f>SUM(I17:I26)</f>
        <v>299771472</v>
      </c>
      <c r="J27" s="63">
        <f>SUM(J17:J26)</f>
        <v>86191637</v>
      </c>
      <c r="K27" s="63">
        <f>SUM(K17:K26)</f>
        <v>213579835</v>
      </c>
    </row>
    <row r="28" spans="1:13" ht="12.75" customHeight="1" x14ac:dyDescent="0.25">
      <c r="A28" s="3"/>
      <c r="B28" s="3"/>
      <c r="C28" s="3"/>
      <c r="D28" s="3"/>
      <c r="E28" s="3"/>
      <c r="F28" s="3"/>
      <c r="G28" s="3"/>
      <c r="H28" s="3"/>
      <c r="I28" s="74"/>
      <c r="J28" s="57"/>
      <c r="K28" s="93"/>
    </row>
    <row r="29" spans="1:13" ht="24.95" customHeight="1" x14ac:dyDescent="0.25">
      <c r="A29" s="131" t="s">
        <v>108</v>
      </c>
      <c r="B29" s="131" t="s">
        <v>106</v>
      </c>
      <c r="C29" s="131" t="s">
        <v>105</v>
      </c>
      <c r="D29" s="132" t="s">
        <v>109</v>
      </c>
      <c r="E29" s="131" t="s">
        <v>33</v>
      </c>
      <c r="F29" s="131" t="s">
        <v>103</v>
      </c>
      <c r="G29" s="131" t="s">
        <v>30</v>
      </c>
      <c r="H29" s="131" t="s">
        <v>42</v>
      </c>
      <c r="I29" s="131" t="s">
        <v>43</v>
      </c>
      <c r="J29" s="131" t="s">
        <v>73</v>
      </c>
      <c r="K29" s="131" t="s">
        <v>48</v>
      </c>
    </row>
    <row r="30" spans="1:13" ht="24.95" customHeight="1" x14ac:dyDescent="0.25">
      <c r="A30" s="138">
        <v>1865190000</v>
      </c>
      <c r="B30" s="138">
        <v>270000000</v>
      </c>
      <c r="C30" s="138">
        <v>0</v>
      </c>
      <c r="D30" s="134">
        <f>+A30+B30-C30</f>
        <v>2135190000</v>
      </c>
      <c r="E30" s="134">
        <f>+I27</f>
        <v>299771472</v>
      </c>
      <c r="F30" s="135">
        <f>+E30/D30</f>
        <v>0.14039568937658944</v>
      </c>
      <c r="G30" s="134">
        <f>+I13</f>
        <v>1051747298</v>
      </c>
      <c r="H30" s="134">
        <f>+D30-E30-G30</f>
        <v>783671230</v>
      </c>
      <c r="I30" s="134">
        <f>+J27</f>
        <v>86191637</v>
      </c>
      <c r="J30" s="140">
        <f>+I30/D30</f>
        <v>4.0367197766943454E-2</v>
      </c>
      <c r="K30" s="134">
        <f>+K27</f>
        <v>213579835</v>
      </c>
    </row>
    <row r="31" spans="1:13" x14ac:dyDescent="0.25">
      <c r="A31" s="137">
        <v>1</v>
      </c>
      <c r="B31" s="137">
        <v>2</v>
      </c>
      <c r="C31" s="137">
        <v>3</v>
      </c>
      <c r="D31" s="137" t="s">
        <v>35</v>
      </c>
      <c r="E31" s="137">
        <v>5</v>
      </c>
      <c r="F31" s="137" t="s">
        <v>49</v>
      </c>
      <c r="G31" s="137">
        <v>7</v>
      </c>
      <c r="H31" s="137" t="s">
        <v>50</v>
      </c>
      <c r="I31" s="137">
        <v>9</v>
      </c>
      <c r="J31" s="137" t="s">
        <v>74</v>
      </c>
      <c r="K31" s="137" t="s">
        <v>75</v>
      </c>
    </row>
  </sheetData>
  <mergeCells count="33">
    <mergeCell ref="J12:K12"/>
    <mergeCell ref="A15:A16"/>
    <mergeCell ref="E15:H15"/>
    <mergeCell ref="I15:I16"/>
    <mergeCell ref="J15:J16"/>
    <mergeCell ref="E16:F16"/>
    <mergeCell ref="G16:H16"/>
    <mergeCell ref="G27:H27"/>
    <mergeCell ref="G13:H13"/>
    <mergeCell ref="J8:K8"/>
    <mergeCell ref="J9:K9"/>
    <mergeCell ref="B11:C11"/>
    <mergeCell ref="E11:H11"/>
    <mergeCell ref="B8:C8"/>
    <mergeCell ref="E8:H8"/>
    <mergeCell ref="B12:C12"/>
    <mergeCell ref="E12:H12"/>
    <mergeCell ref="B10:C10"/>
    <mergeCell ref="B9:C9"/>
    <mergeCell ref="E9:H9"/>
    <mergeCell ref="J11:K11"/>
    <mergeCell ref="E10:H10"/>
    <mergeCell ref="J10:K10"/>
    <mergeCell ref="J5:K6"/>
    <mergeCell ref="E6:H6"/>
    <mergeCell ref="B7:C7"/>
    <mergeCell ref="E7:H7"/>
    <mergeCell ref="J7:K7"/>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27"/>
  <sheetViews>
    <sheetView workbookViewId="0">
      <selection activeCell="D7" sqref="D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175</v>
      </c>
      <c r="B3" s="130" t="s">
        <v>174</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272" t="s">
        <v>860</v>
      </c>
      <c r="E7" s="366" t="s">
        <v>859</v>
      </c>
      <c r="F7" s="345"/>
      <c r="G7" s="345"/>
      <c r="H7" s="346"/>
      <c r="I7" s="61">
        <v>6650522</v>
      </c>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6650522</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44253</v>
      </c>
      <c r="B17" s="123" t="s">
        <v>329</v>
      </c>
      <c r="C17" s="53" t="s">
        <v>389</v>
      </c>
      <c r="D17" s="53" t="s">
        <v>390</v>
      </c>
      <c r="E17" s="281" t="s">
        <v>388</v>
      </c>
      <c r="F17" s="55"/>
      <c r="G17" s="252" t="s">
        <v>387</v>
      </c>
      <c r="H17" s="55"/>
      <c r="I17" s="61">
        <v>12300000</v>
      </c>
      <c r="J17" s="61">
        <v>12221467</v>
      </c>
      <c r="K17" s="60">
        <f t="shared" ref="K17:K22" si="0">+I17-J17</f>
        <v>78533</v>
      </c>
    </row>
    <row r="18" spans="1:13" x14ac:dyDescent="0.25">
      <c r="A18" s="39">
        <v>44330</v>
      </c>
      <c r="B18" s="186" t="s">
        <v>580</v>
      </c>
      <c r="C18" s="53" t="s">
        <v>712</v>
      </c>
      <c r="D18" s="53" t="s">
        <v>713</v>
      </c>
      <c r="E18" s="249" t="s">
        <v>711</v>
      </c>
      <c r="F18" s="55"/>
      <c r="G18" s="54" t="s">
        <v>710</v>
      </c>
      <c r="H18" s="55"/>
      <c r="I18" s="61">
        <v>85858630</v>
      </c>
      <c r="J18" s="61"/>
      <c r="K18" s="60">
        <f t="shared" si="0"/>
        <v>85858630</v>
      </c>
      <c r="M18" s="120"/>
    </row>
    <row r="19" spans="1:13" x14ac:dyDescent="0.25">
      <c r="A19" s="39">
        <v>44330</v>
      </c>
      <c r="B19" s="186" t="s">
        <v>716</v>
      </c>
      <c r="C19" s="53" t="s">
        <v>712</v>
      </c>
      <c r="D19" s="53" t="s">
        <v>715</v>
      </c>
      <c r="E19" s="38" t="s">
        <v>711</v>
      </c>
      <c r="F19" s="55"/>
      <c r="G19" s="54" t="s">
        <v>714</v>
      </c>
      <c r="H19" s="55"/>
      <c r="I19" s="61">
        <v>34351909</v>
      </c>
      <c r="J19" s="61"/>
      <c r="K19" s="60">
        <f t="shared" si="0"/>
        <v>34351909</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132510539</v>
      </c>
      <c r="J23" s="63">
        <f>SUM(J17:J22)</f>
        <v>12221467</v>
      </c>
      <c r="K23" s="63">
        <f>SUM(K17:K22)</f>
        <v>120289072</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72100000</v>
      </c>
      <c r="B26" s="138">
        <v>80000000</v>
      </c>
      <c r="C26" s="138">
        <v>0</v>
      </c>
      <c r="D26" s="134">
        <f>+A26+B26-C26</f>
        <v>152100000</v>
      </c>
      <c r="E26" s="134">
        <f>+I23</f>
        <v>132510539</v>
      </c>
      <c r="F26" s="135">
        <f>+E26/D26</f>
        <v>0.87120669953977647</v>
      </c>
      <c r="G26" s="134">
        <f>+I13</f>
        <v>6650522</v>
      </c>
      <c r="H26" s="134">
        <f>+D26-E26-G26</f>
        <v>12938939</v>
      </c>
      <c r="I26" s="134">
        <f>+J23</f>
        <v>12221467</v>
      </c>
      <c r="J26" s="140">
        <f>+I26/D26</f>
        <v>8.0351525312294544E-2</v>
      </c>
      <c r="K26" s="134">
        <f>+K23</f>
        <v>120289072</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27"/>
  <sheetViews>
    <sheetView workbookViewId="0">
      <selection activeCell="I18" sqref="I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177</v>
      </c>
      <c r="B3" s="130" t="s">
        <v>176</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44"/>
      <c r="F7" s="345"/>
      <c r="G7" s="345"/>
      <c r="H7" s="346"/>
      <c r="I7" s="61"/>
      <c r="J7" s="342"/>
      <c r="K7" s="343"/>
    </row>
    <row r="8" spans="1:12" x14ac:dyDescent="0.25">
      <c r="A8" s="230"/>
      <c r="B8" s="342"/>
      <c r="C8" s="343"/>
      <c r="D8" s="83"/>
      <c r="E8" s="344"/>
      <c r="F8" s="345"/>
      <c r="G8" s="345"/>
      <c r="H8" s="346"/>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44284</v>
      </c>
      <c r="B17" s="123" t="s">
        <v>484</v>
      </c>
      <c r="C17" s="53" t="s">
        <v>482</v>
      </c>
      <c r="D17" s="53" t="s">
        <v>483</v>
      </c>
      <c r="E17" s="88" t="s">
        <v>481</v>
      </c>
      <c r="F17" s="55"/>
      <c r="G17" s="66" t="s">
        <v>480</v>
      </c>
      <c r="H17" s="55"/>
      <c r="I17" s="61">
        <v>10547252</v>
      </c>
      <c r="J17" s="61">
        <v>855931</v>
      </c>
      <c r="K17" s="60">
        <f t="shared" ref="K17:K22" si="0">+I17-J17</f>
        <v>9691321</v>
      </c>
    </row>
    <row r="18" spans="1:13" x14ac:dyDescent="0.25">
      <c r="A18" s="39">
        <v>44292</v>
      </c>
      <c r="B18" s="123" t="s">
        <v>619</v>
      </c>
      <c r="C18" s="53" t="s">
        <v>617</v>
      </c>
      <c r="D18" s="53" t="s">
        <v>618</v>
      </c>
      <c r="E18" t="s">
        <v>616</v>
      </c>
      <c r="F18" s="55"/>
      <c r="G18" t="s">
        <v>615</v>
      </c>
      <c r="H18" s="55"/>
      <c r="I18" s="61">
        <v>11129616</v>
      </c>
      <c r="J18" s="61"/>
      <c r="K18" s="60">
        <f t="shared" si="0"/>
        <v>11129616</v>
      </c>
      <c r="M18" s="120"/>
    </row>
    <row r="19" spans="1:13" x14ac:dyDescent="0.25">
      <c r="A19" s="39"/>
      <c r="B19" s="123"/>
      <c r="C19" s="53"/>
      <c r="D19" s="53"/>
      <c r="E19"/>
      <c r="F19" s="55"/>
      <c r="G19"/>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21676868</v>
      </c>
      <c r="J23" s="63">
        <f>SUM(J17:J22)</f>
        <v>855931</v>
      </c>
      <c r="K23" s="63">
        <f>SUM(K17:K22)</f>
        <v>20820937</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28000000</v>
      </c>
      <c r="B26" s="138"/>
      <c r="C26" s="138">
        <v>0</v>
      </c>
      <c r="D26" s="134">
        <f>+A26+B26-C26</f>
        <v>28000000</v>
      </c>
      <c r="E26" s="134">
        <f>+I23</f>
        <v>21676868</v>
      </c>
      <c r="F26" s="135">
        <f>+E26/D26</f>
        <v>0.77417385714285714</v>
      </c>
      <c r="G26" s="134">
        <f>+I13</f>
        <v>0</v>
      </c>
      <c r="H26" s="134">
        <f>+D26-E26-G26</f>
        <v>6323132</v>
      </c>
      <c r="I26" s="134">
        <f>+J23</f>
        <v>855931</v>
      </c>
      <c r="J26" s="140">
        <f>+I26/D26</f>
        <v>3.0568964285714286E-2</v>
      </c>
      <c r="K26" s="134">
        <f>+K23</f>
        <v>20820937</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zoomScaleNormal="100" workbookViewId="0">
      <selection activeCell="I17" sqref="I1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122</v>
      </c>
      <c r="B3" s="130" t="s">
        <v>123</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2"/>
      <c r="C7" s="343"/>
      <c r="D7" s="83"/>
      <c r="E7" s="349"/>
      <c r="F7" s="350"/>
      <c r="G7" s="350"/>
      <c r="H7" s="351"/>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2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178">
        <v>44316</v>
      </c>
      <c r="B17" s="123" t="s">
        <v>439</v>
      </c>
      <c r="C17" s="123" t="s">
        <v>561</v>
      </c>
      <c r="D17" s="123" t="s">
        <v>346</v>
      </c>
      <c r="E17" s="272" t="s">
        <v>563</v>
      </c>
      <c r="F17" s="180"/>
      <c r="G17" s="31" t="s">
        <v>560</v>
      </c>
      <c r="H17" s="40"/>
      <c r="I17" s="58">
        <v>3113576</v>
      </c>
      <c r="J17" s="58"/>
      <c r="K17" s="60">
        <f t="shared" ref="K17:K22" si="0">+I17-J17</f>
        <v>3113576</v>
      </c>
    </row>
    <row r="18" spans="1:11" x14ac:dyDescent="0.25">
      <c r="A18" s="67"/>
      <c r="B18" s="123"/>
      <c r="C18" s="124"/>
      <c r="D18" s="125"/>
      <c r="E18" s="38"/>
      <c r="F18" s="65"/>
      <c r="G18" s="66"/>
      <c r="H18" s="65"/>
      <c r="I18" s="58"/>
      <c r="J18" s="61"/>
      <c r="K18" s="60">
        <f t="shared" si="0"/>
        <v>0</v>
      </c>
    </row>
    <row r="19" spans="1:11" x14ac:dyDescent="0.25">
      <c r="A19" s="67"/>
      <c r="B19" s="123"/>
      <c r="C19" s="69"/>
      <c r="D19" s="69"/>
      <c r="E19" s="66"/>
      <c r="F19" s="65"/>
      <c r="G19" s="66"/>
      <c r="H19" s="65"/>
      <c r="I19" s="58"/>
      <c r="J19" s="61"/>
      <c r="K19" s="60">
        <f t="shared" si="0"/>
        <v>0</v>
      </c>
    </row>
    <row r="20" spans="1:11" x14ac:dyDescent="0.25">
      <c r="A20" s="67"/>
      <c r="B20" s="123"/>
      <c r="C20" s="69"/>
      <c r="D20" s="69"/>
      <c r="E20" s="66"/>
      <c r="F20" s="65"/>
      <c r="G20" s="66"/>
      <c r="H20" s="65"/>
      <c r="I20" s="58"/>
      <c r="J20" s="61"/>
      <c r="K20" s="60">
        <f t="shared" si="0"/>
        <v>0</v>
      </c>
    </row>
    <row r="21" spans="1:11" x14ac:dyDescent="0.25">
      <c r="A21" s="67"/>
      <c r="B21" s="123"/>
      <c r="C21" s="69"/>
      <c r="D21" s="69"/>
      <c r="E21" s="66"/>
      <c r="F21" s="65"/>
      <c r="G21" s="66"/>
      <c r="H21" s="65"/>
      <c r="I21" s="58"/>
      <c r="J21" s="61"/>
      <c r="K21" s="60">
        <f t="shared" si="0"/>
        <v>0</v>
      </c>
    </row>
    <row r="22" spans="1:11" x14ac:dyDescent="0.25">
      <c r="A22" s="67"/>
      <c r="B22" s="123"/>
      <c r="C22" s="69"/>
      <c r="D22" s="69"/>
      <c r="E22" s="66"/>
      <c r="F22" s="65"/>
      <c r="G22" s="66"/>
      <c r="H22" s="65"/>
      <c r="I22" s="58"/>
      <c r="J22" s="61"/>
      <c r="K22" s="60">
        <f t="shared" si="0"/>
        <v>0</v>
      </c>
    </row>
    <row r="23" spans="1:11" x14ac:dyDescent="0.25">
      <c r="A23" s="44"/>
      <c r="B23" s="45"/>
      <c r="C23" s="45"/>
      <c r="D23" s="45"/>
      <c r="E23" s="45"/>
      <c r="F23" s="45"/>
      <c r="G23" s="352" t="s">
        <v>86</v>
      </c>
      <c r="H23" s="353"/>
      <c r="I23" s="63">
        <f>SUM(I17:I22)</f>
        <v>3113576</v>
      </c>
      <c r="J23" s="63">
        <f>SUM(J17:J22)</f>
        <v>0</v>
      </c>
      <c r="K23" s="63">
        <f>SUM(K17:K22)</f>
        <v>3113576</v>
      </c>
    </row>
    <row r="24" spans="1:11" ht="12.75" customHeight="1" x14ac:dyDescent="0.25">
      <c r="A24" s="3"/>
      <c r="B24" s="3"/>
      <c r="C24" s="3"/>
      <c r="D24" s="3"/>
      <c r="E24" s="3"/>
      <c r="F24" s="3"/>
      <c r="G24" s="3"/>
      <c r="H24" s="3"/>
      <c r="I24" s="22"/>
      <c r="J24" s="71"/>
      <c r="K24" s="91"/>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3364000</v>
      </c>
      <c r="B26" s="133"/>
      <c r="C26" s="133">
        <v>0</v>
      </c>
      <c r="D26" s="134">
        <f>+A26+B26-C26</f>
        <v>3364000</v>
      </c>
      <c r="E26" s="134">
        <f>+I23</f>
        <v>3113576</v>
      </c>
      <c r="F26" s="135">
        <f>+E26/D26</f>
        <v>0.92555766944114148</v>
      </c>
      <c r="G26" s="134">
        <f>+I13</f>
        <v>0</v>
      </c>
      <c r="H26" s="134">
        <f>+D26-E26-G26</f>
        <v>250424</v>
      </c>
      <c r="I26" s="134">
        <f>+J23</f>
        <v>0</v>
      </c>
      <c r="J26" s="140">
        <f>+I26/D26</f>
        <v>0</v>
      </c>
      <c r="K26" s="134">
        <f>+K23</f>
        <v>3113576</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27"/>
  <sheetViews>
    <sheetView topLeftCell="A2" workbookViewId="0">
      <selection activeCell="B27" sqref="B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179</v>
      </c>
      <c r="B3" s="130" t="s">
        <v>178</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44"/>
      <c r="F7" s="345"/>
      <c r="G7" s="345"/>
      <c r="H7" s="346"/>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c r="B17" s="123"/>
      <c r="C17" s="53"/>
      <c r="D17" s="53"/>
      <c r="E17" s="88"/>
      <c r="F17" s="55"/>
      <c r="G17" s="203"/>
      <c r="H17" s="55"/>
      <c r="I17" s="61"/>
      <c r="J17" s="61"/>
      <c r="K17" s="60">
        <f t="shared" ref="K17:K22" si="0">+I17-J17</f>
        <v>0</v>
      </c>
    </row>
    <row r="18" spans="1:13" x14ac:dyDescent="0.25">
      <c r="A18" s="39"/>
      <c r="B18" s="123"/>
      <c r="C18" s="53"/>
      <c r="D18" s="53"/>
      <c r="E18" s="88"/>
      <c r="F18" s="55"/>
      <c r="G18" s="216"/>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300000000</v>
      </c>
      <c r="B26" s="138">
        <v>-39500000</v>
      </c>
      <c r="C26" s="138">
        <v>0</v>
      </c>
      <c r="D26" s="134">
        <f>+A26+B26-C26</f>
        <v>260500000</v>
      </c>
      <c r="E26" s="134">
        <f>+I23</f>
        <v>0</v>
      </c>
      <c r="F26" s="135">
        <f>+E26/D26</f>
        <v>0</v>
      </c>
      <c r="G26" s="134">
        <f>+I13</f>
        <v>0</v>
      </c>
      <c r="H26" s="134">
        <f>+D26-E26-G26</f>
        <v>260500000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27"/>
  <sheetViews>
    <sheetView workbookViewId="0">
      <selection activeCell="D8" sqref="D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414</v>
      </c>
      <c r="B3" s="130" t="s">
        <v>413</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v>44253</v>
      </c>
      <c r="B7" s="342"/>
      <c r="C7" s="343"/>
      <c r="D7" s="83">
        <v>684</v>
      </c>
      <c r="E7" s="313" t="s">
        <v>415</v>
      </c>
      <c r="F7" s="266"/>
      <c r="G7" s="266"/>
      <c r="H7" s="267"/>
      <c r="I7" s="61">
        <v>438902</v>
      </c>
      <c r="J7" s="342"/>
      <c r="K7" s="343"/>
    </row>
    <row r="8" spans="1:12" x14ac:dyDescent="0.25">
      <c r="A8" s="123"/>
      <c r="B8" s="347"/>
      <c r="C8" s="348"/>
      <c r="D8" s="83" t="s">
        <v>850</v>
      </c>
      <c r="E8" s="349" t="s">
        <v>415</v>
      </c>
      <c r="F8" s="350"/>
      <c r="G8" s="350"/>
      <c r="H8" s="351"/>
      <c r="I8" s="61">
        <v>454263</v>
      </c>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893165</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c r="B17" s="52"/>
      <c r="C17" s="53"/>
      <c r="D17" s="53"/>
      <c r="E17" s="122"/>
      <c r="F17" s="55"/>
      <c r="G17" s="54"/>
      <c r="H17" s="55"/>
      <c r="I17" s="61"/>
      <c r="J17" s="61"/>
      <c r="K17" s="60">
        <f t="shared" ref="K17:K22" si="0">+I17-J17</f>
        <v>0</v>
      </c>
    </row>
    <row r="18" spans="1:13" x14ac:dyDescent="0.25">
      <c r="A18" s="39"/>
      <c r="B18" s="141"/>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v>8000000</v>
      </c>
      <c r="C26" s="138"/>
      <c r="D26" s="134">
        <f>+A26+B26</f>
        <v>8000000</v>
      </c>
      <c r="E26" s="134">
        <f>+I23</f>
        <v>0</v>
      </c>
      <c r="F26" s="135">
        <f>+E26/D26</f>
        <v>0</v>
      </c>
      <c r="G26" s="134">
        <f>+I13</f>
        <v>893165</v>
      </c>
      <c r="H26" s="134">
        <f>+D26-E26-G26</f>
        <v>7106835</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2">
    <mergeCell ref="A15:A16"/>
    <mergeCell ref="E15:H15"/>
    <mergeCell ref="I15:I16"/>
    <mergeCell ref="B9:C9"/>
    <mergeCell ref="E9:H9"/>
    <mergeCell ref="B12:C12"/>
    <mergeCell ref="E12:H12"/>
    <mergeCell ref="B10:C10"/>
    <mergeCell ref="G23:H23"/>
    <mergeCell ref="G13:H13"/>
    <mergeCell ref="J12:K12"/>
    <mergeCell ref="J9:K9"/>
    <mergeCell ref="J10:K10"/>
    <mergeCell ref="J15:J16"/>
    <mergeCell ref="E10:H10"/>
    <mergeCell ref="E11:H11"/>
    <mergeCell ref="J11:K11"/>
    <mergeCell ref="A5:A6"/>
    <mergeCell ref="B5:B6"/>
    <mergeCell ref="D5:D6"/>
    <mergeCell ref="E5:H5"/>
    <mergeCell ref="B11:C11"/>
    <mergeCell ref="B7:C7"/>
    <mergeCell ref="B8:C8"/>
    <mergeCell ref="E8:H8"/>
    <mergeCell ref="I5:I6"/>
    <mergeCell ref="J5:K6"/>
    <mergeCell ref="E6:H6"/>
    <mergeCell ref="E16:F16"/>
    <mergeCell ref="G16:H16"/>
    <mergeCell ref="J7:K7"/>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75"/>
  <sheetViews>
    <sheetView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180</v>
      </c>
      <c r="B3" s="130" t="s">
        <v>60</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39">
        <v>44202</v>
      </c>
      <c r="B7" s="347"/>
      <c r="C7" s="348"/>
      <c r="D7" s="83" t="s">
        <v>312</v>
      </c>
      <c r="E7" s="367" t="s">
        <v>272</v>
      </c>
      <c r="F7" s="368"/>
      <c r="G7" s="368"/>
      <c r="H7" s="369"/>
      <c r="I7" s="61">
        <v>88707670</v>
      </c>
      <c r="J7" s="347"/>
      <c r="K7" s="348"/>
    </row>
    <row r="8" spans="1:12" x14ac:dyDescent="0.25">
      <c r="A8" s="39"/>
      <c r="B8" s="347"/>
      <c r="C8" s="348"/>
      <c r="D8" s="83"/>
      <c r="E8" s="349"/>
      <c r="F8" s="350"/>
      <c r="G8" s="350"/>
      <c r="H8" s="351"/>
      <c r="I8" s="61"/>
      <c r="J8" s="347"/>
      <c r="K8" s="348"/>
    </row>
    <row r="9" spans="1:12" x14ac:dyDescent="0.25">
      <c r="A9" s="39"/>
      <c r="B9" s="347"/>
      <c r="C9" s="348"/>
      <c r="D9" s="83"/>
      <c r="E9" s="349"/>
      <c r="F9" s="350"/>
      <c r="G9" s="350"/>
      <c r="H9" s="351"/>
      <c r="I9" s="61"/>
      <c r="J9" s="347"/>
      <c r="K9" s="348"/>
    </row>
    <row r="10" spans="1:12" x14ac:dyDescent="0.25">
      <c r="A10" s="39"/>
      <c r="B10" s="347"/>
      <c r="C10" s="348"/>
      <c r="D10" s="83"/>
      <c r="E10" s="349"/>
      <c r="F10" s="350"/>
      <c r="G10" s="350"/>
      <c r="H10" s="351"/>
      <c r="I10" s="61"/>
      <c r="J10" s="347"/>
      <c r="K10" s="348"/>
    </row>
    <row r="11" spans="1:12" x14ac:dyDescent="0.25">
      <c r="A11" s="39"/>
      <c r="B11" s="347"/>
      <c r="C11" s="348"/>
      <c r="D11" s="83"/>
      <c r="E11" s="349"/>
      <c r="F11" s="350"/>
      <c r="G11" s="350"/>
      <c r="H11" s="351"/>
      <c r="I11" s="61"/>
      <c r="J11" s="347"/>
      <c r="K11" s="348"/>
      <c r="L11"/>
    </row>
    <row r="12" spans="1:12" ht="12.75" customHeight="1" x14ac:dyDescent="0.25">
      <c r="A12" s="39"/>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88707670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44203</v>
      </c>
      <c r="B17" s="123" t="s">
        <v>278</v>
      </c>
      <c r="C17" s="53" t="s">
        <v>274</v>
      </c>
      <c r="D17" s="53" t="s">
        <v>275</v>
      </c>
      <c r="E17" s="228" t="s">
        <v>271</v>
      </c>
      <c r="F17" s="55"/>
      <c r="G17" s="227" t="s">
        <v>270</v>
      </c>
      <c r="H17" s="55"/>
      <c r="I17" s="61">
        <v>777910</v>
      </c>
      <c r="J17" s="61">
        <v>777910</v>
      </c>
      <c r="K17" s="60">
        <f>+I17-J17</f>
        <v>0</v>
      </c>
    </row>
    <row r="18" spans="1:13" x14ac:dyDescent="0.25">
      <c r="A18" s="39">
        <v>44217</v>
      </c>
      <c r="B18" s="123" t="s">
        <v>279</v>
      </c>
      <c r="C18" s="53" t="s">
        <v>274</v>
      </c>
      <c r="D18" s="53" t="s">
        <v>276</v>
      </c>
      <c r="E18" s="228" t="s">
        <v>272</v>
      </c>
      <c r="F18" s="55"/>
      <c r="G18" s="227" t="s">
        <v>270</v>
      </c>
      <c r="H18" s="55"/>
      <c r="I18" s="61">
        <v>1370170</v>
      </c>
      <c r="J18" s="61">
        <v>1370170</v>
      </c>
      <c r="K18" s="60">
        <f>+I18-J18</f>
        <v>0</v>
      </c>
    </row>
    <row r="19" spans="1:13" x14ac:dyDescent="0.25">
      <c r="A19" s="39">
        <v>44223</v>
      </c>
      <c r="B19" s="123" t="s">
        <v>280</v>
      </c>
      <c r="C19" s="53" t="s">
        <v>274</v>
      </c>
      <c r="D19" s="53" t="s">
        <v>277</v>
      </c>
      <c r="E19" s="228" t="s">
        <v>273</v>
      </c>
      <c r="F19" s="55"/>
      <c r="G19" s="227" t="s">
        <v>270</v>
      </c>
      <c r="H19" s="55"/>
      <c r="I19" s="61">
        <v>174630</v>
      </c>
      <c r="J19" s="61">
        <v>174630</v>
      </c>
      <c r="K19" s="60">
        <f t="shared" ref="K19:K26" si="0">+I19-J19</f>
        <v>0</v>
      </c>
    </row>
    <row r="20" spans="1:13" x14ac:dyDescent="0.25">
      <c r="A20" s="39">
        <v>44228</v>
      </c>
      <c r="B20" s="123" t="s">
        <v>403</v>
      </c>
      <c r="C20" s="53" t="s">
        <v>274</v>
      </c>
      <c r="D20" s="53" t="s">
        <v>399</v>
      </c>
      <c r="E20" s="272" t="s">
        <v>395</v>
      </c>
      <c r="F20" s="55"/>
      <c r="G20" s="227" t="s">
        <v>270</v>
      </c>
      <c r="H20" s="55"/>
      <c r="I20" s="61">
        <v>54310</v>
      </c>
      <c r="J20" s="61">
        <v>54310</v>
      </c>
      <c r="K20" s="60">
        <f t="shared" si="0"/>
        <v>0</v>
      </c>
    </row>
    <row r="21" spans="1:13" x14ac:dyDescent="0.25">
      <c r="A21" s="39">
        <v>44230</v>
      </c>
      <c r="B21" s="123" t="s">
        <v>404</v>
      </c>
      <c r="C21" s="53" t="s">
        <v>274</v>
      </c>
      <c r="D21" s="53" t="s">
        <v>400</v>
      </c>
      <c r="E21" s="272" t="s">
        <v>396</v>
      </c>
      <c r="F21" s="55"/>
      <c r="G21" s="227" t="s">
        <v>270</v>
      </c>
      <c r="H21" s="55"/>
      <c r="I21" s="61">
        <v>587790</v>
      </c>
      <c r="J21" s="61">
        <v>587790</v>
      </c>
      <c r="K21" s="60">
        <f t="shared" si="0"/>
        <v>0</v>
      </c>
    </row>
    <row r="22" spans="1:13" x14ac:dyDescent="0.25">
      <c r="A22" s="39">
        <v>44239</v>
      </c>
      <c r="B22" s="123" t="s">
        <v>405</v>
      </c>
      <c r="C22" s="53" t="s">
        <v>274</v>
      </c>
      <c r="D22" s="53" t="s">
        <v>401</v>
      </c>
      <c r="E22" s="272" t="s">
        <v>397</v>
      </c>
      <c r="F22" s="55"/>
      <c r="G22" s="227" t="s">
        <v>270</v>
      </c>
      <c r="H22" s="55"/>
      <c r="I22" s="61">
        <v>824810</v>
      </c>
      <c r="J22" s="61">
        <v>824810</v>
      </c>
      <c r="K22" s="60">
        <f t="shared" si="0"/>
        <v>0</v>
      </c>
    </row>
    <row r="23" spans="1:13" x14ac:dyDescent="0.25">
      <c r="A23" s="39">
        <v>44249</v>
      </c>
      <c r="B23" s="123" t="s">
        <v>406</v>
      </c>
      <c r="C23" s="53" t="s">
        <v>274</v>
      </c>
      <c r="D23" s="53" t="s">
        <v>402</v>
      </c>
      <c r="E23" s="272" t="s">
        <v>398</v>
      </c>
      <c r="F23" s="55"/>
      <c r="G23" s="227" t="s">
        <v>270</v>
      </c>
      <c r="H23" s="55"/>
      <c r="I23" s="61">
        <v>446170</v>
      </c>
      <c r="J23" s="61">
        <v>446170</v>
      </c>
      <c r="K23" s="60">
        <f t="shared" si="0"/>
        <v>0</v>
      </c>
    </row>
    <row r="24" spans="1:13" x14ac:dyDescent="0.25">
      <c r="A24" s="39">
        <v>44260</v>
      </c>
      <c r="B24" s="123" t="s">
        <v>491</v>
      </c>
      <c r="C24" s="53" t="s">
        <v>274</v>
      </c>
      <c r="D24" s="53" t="s">
        <v>488</v>
      </c>
      <c r="E24" s="234" t="s">
        <v>485</v>
      </c>
      <c r="F24" s="55"/>
      <c r="G24" s="315" t="s">
        <v>270</v>
      </c>
      <c r="H24" s="55"/>
      <c r="I24" s="61">
        <v>728310</v>
      </c>
      <c r="J24" s="61">
        <v>728310</v>
      </c>
      <c r="K24" s="60">
        <f t="shared" si="0"/>
        <v>0</v>
      </c>
    </row>
    <row r="25" spans="1:13" x14ac:dyDescent="0.25">
      <c r="A25" s="39">
        <v>44271</v>
      </c>
      <c r="B25" s="123" t="s">
        <v>492</v>
      </c>
      <c r="C25" s="53" t="s">
        <v>274</v>
      </c>
      <c r="D25" s="53" t="s">
        <v>489</v>
      </c>
      <c r="E25" s="234" t="s">
        <v>486</v>
      </c>
      <c r="F25" s="55"/>
      <c r="G25" s="315" t="s">
        <v>270</v>
      </c>
      <c r="H25" s="55"/>
      <c r="I25" s="61">
        <v>829530</v>
      </c>
      <c r="J25" s="61">
        <v>829530</v>
      </c>
      <c r="K25" s="60">
        <f t="shared" si="0"/>
        <v>0</v>
      </c>
    </row>
    <row r="26" spans="1:13" x14ac:dyDescent="0.25">
      <c r="A26" s="39">
        <v>44286</v>
      </c>
      <c r="B26" s="123" t="s">
        <v>493</v>
      </c>
      <c r="C26" s="53" t="s">
        <v>274</v>
      </c>
      <c r="D26" s="53" t="s">
        <v>490</v>
      </c>
      <c r="E26" s="228" t="s">
        <v>487</v>
      </c>
      <c r="F26" s="55"/>
      <c r="G26" s="315" t="s">
        <v>270</v>
      </c>
      <c r="H26" s="55"/>
      <c r="I26" s="61">
        <v>46720</v>
      </c>
      <c r="J26" s="61">
        <v>46720</v>
      </c>
      <c r="K26" s="60">
        <f t="shared" si="0"/>
        <v>0</v>
      </c>
    </row>
    <row r="27" spans="1:13" x14ac:dyDescent="0.25">
      <c r="A27" s="39">
        <v>44294</v>
      </c>
      <c r="B27" s="123" t="s">
        <v>625</v>
      </c>
      <c r="C27" s="53" t="s">
        <v>274</v>
      </c>
      <c r="D27" s="53" t="s">
        <v>620</v>
      </c>
      <c r="E27" s="229" t="s">
        <v>623</v>
      </c>
      <c r="F27" s="240"/>
      <c r="G27" s="241" t="s">
        <v>270</v>
      </c>
      <c r="H27" s="240"/>
      <c r="I27" s="61">
        <v>155880</v>
      </c>
      <c r="J27" s="61">
        <v>155580</v>
      </c>
      <c r="K27" s="60">
        <f>+I27-J27</f>
        <v>300</v>
      </c>
    </row>
    <row r="28" spans="1:13" x14ac:dyDescent="0.25">
      <c r="A28" s="39">
        <v>44294</v>
      </c>
      <c r="B28" s="123" t="s">
        <v>626</v>
      </c>
      <c r="C28" s="53" t="s">
        <v>274</v>
      </c>
      <c r="D28" s="53" t="s">
        <v>621</v>
      </c>
      <c r="E28" s="229" t="s">
        <v>624</v>
      </c>
      <c r="F28" s="240"/>
      <c r="G28" s="241" t="s">
        <v>270</v>
      </c>
      <c r="H28" s="240"/>
      <c r="I28" s="61">
        <v>854870</v>
      </c>
      <c r="J28" s="61">
        <v>854870</v>
      </c>
      <c r="K28" s="60">
        <f t="shared" ref="K28:K70" si="1">+I28-J28</f>
        <v>0</v>
      </c>
      <c r="M28" s="120"/>
    </row>
    <row r="29" spans="1:13" x14ac:dyDescent="0.25">
      <c r="A29" s="39">
        <v>44302</v>
      </c>
      <c r="B29" s="123" t="s">
        <v>627</v>
      </c>
      <c r="C29" s="53" t="s">
        <v>274</v>
      </c>
      <c r="D29" s="53" t="s">
        <v>622</v>
      </c>
      <c r="E29" s="229" t="s">
        <v>272</v>
      </c>
      <c r="F29" s="240"/>
      <c r="G29" s="241" t="s">
        <v>270</v>
      </c>
      <c r="H29" s="240"/>
      <c r="I29" s="61">
        <v>853770</v>
      </c>
      <c r="J29" s="61">
        <v>853770</v>
      </c>
      <c r="K29" s="60">
        <f t="shared" si="1"/>
        <v>0</v>
      </c>
      <c r="M29" s="120"/>
    </row>
    <row r="30" spans="1:13" x14ac:dyDescent="0.25">
      <c r="A30" s="39">
        <v>44320</v>
      </c>
      <c r="B30" s="123" t="s">
        <v>816</v>
      </c>
      <c r="C30" s="53" t="s">
        <v>274</v>
      </c>
      <c r="D30" s="53" t="s">
        <v>809</v>
      </c>
      <c r="E30" s="229" t="s">
        <v>802</v>
      </c>
      <c r="F30" s="240"/>
      <c r="G30" s="241" t="s">
        <v>270</v>
      </c>
      <c r="H30" s="240"/>
      <c r="I30" s="61">
        <v>17000</v>
      </c>
      <c r="J30" s="61">
        <v>17000</v>
      </c>
      <c r="K30" s="60">
        <f t="shared" si="1"/>
        <v>0</v>
      </c>
      <c r="M30" s="120"/>
    </row>
    <row r="31" spans="1:13" x14ac:dyDescent="0.25">
      <c r="A31" s="39">
        <v>44322</v>
      </c>
      <c r="B31" s="123" t="s">
        <v>817</v>
      </c>
      <c r="C31" s="53" t="s">
        <v>274</v>
      </c>
      <c r="D31" s="53" t="s">
        <v>712</v>
      </c>
      <c r="E31" s="229" t="s">
        <v>803</v>
      </c>
      <c r="F31" s="240"/>
      <c r="G31" s="241" t="s">
        <v>270</v>
      </c>
      <c r="H31" s="240"/>
      <c r="I31" s="61">
        <v>750660</v>
      </c>
      <c r="J31" s="61">
        <v>750660</v>
      </c>
      <c r="K31" s="60">
        <f t="shared" si="1"/>
        <v>0</v>
      </c>
      <c r="M31" s="120"/>
    </row>
    <row r="32" spans="1:13" x14ac:dyDescent="0.25">
      <c r="A32" s="39">
        <v>44334</v>
      </c>
      <c r="B32" s="123" t="s">
        <v>818</v>
      </c>
      <c r="C32" s="53" t="s">
        <v>274</v>
      </c>
      <c r="D32" s="53" t="s">
        <v>810</v>
      </c>
      <c r="E32" s="229" t="s">
        <v>272</v>
      </c>
      <c r="F32" s="240"/>
      <c r="G32" s="241" t="s">
        <v>270</v>
      </c>
      <c r="H32" s="240"/>
      <c r="I32" s="61">
        <v>735210</v>
      </c>
      <c r="J32" s="61">
        <v>735210</v>
      </c>
      <c r="K32" s="60">
        <f t="shared" si="1"/>
        <v>0</v>
      </c>
      <c r="M32" s="120"/>
    </row>
    <row r="33" spans="1:13" x14ac:dyDescent="0.25">
      <c r="A33" s="39">
        <v>44347</v>
      </c>
      <c r="B33" s="123" t="s">
        <v>819</v>
      </c>
      <c r="C33" s="53" t="s">
        <v>274</v>
      </c>
      <c r="D33" s="53" t="s">
        <v>811</v>
      </c>
      <c r="E33" s="229" t="s">
        <v>804</v>
      </c>
      <c r="F33" s="240"/>
      <c r="G33" s="241" t="s">
        <v>270</v>
      </c>
      <c r="H33" s="240"/>
      <c r="I33" s="61">
        <v>20520</v>
      </c>
      <c r="J33" s="61">
        <v>20520</v>
      </c>
      <c r="K33" s="60">
        <f t="shared" si="1"/>
        <v>0</v>
      </c>
      <c r="M33" s="120"/>
    </row>
    <row r="34" spans="1:13" x14ac:dyDescent="0.25">
      <c r="A34" s="39">
        <v>44351</v>
      </c>
      <c r="B34" s="123" t="s">
        <v>820</v>
      </c>
      <c r="C34" s="53" t="s">
        <v>274</v>
      </c>
      <c r="D34" s="53" t="s">
        <v>812</v>
      </c>
      <c r="E34" s="229" t="s">
        <v>805</v>
      </c>
      <c r="F34" s="240"/>
      <c r="G34" s="241" t="s">
        <v>270</v>
      </c>
      <c r="H34" s="240"/>
      <c r="I34" s="61">
        <v>756870</v>
      </c>
      <c r="J34" s="61">
        <v>756870</v>
      </c>
      <c r="K34" s="60">
        <f t="shared" si="1"/>
        <v>0</v>
      </c>
      <c r="M34" s="120"/>
    </row>
    <row r="35" spans="1:13" x14ac:dyDescent="0.25">
      <c r="A35" s="39">
        <v>44355</v>
      </c>
      <c r="B35" s="123" t="s">
        <v>821</v>
      </c>
      <c r="C35" s="53" t="s">
        <v>274</v>
      </c>
      <c r="D35" s="53" t="s">
        <v>813</v>
      </c>
      <c r="E35" s="229" t="s">
        <v>806</v>
      </c>
      <c r="F35" s="240"/>
      <c r="G35" s="241" t="s">
        <v>270</v>
      </c>
      <c r="H35" s="240"/>
      <c r="I35" s="61">
        <v>509430</v>
      </c>
      <c r="J35" s="61">
        <v>509230</v>
      </c>
      <c r="K35" s="60">
        <f t="shared" si="1"/>
        <v>200</v>
      </c>
      <c r="M35" s="120"/>
    </row>
    <row r="36" spans="1:13" x14ac:dyDescent="0.25">
      <c r="A36" s="39">
        <v>44357</v>
      </c>
      <c r="B36" s="123" t="s">
        <v>822</v>
      </c>
      <c r="C36" s="53" t="s">
        <v>274</v>
      </c>
      <c r="D36" s="53" t="s">
        <v>814</v>
      </c>
      <c r="E36" s="229" t="s">
        <v>807</v>
      </c>
      <c r="F36" s="240"/>
      <c r="G36" s="241" t="s">
        <v>270</v>
      </c>
      <c r="H36" s="240"/>
      <c r="I36" s="61">
        <v>121970</v>
      </c>
      <c r="J36" s="61">
        <v>121970</v>
      </c>
      <c r="K36" s="60">
        <f t="shared" si="1"/>
        <v>0</v>
      </c>
      <c r="M36" s="120"/>
    </row>
    <row r="37" spans="1:13" x14ac:dyDescent="0.25">
      <c r="A37" s="39">
        <v>44368</v>
      </c>
      <c r="B37" s="123" t="s">
        <v>823</v>
      </c>
      <c r="C37" s="53" t="s">
        <v>274</v>
      </c>
      <c r="D37" s="53" t="s">
        <v>815</v>
      </c>
      <c r="E37" s="229" t="s">
        <v>808</v>
      </c>
      <c r="F37" s="240"/>
      <c r="G37" s="241" t="s">
        <v>270</v>
      </c>
      <c r="H37" s="240"/>
      <c r="I37" s="61">
        <v>675800</v>
      </c>
      <c r="J37" s="61">
        <v>675800</v>
      </c>
      <c r="K37" s="60">
        <f t="shared" si="1"/>
        <v>0</v>
      </c>
      <c r="M37" s="120"/>
    </row>
    <row r="38" spans="1:13" x14ac:dyDescent="0.25">
      <c r="A38" s="39"/>
      <c r="B38" s="123"/>
      <c r="C38" s="53"/>
      <c r="D38" s="53"/>
      <c r="E38" s="229"/>
      <c r="F38" s="240"/>
      <c r="G38" s="241"/>
      <c r="H38" s="240"/>
      <c r="I38" s="61"/>
      <c r="J38" s="61"/>
      <c r="K38" s="60">
        <f t="shared" si="1"/>
        <v>0</v>
      </c>
      <c r="M38" s="120"/>
    </row>
    <row r="39" spans="1:13" x14ac:dyDescent="0.25">
      <c r="A39" s="39"/>
      <c r="B39" s="123"/>
      <c r="C39" s="53"/>
      <c r="D39" s="53"/>
      <c r="E39" s="250"/>
      <c r="F39" s="55"/>
      <c r="G39" s="220"/>
      <c r="H39" s="55"/>
      <c r="I39" s="61"/>
      <c r="J39" s="61"/>
      <c r="K39" s="60">
        <f t="shared" si="1"/>
        <v>0</v>
      </c>
      <c r="M39" s="120"/>
    </row>
    <row r="40" spans="1:13" x14ac:dyDescent="0.25">
      <c r="A40" s="39"/>
      <c r="B40" s="123"/>
      <c r="C40" s="53"/>
      <c r="D40" s="53"/>
      <c r="E40" s="250"/>
      <c r="F40" s="55"/>
      <c r="G40" s="220"/>
      <c r="H40" s="55"/>
      <c r="I40" s="61"/>
      <c r="J40" s="61"/>
      <c r="K40" s="60">
        <f t="shared" si="1"/>
        <v>0</v>
      </c>
      <c r="M40" s="120"/>
    </row>
    <row r="41" spans="1:13" x14ac:dyDescent="0.25">
      <c r="A41" s="39"/>
      <c r="B41" s="123"/>
      <c r="C41" s="53"/>
      <c r="D41" s="53"/>
      <c r="E41" s="250"/>
      <c r="F41" s="55"/>
      <c r="G41" s="220"/>
      <c r="H41" s="55"/>
      <c r="I41" s="61"/>
      <c r="J41" s="61"/>
      <c r="K41" s="60">
        <f t="shared" si="1"/>
        <v>0</v>
      </c>
      <c r="M41" s="120"/>
    </row>
    <row r="42" spans="1:13" x14ac:dyDescent="0.25">
      <c r="A42" s="39"/>
      <c r="B42" s="123"/>
      <c r="C42" s="53"/>
      <c r="D42" s="53"/>
      <c r="E42" s="249"/>
      <c r="F42" s="55"/>
      <c r="G42" s="249"/>
      <c r="H42" s="55"/>
      <c r="I42" s="61"/>
      <c r="J42" s="61"/>
      <c r="K42" s="60">
        <f t="shared" si="1"/>
        <v>0</v>
      </c>
      <c r="M42" s="120"/>
    </row>
    <row r="43" spans="1:13" x14ac:dyDescent="0.25">
      <c r="A43" s="39"/>
      <c r="B43" s="123"/>
      <c r="C43" s="53"/>
      <c r="D43" s="53"/>
      <c r="E43" s="249"/>
      <c r="F43" s="55"/>
      <c r="G43" s="249"/>
      <c r="H43" s="55"/>
      <c r="I43" s="61"/>
      <c r="J43" s="61"/>
      <c r="K43" s="60">
        <f t="shared" si="1"/>
        <v>0</v>
      </c>
      <c r="M43" s="120"/>
    </row>
    <row r="44" spans="1:13" x14ac:dyDescent="0.25">
      <c r="A44" s="39"/>
      <c r="B44" s="123"/>
      <c r="C44" s="53"/>
      <c r="D44" s="53"/>
      <c r="E44" s="249"/>
      <c r="F44" s="55"/>
      <c r="G44" s="249"/>
      <c r="H44" s="55"/>
      <c r="I44" s="61"/>
      <c r="J44" s="61"/>
      <c r="K44" s="60">
        <f t="shared" si="1"/>
        <v>0</v>
      </c>
      <c r="M44" s="120"/>
    </row>
    <row r="45" spans="1:13" x14ac:dyDescent="0.25">
      <c r="A45" s="39"/>
      <c r="B45" s="123"/>
      <c r="C45" s="53"/>
      <c r="D45" s="53"/>
      <c r="E45" s="249"/>
      <c r="F45" s="55"/>
      <c r="G45" s="249"/>
      <c r="H45" s="55"/>
      <c r="I45" s="61"/>
      <c r="J45" s="61"/>
      <c r="K45" s="60">
        <f t="shared" si="1"/>
        <v>0</v>
      </c>
      <c r="M45" s="120"/>
    </row>
    <row r="46" spans="1:13" x14ac:dyDescent="0.25">
      <c r="A46" s="39"/>
      <c r="B46" s="123"/>
      <c r="C46" s="53"/>
      <c r="D46" s="53"/>
      <c r="E46" s="249"/>
      <c r="F46" s="55"/>
      <c r="G46" s="249"/>
      <c r="H46" s="55"/>
      <c r="I46" s="61"/>
      <c r="J46" s="61"/>
      <c r="K46" s="60">
        <f t="shared" si="1"/>
        <v>0</v>
      </c>
      <c r="M46" s="120"/>
    </row>
    <row r="47" spans="1:13" x14ac:dyDescent="0.25">
      <c r="A47" s="39"/>
      <c r="B47" s="123"/>
      <c r="C47" s="53"/>
      <c r="D47" s="53"/>
      <c r="E47" s="249"/>
      <c r="F47" s="55"/>
      <c r="G47" s="249"/>
      <c r="H47" s="55"/>
      <c r="I47" s="61"/>
      <c r="J47" s="61"/>
      <c r="K47" s="60">
        <f t="shared" si="1"/>
        <v>0</v>
      </c>
      <c r="M47" s="120"/>
    </row>
    <row r="48" spans="1:13" x14ac:dyDescent="0.25">
      <c r="A48" s="39"/>
      <c r="B48" s="123"/>
      <c r="C48" s="53"/>
      <c r="D48" s="53"/>
      <c r="E48" s="249"/>
      <c r="F48" s="55"/>
      <c r="G48" s="249"/>
      <c r="H48" s="55"/>
      <c r="I48" s="61"/>
      <c r="J48" s="61"/>
      <c r="K48" s="60">
        <f t="shared" si="1"/>
        <v>0</v>
      </c>
      <c r="M48" s="120"/>
    </row>
    <row r="49" spans="1:13" x14ac:dyDescent="0.25">
      <c r="A49" s="39"/>
      <c r="B49" s="123"/>
      <c r="C49" s="53"/>
      <c r="D49" s="53"/>
      <c r="E49" s="249"/>
      <c r="F49" s="257"/>
      <c r="G49" s="252"/>
      <c r="H49" s="257"/>
      <c r="I49" s="61"/>
      <c r="J49" s="61"/>
      <c r="K49" s="60">
        <f t="shared" si="1"/>
        <v>0</v>
      </c>
      <c r="M49" s="120"/>
    </row>
    <row r="50" spans="1:13" x14ac:dyDescent="0.25">
      <c r="A50" s="39"/>
      <c r="B50" s="123"/>
      <c r="C50" s="53"/>
      <c r="D50" s="53"/>
      <c r="E50" s="249"/>
      <c r="F50" s="257"/>
      <c r="G50" s="252"/>
      <c r="H50" s="257"/>
      <c r="I50" s="61"/>
      <c r="J50" s="61"/>
      <c r="K50" s="60">
        <f t="shared" si="1"/>
        <v>0</v>
      </c>
      <c r="M50" s="120"/>
    </row>
    <row r="51" spans="1:13" x14ac:dyDescent="0.25">
      <c r="A51" s="39"/>
      <c r="B51" s="123"/>
      <c r="C51" s="53"/>
      <c r="D51" s="53"/>
      <c r="E51" s="249"/>
      <c r="F51" s="257"/>
      <c r="G51" s="252"/>
      <c r="H51" s="257"/>
      <c r="I51" s="61"/>
      <c r="J51" s="61"/>
      <c r="K51" s="60">
        <f t="shared" si="1"/>
        <v>0</v>
      </c>
      <c r="M51" s="120"/>
    </row>
    <row r="52" spans="1:13" x14ac:dyDescent="0.25">
      <c r="A52" s="39"/>
      <c r="B52" s="123"/>
      <c r="C52" s="53"/>
      <c r="D52" s="53"/>
      <c r="E52" s="249"/>
      <c r="F52" s="257"/>
      <c r="G52" s="252"/>
      <c r="H52" s="257"/>
      <c r="I52" s="61"/>
      <c r="J52" s="61"/>
      <c r="K52" s="60">
        <f t="shared" si="1"/>
        <v>0</v>
      </c>
      <c r="M52" s="120"/>
    </row>
    <row r="53" spans="1:13" x14ac:dyDescent="0.25">
      <c r="A53" s="39"/>
      <c r="B53" s="123"/>
      <c r="C53" s="53"/>
      <c r="D53" s="53"/>
      <c r="E53" s="250"/>
      <c r="F53" s="55"/>
      <c r="G53" s="252"/>
      <c r="H53" s="55"/>
      <c r="I53" s="61"/>
      <c r="J53" s="61"/>
      <c r="K53" s="60">
        <f t="shared" si="1"/>
        <v>0</v>
      </c>
      <c r="M53" s="120"/>
    </row>
    <row r="54" spans="1:13" x14ac:dyDescent="0.25">
      <c r="A54" s="39"/>
      <c r="B54" s="123"/>
      <c r="C54" s="53"/>
      <c r="D54" s="53"/>
      <c r="E54" s="250"/>
      <c r="F54" s="55"/>
      <c r="G54" s="252"/>
      <c r="H54" s="55"/>
      <c r="I54" s="61"/>
      <c r="J54" s="61"/>
      <c r="K54" s="60">
        <f t="shared" si="1"/>
        <v>0</v>
      </c>
      <c r="M54" s="120"/>
    </row>
    <row r="55" spans="1:13" x14ac:dyDescent="0.25">
      <c r="A55" s="39"/>
      <c r="B55" s="123"/>
      <c r="C55" s="53"/>
      <c r="D55" s="53"/>
      <c r="E55" s="250"/>
      <c r="F55" s="55"/>
      <c r="G55" s="252"/>
      <c r="H55" s="55"/>
      <c r="I55" s="61"/>
      <c r="J55" s="61"/>
      <c r="K55" s="60">
        <f t="shared" si="1"/>
        <v>0</v>
      </c>
      <c r="M55" s="120"/>
    </row>
    <row r="56" spans="1:13" x14ac:dyDescent="0.25">
      <c r="A56" s="39"/>
      <c r="B56" s="123"/>
      <c r="C56" s="53"/>
      <c r="D56" s="53"/>
      <c r="E56" s="250"/>
      <c r="F56" s="55"/>
      <c r="G56" s="252"/>
      <c r="H56" s="55"/>
      <c r="I56" s="61"/>
      <c r="J56" s="61"/>
      <c r="K56" s="60">
        <f t="shared" si="1"/>
        <v>0</v>
      </c>
      <c r="M56" s="120"/>
    </row>
    <row r="57" spans="1:13" x14ac:dyDescent="0.25">
      <c r="A57" s="261"/>
      <c r="B57" s="123"/>
      <c r="C57" s="53"/>
      <c r="D57" s="53"/>
      <c r="E57" s="250"/>
      <c r="F57" s="55"/>
      <c r="G57" s="252"/>
      <c r="H57" s="55"/>
      <c r="I57" s="61"/>
      <c r="J57" s="61"/>
      <c r="K57" s="60">
        <f t="shared" si="1"/>
        <v>0</v>
      </c>
      <c r="M57" s="120"/>
    </row>
    <row r="58" spans="1:13" x14ac:dyDescent="0.25">
      <c r="A58" s="261"/>
      <c r="B58" s="123"/>
      <c r="C58" s="53"/>
      <c r="D58" s="53"/>
      <c r="E58" s="250"/>
      <c r="F58" s="55"/>
      <c r="G58" s="252"/>
      <c r="H58" s="55"/>
      <c r="I58" s="61"/>
      <c r="J58" s="61"/>
      <c r="K58" s="60">
        <f t="shared" si="1"/>
        <v>0</v>
      </c>
      <c r="M58" s="120"/>
    </row>
    <row r="59" spans="1:13" x14ac:dyDescent="0.25">
      <c r="A59" s="261"/>
      <c r="B59" s="123"/>
      <c r="C59" s="53"/>
      <c r="D59" s="53"/>
      <c r="E59" s="250"/>
      <c r="F59" s="55"/>
      <c r="G59" s="252"/>
      <c r="H59" s="55"/>
      <c r="I59" s="61"/>
      <c r="J59" s="61"/>
      <c r="K59" s="60">
        <f t="shared" si="1"/>
        <v>0</v>
      </c>
      <c r="M59" s="120"/>
    </row>
    <row r="60" spans="1:13" x14ac:dyDescent="0.25">
      <c r="A60" s="261"/>
      <c r="B60" s="123"/>
      <c r="C60" s="53"/>
      <c r="D60" s="53"/>
      <c r="E60" s="250"/>
      <c r="F60" s="55"/>
      <c r="G60" s="252"/>
      <c r="H60" s="55"/>
      <c r="I60" s="61"/>
      <c r="J60" s="61"/>
      <c r="K60" s="60">
        <f t="shared" si="1"/>
        <v>0</v>
      </c>
      <c r="M60" s="120"/>
    </row>
    <row r="61" spans="1:13" x14ac:dyDescent="0.25">
      <c r="A61" s="261"/>
      <c r="B61" s="123"/>
      <c r="C61" s="53"/>
      <c r="D61" s="53"/>
      <c r="E61" s="250"/>
      <c r="F61" s="55"/>
      <c r="G61" s="252"/>
      <c r="H61" s="55"/>
      <c r="I61" s="61"/>
      <c r="J61" s="61"/>
      <c r="K61" s="60">
        <f t="shared" si="1"/>
        <v>0</v>
      </c>
      <c r="M61" s="120"/>
    </row>
    <row r="62" spans="1:13" x14ac:dyDescent="0.25">
      <c r="A62" s="261"/>
      <c r="B62" s="123"/>
      <c r="C62" s="53"/>
      <c r="D62" s="53"/>
      <c r="E62" s="250"/>
      <c r="F62" s="55"/>
      <c r="G62" s="252"/>
      <c r="H62" s="55"/>
      <c r="I62" s="61"/>
      <c r="J62" s="61"/>
      <c r="K62" s="60">
        <f t="shared" si="1"/>
        <v>0</v>
      </c>
      <c r="M62" s="120"/>
    </row>
    <row r="63" spans="1:13" x14ac:dyDescent="0.25">
      <c r="A63" s="261"/>
      <c r="B63" s="123"/>
      <c r="C63" s="53"/>
      <c r="D63" s="53"/>
      <c r="E63" s="250"/>
      <c r="F63" s="55"/>
      <c r="G63" s="252"/>
      <c r="H63" s="55"/>
      <c r="I63" s="61"/>
      <c r="J63" s="61"/>
      <c r="K63" s="60">
        <f t="shared" si="1"/>
        <v>0</v>
      </c>
      <c r="M63" s="120"/>
    </row>
    <row r="64" spans="1:13" x14ac:dyDescent="0.25">
      <c r="A64" s="39"/>
      <c r="B64" s="123"/>
      <c r="C64" s="53"/>
      <c r="D64" s="53"/>
      <c r="E64" s="250"/>
      <c r="F64" s="55"/>
      <c r="G64" s="252"/>
      <c r="H64" s="55"/>
      <c r="I64" s="61"/>
      <c r="J64" s="61"/>
      <c r="K64" s="60">
        <f t="shared" si="1"/>
        <v>0</v>
      </c>
      <c r="M64" s="120"/>
    </row>
    <row r="65" spans="1:13" x14ac:dyDescent="0.25">
      <c r="A65" s="39"/>
      <c r="B65" s="123"/>
      <c r="C65" s="53"/>
      <c r="D65" s="53"/>
      <c r="E65" s="250"/>
      <c r="F65" s="55"/>
      <c r="G65" s="252"/>
      <c r="H65" s="55"/>
      <c r="I65" s="61"/>
      <c r="J65" s="61"/>
      <c r="K65" s="60">
        <f t="shared" si="1"/>
        <v>0</v>
      </c>
      <c r="M65" s="120"/>
    </row>
    <row r="66" spans="1:13" x14ac:dyDescent="0.25">
      <c r="A66" s="39"/>
      <c r="B66" s="123"/>
      <c r="C66" s="53"/>
      <c r="D66" s="53"/>
      <c r="E66" s="250"/>
      <c r="F66" s="55"/>
      <c r="G66" s="227"/>
      <c r="H66" s="55"/>
      <c r="I66" s="61"/>
      <c r="J66" s="61"/>
      <c r="K66" s="60">
        <f t="shared" si="1"/>
        <v>0</v>
      </c>
      <c r="M66" s="120"/>
    </row>
    <row r="67" spans="1:13" x14ac:dyDescent="0.25">
      <c r="A67" s="39"/>
      <c r="B67" s="123"/>
      <c r="C67" s="53"/>
      <c r="D67" s="53"/>
      <c r="E67" s="250"/>
      <c r="F67" s="55"/>
      <c r="G67" s="227"/>
      <c r="H67" s="55"/>
      <c r="I67" s="61"/>
      <c r="J67" s="61"/>
      <c r="K67" s="60">
        <f t="shared" si="1"/>
        <v>0</v>
      </c>
      <c r="M67" s="120"/>
    </row>
    <row r="68" spans="1:13" x14ac:dyDescent="0.25">
      <c r="A68" s="39"/>
      <c r="B68" s="123"/>
      <c r="C68" s="53"/>
      <c r="D68" s="53"/>
      <c r="E68" s="250"/>
      <c r="F68" s="55"/>
      <c r="G68" s="227"/>
      <c r="H68" s="55"/>
      <c r="I68" s="61"/>
      <c r="J68" s="61"/>
      <c r="K68" s="60">
        <f t="shared" si="1"/>
        <v>0</v>
      </c>
      <c r="M68" s="120"/>
    </row>
    <row r="69" spans="1:13" x14ac:dyDescent="0.25">
      <c r="A69" s="39"/>
      <c r="B69" s="123"/>
      <c r="C69" s="53"/>
      <c r="D69" s="53"/>
      <c r="E69" s="250"/>
      <c r="F69" s="55"/>
      <c r="G69" s="227"/>
      <c r="H69" s="55"/>
      <c r="I69" s="61"/>
      <c r="J69" s="61"/>
      <c r="K69" s="60">
        <f t="shared" si="1"/>
        <v>0</v>
      </c>
      <c r="M69" s="120"/>
    </row>
    <row r="70" spans="1:13" x14ac:dyDescent="0.25">
      <c r="A70" s="39"/>
      <c r="B70" s="123"/>
      <c r="C70" s="53"/>
      <c r="D70" s="53"/>
      <c r="E70" s="250"/>
      <c r="F70" s="55"/>
      <c r="G70" s="227"/>
      <c r="H70" s="55"/>
      <c r="I70" s="61"/>
      <c r="J70" s="61"/>
      <c r="K70" s="60">
        <f t="shared" si="1"/>
        <v>0</v>
      </c>
      <c r="M70" s="120"/>
    </row>
    <row r="71" spans="1:13" x14ac:dyDescent="0.25">
      <c r="A71" s="44"/>
      <c r="B71" s="45"/>
      <c r="C71" s="45"/>
      <c r="D71" s="45"/>
      <c r="E71" s="45"/>
      <c r="F71" s="45"/>
      <c r="G71" s="352" t="s">
        <v>86</v>
      </c>
      <c r="H71" s="353"/>
      <c r="I71" s="63">
        <f>SUM(I17:I70)</f>
        <v>11292330</v>
      </c>
      <c r="J71" s="63">
        <f>SUM(J17:J70)</f>
        <v>11291830</v>
      </c>
      <c r="K71" s="63">
        <f>SUM(K17:K70)</f>
        <v>500</v>
      </c>
      <c r="M71" s="120"/>
    </row>
    <row r="72" spans="1:13" ht="12.75" customHeight="1" x14ac:dyDescent="0.25">
      <c r="A72" s="3"/>
      <c r="B72" s="3"/>
      <c r="C72" s="3"/>
      <c r="D72" s="3"/>
      <c r="E72" s="3"/>
      <c r="F72" s="3"/>
      <c r="G72" s="3"/>
      <c r="H72" s="3"/>
      <c r="I72" s="74"/>
      <c r="J72" s="57"/>
      <c r="K72" s="93"/>
    </row>
    <row r="73" spans="1:13" ht="24.95" customHeight="1" x14ac:dyDescent="0.25">
      <c r="A73" s="131" t="s">
        <v>108</v>
      </c>
      <c r="B73" s="131" t="s">
        <v>106</v>
      </c>
      <c r="C73" s="131" t="s">
        <v>105</v>
      </c>
      <c r="D73" s="132" t="s">
        <v>109</v>
      </c>
      <c r="E73" s="131" t="s">
        <v>33</v>
      </c>
      <c r="F73" s="131" t="s">
        <v>103</v>
      </c>
      <c r="G73" s="131" t="s">
        <v>30</v>
      </c>
      <c r="H73" s="131" t="s">
        <v>42</v>
      </c>
      <c r="I73" s="131" t="s">
        <v>43</v>
      </c>
      <c r="J73" s="131" t="s">
        <v>73</v>
      </c>
      <c r="K73" s="131" t="s">
        <v>48</v>
      </c>
    </row>
    <row r="74" spans="1:13" ht="24.95" customHeight="1" x14ac:dyDescent="0.25">
      <c r="A74" s="138">
        <v>135490000</v>
      </c>
      <c r="B74" s="138"/>
      <c r="C74" s="138">
        <v>0</v>
      </c>
      <c r="D74" s="134">
        <f>+A74+B74-C74</f>
        <v>135490000</v>
      </c>
      <c r="E74" s="134">
        <f>+I71</f>
        <v>11292330</v>
      </c>
      <c r="F74" s="135">
        <f>+E74/D74</f>
        <v>8.3344379659015422E-2</v>
      </c>
      <c r="G74" s="134">
        <f>+I13</f>
        <v>88707670</v>
      </c>
      <c r="H74" s="134">
        <f>+D74-E74-G74</f>
        <v>35490000</v>
      </c>
      <c r="I74" s="134">
        <f>+J71</f>
        <v>11291830</v>
      </c>
      <c r="J74" s="140">
        <f>+I74/D74</f>
        <v>8.3340689349767516E-2</v>
      </c>
      <c r="K74" s="134">
        <f>+K71</f>
        <v>500</v>
      </c>
    </row>
    <row r="75" spans="1:13" x14ac:dyDescent="0.25">
      <c r="A75" s="137">
        <v>1</v>
      </c>
      <c r="B75" s="137">
        <v>2</v>
      </c>
      <c r="C75" s="137">
        <v>3</v>
      </c>
      <c r="D75" s="137" t="s">
        <v>35</v>
      </c>
      <c r="E75" s="137">
        <v>5</v>
      </c>
      <c r="F75" s="137" t="s">
        <v>49</v>
      </c>
      <c r="G75" s="137">
        <v>7</v>
      </c>
      <c r="H75" s="137" t="s">
        <v>50</v>
      </c>
      <c r="I75" s="137">
        <v>9</v>
      </c>
      <c r="J75" s="137" t="s">
        <v>74</v>
      </c>
      <c r="K75"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71:H71"/>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38"/>
  <sheetViews>
    <sheetView topLeftCell="A3"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182</v>
      </c>
      <c r="B3" s="130" t="s">
        <v>181</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290">
        <v>44202</v>
      </c>
      <c r="B7" s="380"/>
      <c r="C7" s="381"/>
      <c r="D7" s="291" t="s">
        <v>314</v>
      </c>
      <c r="E7" s="359" t="s">
        <v>313</v>
      </c>
      <c r="F7" s="360"/>
      <c r="G7" s="360"/>
      <c r="H7" s="361"/>
      <c r="I7" s="288">
        <v>49150016</v>
      </c>
      <c r="J7" s="347"/>
      <c r="K7" s="348"/>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49150016</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44223</v>
      </c>
      <c r="B17" s="123" t="s">
        <v>281</v>
      </c>
      <c r="C17" s="53" t="s">
        <v>282</v>
      </c>
      <c r="D17" s="53" t="s">
        <v>283</v>
      </c>
      <c r="E17" s="244" t="s">
        <v>284</v>
      </c>
      <c r="F17" s="240"/>
      <c r="G17" s="241" t="s">
        <v>285</v>
      </c>
      <c r="H17" s="240"/>
      <c r="I17" s="61">
        <v>211890</v>
      </c>
      <c r="J17" s="61">
        <v>211890</v>
      </c>
      <c r="K17" s="60">
        <f t="shared" ref="K17:K33" si="0">+I17-J17</f>
        <v>0</v>
      </c>
    </row>
    <row r="18" spans="1:13" x14ac:dyDescent="0.25">
      <c r="A18" s="39">
        <v>44256</v>
      </c>
      <c r="B18" s="123" t="s">
        <v>496</v>
      </c>
      <c r="C18" s="53" t="s">
        <v>282</v>
      </c>
      <c r="D18" s="53" t="s">
        <v>495</v>
      </c>
      <c r="E18" s="244" t="s">
        <v>494</v>
      </c>
      <c r="F18" s="240"/>
      <c r="G18" s="241" t="s">
        <v>285</v>
      </c>
      <c r="H18" s="240"/>
      <c r="I18" s="61">
        <v>185494</v>
      </c>
      <c r="J18" s="61">
        <v>185494</v>
      </c>
      <c r="K18" s="60">
        <f t="shared" si="0"/>
        <v>0</v>
      </c>
      <c r="M18" s="120"/>
    </row>
    <row r="19" spans="1:13" x14ac:dyDescent="0.25">
      <c r="A19" s="39">
        <v>44294</v>
      </c>
      <c r="B19" s="123" t="s">
        <v>629</v>
      </c>
      <c r="C19" s="53" t="s">
        <v>282</v>
      </c>
      <c r="D19" s="53" t="s">
        <v>628</v>
      </c>
      <c r="E19" s="244" t="s">
        <v>630</v>
      </c>
      <c r="F19" s="240"/>
      <c r="G19" s="241" t="s">
        <v>285</v>
      </c>
      <c r="H19" s="240"/>
      <c r="I19" s="61">
        <v>163831</v>
      </c>
      <c r="J19" s="61">
        <v>163831</v>
      </c>
      <c r="K19" s="60">
        <f t="shared" si="0"/>
        <v>0</v>
      </c>
      <c r="M19" s="120"/>
    </row>
    <row r="20" spans="1:13" x14ac:dyDescent="0.25">
      <c r="A20" s="39">
        <v>44319</v>
      </c>
      <c r="B20" s="123" t="s">
        <v>828</v>
      </c>
      <c r="C20" s="53" t="s">
        <v>282</v>
      </c>
      <c r="D20" s="53" t="s">
        <v>826</v>
      </c>
      <c r="E20" s="244" t="s">
        <v>824</v>
      </c>
      <c r="F20" s="240"/>
      <c r="G20" s="241" t="s">
        <v>285</v>
      </c>
      <c r="H20" s="240"/>
      <c r="I20" s="61">
        <v>239174</v>
      </c>
      <c r="J20" s="61">
        <v>239174</v>
      </c>
      <c r="K20" s="60">
        <f t="shared" si="0"/>
        <v>0</v>
      </c>
      <c r="M20" s="120"/>
    </row>
    <row r="21" spans="1:13" x14ac:dyDescent="0.25">
      <c r="A21" s="39">
        <v>44351</v>
      </c>
      <c r="B21" s="123" t="s">
        <v>829</v>
      </c>
      <c r="C21" s="53" t="s">
        <v>282</v>
      </c>
      <c r="D21" s="53" t="s">
        <v>827</v>
      </c>
      <c r="E21" s="38" t="s">
        <v>825</v>
      </c>
      <c r="F21" s="55"/>
      <c r="G21" s="241" t="s">
        <v>285</v>
      </c>
      <c r="H21" s="55"/>
      <c r="I21" s="61">
        <v>49595</v>
      </c>
      <c r="J21" s="61">
        <v>49595</v>
      </c>
      <c r="K21" s="60">
        <f t="shared" si="0"/>
        <v>0</v>
      </c>
      <c r="M21" s="120"/>
    </row>
    <row r="22" spans="1:13" x14ac:dyDescent="0.25">
      <c r="A22" s="39"/>
      <c r="B22" s="123"/>
      <c r="C22" s="53"/>
      <c r="D22" s="53"/>
      <c r="E22" s="249"/>
      <c r="F22" s="55"/>
      <c r="G22" s="241"/>
      <c r="H22" s="55"/>
      <c r="I22" s="61"/>
      <c r="J22" s="61"/>
      <c r="K22" s="60">
        <f t="shared" si="0"/>
        <v>0</v>
      </c>
      <c r="M22" s="120"/>
    </row>
    <row r="23" spans="1:13" x14ac:dyDescent="0.25">
      <c r="A23" s="39"/>
      <c r="B23" s="123"/>
      <c r="C23" s="53"/>
      <c r="D23" s="53"/>
      <c r="E23" s="249"/>
      <c r="F23" s="55"/>
      <c r="G23" s="241"/>
      <c r="H23" s="55"/>
      <c r="I23" s="61"/>
      <c r="J23" s="61"/>
      <c r="K23" s="60">
        <f t="shared" si="0"/>
        <v>0</v>
      </c>
      <c r="M23" s="120"/>
    </row>
    <row r="24" spans="1:13" x14ac:dyDescent="0.25">
      <c r="A24" s="39"/>
      <c r="B24" s="123"/>
      <c r="C24" s="53"/>
      <c r="D24" s="53"/>
      <c r="E24" s="226"/>
      <c r="F24" s="55"/>
      <c r="G24" s="241"/>
      <c r="H24" s="55"/>
      <c r="I24" s="61"/>
      <c r="J24" s="61"/>
      <c r="K24" s="60">
        <f t="shared" si="0"/>
        <v>0</v>
      </c>
      <c r="M24" s="120"/>
    </row>
    <row r="25" spans="1:13" x14ac:dyDescent="0.25">
      <c r="A25" s="39"/>
      <c r="B25" s="123"/>
      <c r="C25" s="53"/>
      <c r="D25" s="53"/>
      <c r="E25" s="226"/>
      <c r="F25" s="55"/>
      <c r="G25" s="219"/>
      <c r="H25" s="55"/>
      <c r="I25" s="61"/>
      <c r="J25" s="61"/>
      <c r="K25" s="60">
        <f t="shared" si="0"/>
        <v>0</v>
      </c>
      <c r="M25" s="120"/>
    </row>
    <row r="26" spans="1:13" x14ac:dyDescent="0.25">
      <c r="A26" s="39"/>
      <c r="B26" s="123"/>
      <c r="C26" s="53"/>
      <c r="D26" s="53"/>
      <c r="E26" s="226"/>
      <c r="F26" s="55"/>
      <c r="G26" s="219"/>
      <c r="H26" s="55"/>
      <c r="I26" s="61"/>
      <c r="J26" s="61"/>
      <c r="K26" s="60">
        <f t="shared" si="0"/>
        <v>0</v>
      </c>
      <c r="M26" s="120"/>
    </row>
    <row r="27" spans="1:13" x14ac:dyDescent="0.25">
      <c r="A27" s="39"/>
      <c r="B27" s="123"/>
      <c r="C27" s="53"/>
      <c r="D27" s="53"/>
      <c r="E27" s="249"/>
      <c r="F27" s="55"/>
      <c r="G27" s="223"/>
      <c r="H27" s="55"/>
      <c r="I27" s="61"/>
      <c r="J27" s="61"/>
      <c r="K27" s="60">
        <f t="shared" si="0"/>
        <v>0</v>
      </c>
      <c r="M27" s="120"/>
    </row>
    <row r="28" spans="1:13" x14ac:dyDescent="0.25">
      <c r="A28" s="39"/>
      <c r="B28" s="123"/>
      <c r="C28" s="53"/>
      <c r="D28" s="53"/>
      <c r="E28" s="249"/>
      <c r="F28" s="55"/>
      <c r="G28" s="223"/>
      <c r="H28" s="55"/>
      <c r="I28" s="61"/>
      <c r="J28" s="61"/>
      <c r="K28" s="60">
        <f t="shared" si="0"/>
        <v>0</v>
      </c>
      <c r="M28" s="120"/>
    </row>
    <row r="29" spans="1:13" x14ac:dyDescent="0.25">
      <c r="A29" s="39"/>
      <c r="B29" s="123"/>
      <c r="C29" s="53"/>
      <c r="D29" s="53"/>
      <c r="E29" s="38"/>
      <c r="F29" s="55"/>
      <c r="G29" s="219"/>
      <c r="H29" s="55"/>
      <c r="I29" s="61"/>
      <c r="J29" s="61"/>
      <c r="K29" s="60">
        <f t="shared" si="0"/>
        <v>0</v>
      </c>
      <c r="M29" s="120"/>
    </row>
    <row r="30" spans="1:13" x14ac:dyDescent="0.25">
      <c r="A30" s="39"/>
      <c r="B30" s="123"/>
      <c r="C30" s="53"/>
      <c r="D30" s="53"/>
      <c r="E30" s="38"/>
      <c r="F30" s="55"/>
      <c r="G30" s="216"/>
      <c r="H30" s="55"/>
      <c r="I30" s="61"/>
      <c r="J30" s="61"/>
      <c r="K30" s="60">
        <f t="shared" si="0"/>
        <v>0</v>
      </c>
      <c r="M30" s="120"/>
    </row>
    <row r="31" spans="1:13" x14ac:dyDescent="0.25">
      <c r="A31" s="39"/>
      <c r="B31" s="123"/>
      <c r="C31" s="53"/>
      <c r="D31" s="53"/>
      <c r="E31" s="38"/>
      <c r="F31" s="55"/>
      <c r="G31" s="216"/>
      <c r="H31" s="55"/>
      <c r="I31" s="61"/>
      <c r="J31" s="61"/>
      <c r="K31" s="60">
        <f t="shared" si="0"/>
        <v>0</v>
      </c>
      <c r="M31" s="120"/>
    </row>
    <row r="32" spans="1:13" x14ac:dyDescent="0.25">
      <c r="A32" s="39"/>
      <c r="B32" s="123"/>
      <c r="C32" s="53"/>
      <c r="D32" s="53"/>
      <c r="E32" s="38"/>
      <c r="F32" s="55"/>
      <c r="G32" s="216"/>
      <c r="H32" s="55"/>
      <c r="I32" s="61"/>
      <c r="J32" s="61"/>
      <c r="K32" s="60">
        <f t="shared" si="0"/>
        <v>0</v>
      </c>
      <c r="M32" s="120"/>
    </row>
    <row r="33" spans="1:13" x14ac:dyDescent="0.25">
      <c r="A33" s="39"/>
      <c r="B33" s="123"/>
      <c r="C33" s="53"/>
      <c r="D33" s="53"/>
      <c r="E33" s="88"/>
      <c r="F33" s="55"/>
      <c r="G33" s="66"/>
      <c r="H33" s="55"/>
      <c r="I33" s="61"/>
      <c r="J33" s="61"/>
      <c r="K33" s="60">
        <f t="shared" si="0"/>
        <v>0</v>
      </c>
      <c r="M33" s="120"/>
    </row>
    <row r="34" spans="1:13" x14ac:dyDescent="0.25">
      <c r="A34" s="44"/>
      <c r="B34" s="45"/>
      <c r="C34" s="45"/>
      <c r="D34" s="45"/>
      <c r="E34" s="45"/>
      <c r="F34" s="45"/>
      <c r="G34" s="352" t="s">
        <v>86</v>
      </c>
      <c r="H34" s="353"/>
      <c r="I34" s="63">
        <f>SUM(I17:I33)</f>
        <v>849984</v>
      </c>
      <c r="J34" s="63">
        <f>SUM(J17:J33)</f>
        <v>849984</v>
      </c>
      <c r="K34" s="63">
        <f>SUM(K17:K33)</f>
        <v>0</v>
      </c>
    </row>
    <row r="35" spans="1:13" ht="12.75" customHeight="1" x14ac:dyDescent="0.25">
      <c r="A35" s="3"/>
      <c r="B35" s="3"/>
      <c r="C35" s="3"/>
      <c r="D35" s="3"/>
      <c r="E35" s="3"/>
      <c r="F35" s="3"/>
      <c r="G35" s="3"/>
      <c r="H35" s="3"/>
      <c r="I35" s="74"/>
      <c r="J35" s="57"/>
      <c r="K35" s="93"/>
    </row>
    <row r="36" spans="1:13" ht="24.95" customHeight="1" x14ac:dyDescent="0.25">
      <c r="A36" s="131" t="s">
        <v>108</v>
      </c>
      <c r="B36" s="131" t="s">
        <v>106</v>
      </c>
      <c r="C36" s="131" t="s">
        <v>105</v>
      </c>
      <c r="D36" s="132" t="s">
        <v>109</v>
      </c>
      <c r="E36" s="131" t="s">
        <v>33</v>
      </c>
      <c r="F36" s="131" t="s">
        <v>103</v>
      </c>
      <c r="G36" s="131" t="s">
        <v>30</v>
      </c>
      <c r="H36" s="131" t="s">
        <v>42</v>
      </c>
      <c r="I36" s="131" t="s">
        <v>43</v>
      </c>
      <c r="J36" s="131" t="s">
        <v>73</v>
      </c>
      <c r="K36" s="131" t="s">
        <v>48</v>
      </c>
    </row>
    <row r="37" spans="1:13" ht="24.95" customHeight="1" x14ac:dyDescent="0.25">
      <c r="A37" s="138">
        <v>66583000</v>
      </c>
      <c r="B37" s="138"/>
      <c r="C37" s="138">
        <v>0</v>
      </c>
      <c r="D37" s="134">
        <f>+A37+B37-C37</f>
        <v>66583000</v>
      </c>
      <c r="E37" s="134">
        <f>+I34</f>
        <v>849984</v>
      </c>
      <c r="F37" s="135">
        <f>+E37/D37</f>
        <v>1.2765781055224306E-2</v>
      </c>
      <c r="G37" s="134">
        <f>+I13</f>
        <v>49150016</v>
      </c>
      <c r="H37" s="134">
        <f>+D37-E37-G37</f>
        <v>16583000</v>
      </c>
      <c r="I37" s="134">
        <f>+J34</f>
        <v>849984</v>
      </c>
      <c r="J37" s="140">
        <f>+I37/D37</f>
        <v>1.2765781055224306E-2</v>
      </c>
      <c r="K37" s="134">
        <f>+K34</f>
        <v>0</v>
      </c>
    </row>
    <row r="38" spans="1:13" x14ac:dyDescent="0.25">
      <c r="A38" s="137">
        <v>1</v>
      </c>
      <c r="B38" s="137">
        <v>2</v>
      </c>
      <c r="C38" s="137">
        <v>3</v>
      </c>
      <c r="D38" s="137" t="s">
        <v>35</v>
      </c>
      <c r="E38" s="137">
        <v>5</v>
      </c>
      <c r="F38" s="137" t="s">
        <v>49</v>
      </c>
      <c r="G38" s="137">
        <v>7</v>
      </c>
      <c r="H38" s="137" t="s">
        <v>50</v>
      </c>
      <c r="I38" s="137">
        <v>9</v>
      </c>
      <c r="J38" s="137" t="s">
        <v>74</v>
      </c>
      <c r="K38"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34:H34"/>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Q51"/>
  <sheetViews>
    <sheetView topLeftCell="A19"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183</v>
      </c>
      <c r="B3" s="130" t="s">
        <v>62</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290">
        <v>44202</v>
      </c>
      <c r="B7" s="380"/>
      <c r="C7" s="381"/>
      <c r="D7" s="291" t="s">
        <v>316</v>
      </c>
      <c r="E7" s="359" t="s">
        <v>315</v>
      </c>
      <c r="F7" s="360"/>
      <c r="G7" s="360"/>
      <c r="H7" s="361"/>
      <c r="I7" s="288">
        <v>10737642</v>
      </c>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10737642</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7" x14ac:dyDescent="0.25">
      <c r="A17" s="39">
        <v>44203</v>
      </c>
      <c r="B17" s="123" t="s">
        <v>297</v>
      </c>
      <c r="C17" s="53" t="s">
        <v>292</v>
      </c>
      <c r="D17" s="53" t="s">
        <v>293</v>
      </c>
      <c r="E17" s="226" t="s">
        <v>288</v>
      </c>
      <c r="F17" s="232"/>
      <c r="G17" s="227" t="s">
        <v>286</v>
      </c>
      <c r="H17" s="232"/>
      <c r="I17" s="61">
        <v>46490</v>
      </c>
      <c r="J17" s="61">
        <v>46490</v>
      </c>
      <c r="K17" s="60">
        <f>+I17-J17</f>
        <v>0</v>
      </c>
    </row>
    <row r="18" spans="1:17" x14ac:dyDescent="0.25">
      <c r="A18" s="39">
        <v>44223</v>
      </c>
      <c r="B18" s="123" t="s">
        <v>298</v>
      </c>
      <c r="C18" s="53" t="s">
        <v>292</v>
      </c>
      <c r="D18" s="53" t="s">
        <v>294</v>
      </c>
      <c r="E18" s="226" t="s">
        <v>289</v>
      </c>
      <c r="F18" s="232"/>
      <c r="G18" s="227" t="s">
        <v>287</v>
      </c>
      <c r="H18" s="232"/>
      <c r="I18" s="61">
        <v>111390</v>
      </c>
      <c r="J18" s="61">
        <v>111390</v>
      </c>
      <c r="K18" s="60">
        <f t="shared" ref="K18:K46" si="0">+I18-J18</f>
        <v>0</v>
      </c>
      <c r="M18" s="120"/>
    </row>
    <row r="19" spans="1:17" x14ac:dyDescent="0.25">
      <c r="A19" s="39">
        <v>44223</v>
      </c>
      <c r="B19" s="123" t="s">
        <v>299</v>
      </c>
      <c r="C19" s="53" t="s">
        <v>292</v>
      </c>
      <c r="D19" s="53" t="s">
        <v>295</v>
      </c>
      <c r="E19" s="226" t="s">
        <v>290</v>
      </c>
      <c r="F19" s="232"/>
      <c r="G19" s="227" t="s">
        <v>286</v>
      </c>
      <c r="H19" s="232"/>
      <c r="I19" s="61">
        <v>44820</v>
      </c>
      <c r="J19" s="61">
        <v>44820</v>
      </c>
      <c r="K19" s="60">
        <f t="shared" si="0"/>
        <v>0</v>
      </c>
      <c r="M19" s="120"/>
    </row>
    <row r="20" spans="1:17" x14ac:dyDescent="0.25">
      <c r="A20" s="39">
        <v>44223</v>
      </c>
      <c r="B20" s="123" t="s">
        <v>300</v>
      </c>
      <c r="C20" s="53" t="s">
        <v>292</v>
      </c>
      <c r="D20" s="53" t="s">
        <v>296</v>
      </c>
      <c r="E20" s="226" t="s">
        <v>291</v>
      </c>
      <c r="F20" s="232"/>
      <c r="G20" s="227" t="s">
        <v>286</v>
      </c>
      <c r="H20" s="232"/>
      <c r="I20" s="61">
        <v>234660</v>
      </c>
      <c r="J20" s="61">
        <v>234660</v>
      </c>
      <c r="K20" s="60">
        <f t="shared" si="0"/>
        <v>0</v>
      </c>
      <c r="M20" s="120"/>
    </row>
    <row r="21" spans="1:17" x14ac:dyDescent="0.25">
      <c r="A21" s="261">
        <v>44230</v>
      </c>
      <c r="B21" s="123" t="s">
        <v>411</v>
      </c>
      <c r="C21" s="53" t="s">
        <v>292</v>
      </c>
      <c r="D21" s="53" t="s">
        <v>409</v>
      </c>
      <c r="E21" s="226" t="s">
        <v>407</v>
      </c>
      <c r="F21" s="232"/>
      <c r="G21" s="281" t="s">
        <v>286</v>
      </c>
      <c r="H21" s="232"/>
      <c r="I21" s="61">
        <v>46720</v>
      </c>
      <c r="J21" s="61">
        <v>46720</v>
      </c>
      <c r="K21" s="60">
        <f t="shared" si="0"/>
        <v>0</v>
      </c>
      <c r="M21" s="120"/>
    </row>
    <row r="22" spans="1:17" x14ac:dyDescent="0.25">
      <c r="A22" s="261">
        <v>44249</v>
      </c>
      <c r="B22" s="123" t="s">
        <v>412</v>
      </c>
      <c r="C22" s="53" t="s">
        <v>292</v>
      </c>
      <c r="D22" s="53" t="s">
        <v>410</v>
      </c>
      <c r="E22" s="226" t="s">
        <v>408</v>
      </c>
      <c r="F22" s="232"/>
      <c r="G22" s="281" t="s">
        <v>286</v>
      </c>
      <c r="H22" s="232"/>
      <c r="I22" s="61">
        <v>282340</v>
      </c>
      <c r="J22" s="61">
        <v>282340</v>
      </c>
      <c r="K22" s="60">
        <f t="shared" si="0"/>
        <v>0</v>
      </c>
      <c r="M22" s="120"/>
    </row>
    <row r="23" spans="1:17" x14ac:dyDescent="0.25">
      <c r="A23" s="39">
        <v>44260</v>
      </c>
      <c r="B23" s="123" t="s">
        <v>503</v>
      </c>
      <c r="C23" s="53" t="s">
        <v>292</v>
      </c>
      <c r="D23" s="53" t="s">
        <v>500</v>
      </c>
      <c r="E23" s="226" t="s">
        <v>497</v>
      </c>
      <c r="F23" s="232"/>
      <c r="G23" s="227" t="s">
        <v>286</v>
      </c>
      <c r="H23" s="232"/>
      <c r="I23" s="61">
        <v>48090</v>
      </c>
      <c r="J23" s="61">
        <v>48090</v>
      </c>
      <c r="K23" s="60">
        <f t="shared" si="0"/>
        <v>0</v>
      </c>
      <c r="M23" s="120"/>
    </row>
    <row r="24" spans="1:17" x14ac:dyDescent="0.25">
      <c r="A24" s="39">
        <v>44281</v>
      </c>
      <c r="B24" s="123" t="s">
        <v>504</v>
      </c>
      <c r="C24" s="53" t="s">
        <v>292</v>
      </c>
      <c r="D24" s="53" t="s">
        <v>501</v>
      </c>
      <c r="E24" s="226" t="s">
        <v>498</v>
      </c>
      <c r="F24" s="232"/>
      <c r="G24" s="227" t="s">
        <v>287</v>
      </c>
      <c r="H24" s="232"/>
      <c r="I24" s="61">
        <v>336670</v>
      </c>
      <c r="J24" s="61">
        <v>336670</v>
      </c>
      <c r="K24" s="60">
        <f t="shared" si="0"/>
        <v>0</v>
      </c>
      <c r="M24" s="120"/>
    </row>
    <row r="25" spans="1:17" x14ac:dyDescent="0.25">
      <c r="A25" s="39">
        <v>44286</v>
      </c>
      <c r="B25" s="123" t="s">
        <v>505</v>
      </c>
      <c r="C25" s="53" t="s">
        <v>292</v>
      </c>
      <c r="D25" s="53" t="s">
        <v>502</v>
      </c>
      <c r="E25" s="226" t="s">
        <v>499</v>
      </c>
      <c r="F25" s="232"/>
      <c r="G25" s="227" t="s">
        <v>286</v>
      </c>
      <c r="H25" s="232"/>
      <c r="I25" s="61">
        <v>48300</v>
      </c>
      <c r="J25" s="61">
        <v>48300</v>
      </c>
      <c r="K25" s="60">
        <f t="shared" si="0"/>
        <v>0</v>
      </c>
      <c r="M25" s="120"/>
    </row>
    <row r="26" spans="1:17" x14ac:dyDescent="0.25">
      <c r="A26" s="39">
        <v>44294</v>
      </c>
      <c r="B26" s="123" t="s">
        <v>632</v>
      </c>
      <c r="C26" s="53" t="s">
        <v>292</v>
      </c>
      <c r="D26" s="53" t="s">
        <v>631</v>
      </c>
      <c r="E26" s="226" t="s">
        <v>633</v>
      </c>
      <c r="F26" s="232"/>
      <c r="G26" s="227" t="s">
        <v>286</v>
      </c>
      <c r="H26" s="232"/>
      <c r="I26" s="61">
        <v>104260</v>
      </c>
      <c r="J26" s="61">
        <v>104260</v>
      </c>
      <c r="K26" s="60">
        <f t="shared" si="0"/>
        <v>0</v>
      </c>
      <c r="M26" s="120"/>
      <c r="Q26" s="31">
        <v>56.78</v>
      </c>
    </row>
    <row r="27" spans="1:17" x14ac:dyDescent="0.25">
      <c r="A27" s="39">
        <v>44320</v>
      </c>
      <c r="B27" s="123" t="s">
        <v>838</v>
      </c>
      <c r="C27" s="53" t="s">
        <v>292</v>
      </c>
      <c r="D27" s="53" t="s">
        <v>835</v>
      </c>
      <c r="E27" s="226" t="s">
        <v>830</v>
      </c>
      <c r="F27" s="232"/>
      <c r="G27" s="227" t="s">
        <v>286</v>
      </c>
      <c r="H27" s="232"/>
      <c r="I27" s="61">
        <v>97670</v>
      </c>
      <c r="J27" s="61">
        <v>97670</v>
      </c>
      <c r="K27" s="60">
        <f t="shared" si="0"/>
        <v>0</v>
      </c>
      <c r="M27" s="120"/>
    </row>
    <row r="28" spans="1:17" x14ac:dyDescent="0.25">
      <c r="A28" s="39">
        <v>44351</v>
      </c>
      <c r="B28" s="123" t="s">
        <v>839</v>
      </c>
      <c r="C28" s="53" t="s">
        <v>292</v>
      </c>
      <c r="D28" s="53" t="s">
        <v>726</v>
      </c>
      <c r="E28" s="226" t="s">
        <v>831</v>
      </c>
      <c r="F28" s="232"/>
      <c r="G28" s="227" t="s">
        <v>286</v>
      </c>
      <c r="H28" s="232"/>
      <c r="I28" s="61">
        <v>49610</v>
      </c>
      <c r="J28" s="61">
        <v>49610</v>
      </c>
      <c r="K28" s="60">
        <f t="shared" si="0"/>
        <v>0</v>
      </c>
      <c r="M28" s="120"/>
    </row>
    <row r="29" spans="1:17" x14ac:dyDescent="0.25">
      <c r="A29" s="39">
        <v>44354</v>
      </c>
      <c r="B29" s="123" t="s">
        <v>821</v>
      </c>
      <c r="C29" s="53" t="s">
        <v>292</v>
      </c>
      <c r="D29" s="53" t="s">
        <v>836</v>
      </c>
      <c r="E29" s="226" t="s">
        <v>832</v>
      </c>
      <c r="F29" s="232"/>
      <c r="G29" s="227" t="s">
        <v>286</v>
      </c>
      <c r="H29" s="232"/>
      <c r="I29" s="61">
        <v>466310</v>
      </c>
      <c r="J29" s="61">
        <v>466310</v>
      </c>
      <c r="K29" s="60">
        <f t="shared" si="0"/>
        <v>0</v>
      </c>
      <c r="M29" s="120"/>
    </row>
    <row r="30" spans="1:17" x14ac:dyDescent="0.25">
      <c r="A30" s="39">
        <v>44357</v>
      </c>
      <c r="B30" s="123" t="s">
        <v>840</v>
      </c>
      <c r="C30" s="53" t="s">
        <v>292</v>
      </c>
      <c r="D30" s="53" t="s">
        <v>837</v>
      </c>
      <c r="E30" s="226" t="s">
        <v>833</v>
      </c>
      <c r="F30" s="55"/>
      <c r="G30" s="227" t="s">
        <v>286</v>
      </c>
      <c r="H30" s="55"/>
      <c r="I30" s="61">
        <v>129270</v>
      </c>
      <c r="J30" s="61">
        <v>129270</v>
      </c>
      <c r="K30" s="60">
        <f t="shared" si="0"/>
        <v>0</v>
      </c>
      <c r="M30" s="120"/>
    </row>
    <row r="31" spans="1:17" x14ac:dyDescent="0.25">
      <c r="A31" s="39">
        <v>44357</v>
      </c>
      <c r="B31" s="123" t="s">
        <v>841</v>
      </c>
      <c r="C31" s="53" t="s">
        <v>292</v>
      </c>
      <c r="D31" s="53" t="s">
        <v>719</v>
      </c>
      <c r="E31" s="249" t="s">
        <v>834</v>
      </c>
      <c r="F31" s="55"/>
      <c r="G31" s="249" t="s">
        <v>286</v>
      </c>
      <c r="H31" s="55"/>
      <c r="I31" s="61">
        <v>182940</v>
      </c>
      <c r="J31" s="61">
        <v>182940</v>
      </c>
      <c r="K31" s="60">
        <f t="shared" si="0"/>
        <v>0</v>
      </c>
      <c r="M31" s="120"/>
    </row>
    <row r="32" spans="1:17" x14ac:dyDescent="0.25">
      <c r="A32" s="39"/>
      <c r="B32" s="123"/>
      <c r="C32" s="53"/>
      <c r="D32" s="53"/>
      <c r="E32" s="249"/>
      <c r="F32" s="55"/>
      <c r="G32" s="249"/>
      <c r="H32" s="55"/>
      <c r="I32" s="61"/>
      <c r="J32" s="61"/>
      <c r="K32" s="60">
        <f t="shared" si="0"/>
        <v>0</v>
      </c>
      <c r="M32" s="120"/>
    </row>
    <row r="33" spans="1:13" x14ac:dyDescent="0.25">
      <c r="A33" s="39"/>
      <c r="B33" s="123"/>
      <c r="C33" s="53"/>
      <c r="D33" s="53"/>
      <c r="E33" s="249"/>
      <c r="F33" s="55"/>
      <c r="G33" s="249"/>
      <c r="H33" s="55"/>
      <c r="I33" s="61"/>
      <c r="J33" s="61"/>
      <c r="K33" s="60">
        <f t="shared" si="0"/>
        <v>0</v>
      </c>
      <c r="M33" s="120"/>
    </row>
    <row r="34" spans="1:13" x14ac:dyDescent="0.25">
      <c r="A34" s="39"/>
      <c r="B34" s="123"/>
      <c r="C34" s="53"/>
      <c r="D34" s="53"/>
      <c r="E34" s="249"/>
      <c r="F34" s="55"/>
      <c r="G34" s="249"/>
      <c r="H34" s="55"/>
      <c r="I34" s="61"/>
      <c r="J34" s="61"/>
      <c r="K34" s="60">
        <f t="shared" si="0"/>
        <v>0</v>
      </c>
      <c r="M34" s="120"/>
    </row>
    <row r="35" spans="1:13" x14ac:dyDescent="0.25">
      <c r="A35" s="39"/>
      <c r="B35" s="123"/>
      <c r="C35" s="53"/>
      <c r="D35" s="53"/>
      <c r="E35" s="249"/>
      <c r="F35" s="55"/>
      <c r="G35" s="252"/>
      <c r="H35" s="55"/>
      <c r="I35" s="61"/>
      <c r="J35" s="61"/>
      <c r="K35" s="60">
        <f t="shared" si="0"/>
        <v>0</v>
      </c>
      <c r="M35" s="120"/>
    </row>
    <row r="36" spans="1:13" x14ac:dyDescent="0.25">
      <c r="A36" s="39"/>
      <c r="B36" s="123"/>
      <c r="C36" s="53"/>
      <c r="D36" s="53"/>
      <c r="E36" s="249"/>
      <c r="F36" s="55"/>
      <c r="G36" s="252"/>
      <c r="H36" s="55"/>
      <c r="I36" s="61"/>
      <c r="J36" s="61"/>
      <c r="K36" s="60">
        <f t="shared" si="0"/>
        <v>0</v>
      </c>
      <c r="M36" s="120"/>
    </row>
    <row r="37" spans="1:13" x14ac:dyDescent="0.25">
      <c r="A37" s="39"/>
      <c r="B37" s="123"/>
      <c r="C37" s="53"/>
      <c r="D37" s="53"/>
      <c r="E37" s="249"/>
      <c r="F37" s="55"/>
      <c r="G37" s="249"/>
      <c r="H37" s="55"/>
      <c r="I37" s="61"/>
      <c r="J37" s="61"/>
      <c r="K37" s="60">
        <f t="shared" si="0"/>
        <v>0</v>
      </c>
      <c r="M37" s="120"/>
    </row>
    <row r="38" spans="1:13" x14ac:dyDescent="0.25">
      <c r="A38" s="39"/>
      <c r="B38" s="123"/>
      <c r="C38" s="53"/>
      <c r="D38" s="53"/>
      <c r="E38" s="249"/>
      <c r="F38" s="55"/>
      <c r="G38" s="249"/>
      <c r="H38" s="55"/>
      <c r="I38" s="61"/>
      <c r="J38" s="61"/>
      <c r="K38" s="60">
        <f t="shared" si="0"/>
        <v>0</v>
      </c>
      <c r="M38" s="120"/>
    </row>
    <row r="39" spans="1:13" x14ac:dyDescent="0.25">
      <c r="A39" s="39"/>
      <c r="B39" s="123"/>
      <c r="C39" s="53"/>
      <c r="D39" s="53"/>
      <c r="E39" s="249"/>
      <c r="F39" s="55"/>
      <c r="G39" s="249"/>
      <c r="H39" s="55"/>
      <c r="I39" s="61"/>
      <c r="J39" s="61"/>
      <c r="K39" s="60">
        <f t="shared" si="0"/>
        <v>0</v>
      </c>
      <c r="M39" s="120"/>
    </row>
    <row r="40" spans="1:13" x14ac:dyDescent="0.25">
      <c r="A40" s="39"/>
      <c r="B40" s="123"/>
      <c r="C40" s="53"/>
      <c r="D40" s="53"/>
      <c r="E40" s="249"/>
      <c r="F40" s="55"/>
      <c r="G40" s="249"/>
      <c r="H40" s="55"/>
      <c r="I40" s="61"/>
      <c r="J40" s="61"/>
      <c r="K40" s="60">
        <f t="shared" si="0"/>
        <v>0</v>
      </c>
      <c r="M40" s="120"/>
    </row>
    <row r="41" spans="1:13" x14ac:dyDescent="0.25">
      <c r="A41" s="39"/>
      <c r="B41" s="123"/>
      <c r="C41" s="53"/>
      <c r="D41" s="53"/>
      <c r="E41" s="249"/>
      <c r="F41" s="55"/>
      <c r="G41" s="249"/>
      <c r="H41" s="55"/>
      <c r="I41" s="61"/>
      <c r="J41" s="61"/>
      <c r="K41" s="60">
        <f t="shared" si="0"/>
        <v>0</v>
      </c>
      <c r="M41" s="120"/>
    </row>
    <row r="42" spans="1:13" x14ac:dyDescent="0.25">
      <c r="A42" s="39"/>
      <c r="B42" s="123"/>
      <c r="C42" s="53"/>
      <c r="D42" s="53"/>
      <c r="E42" s="249"/>
      <c r="F42" s="55"/>
      <c r="G42" s="249"/>
      <c r="H42" s="55"/>
      <c r="I42" s="61"/>
      <c r="J42" s="61"/>
      <c r="K42" s="60">
        <f t="shared" si="0"/>
        <v>0</v>
      </c>
      <c r="M42" s="120"/>
    </row>
    <row r="43" spans="1:13" x14ac:dyDescent="0.25">
      <c r="A43" s="39"/>
      <c r="B43" s="123"/>
      <c r="C43" s="53"/>
      <c r="D43" s="53"/>
      <c r="E43" s="249"/>
      <c r="F43" s="55"/>
      <c r="G43" s="249"/>
      <c r="H43" s="55"/>
      <c r="I43" s="61"/>
      <c r="J43" s="61"/>
      <c r="K43" s="60">
        <f t="shared" si="0"/>
        <v>0</v>
      </c>
      <c r="M43" s="120"/>
    </row>
    <row r="44" spans="1:13" x14ac:dyDescent="0.25">
      <c r="A44" s="39"/>
      <c r="B44" s="123"/>
      <c r="C44" s="53"/>
      <c r="D44" s="53"/>
      <c r="E44" s="249"/>
      <c r="F44" s="55"/>
      <c r="G44" s="249"/>
      <c r="H44" s="55"/>
      <c r="I44" s="61"/>
      <c r="J44" s="61"/>
      <c r="K44" s="60"/>
      <c r="M44" s="120"/>
    </row>
    <row r="45" spans="1:13" x14ac:dyDescent="0.25">
      <c r="A45" s="39"/>
      <c r="B45" s="123"/>
      <c r="C45" s="53"/>
      <c r="D45" s="53"/>
      <c r="E45"/>
      <c r="F45" s="55"/>
      <c r="G45"/>
      <c r="H45" s="55"/>
      <c r="I45" s="61"/>
      <c r="J45" s="61"/>
      <c r="K45" s="60"/>
      <c r="M45" s="120"/>
    </row>
    <row r="46" spans="1:13" x14ac:dyDescent="0.25">
      <c r="A46" s="39"/>
      <c r="B46" s="123"/>
      <c r="C46" s="53"/>
      <c r="D46" s="53"/>
      <c r="E46"/>
      <c r="F46" s="55"/>
      <c r="G46"/>
      <c r="H46" s="55"/>
      <c r="I46" s="61"/>
      <c r="J46" s="61"/>
      <c r="K46" s="60">
        <f t="shared" si="0"/>
        <v>0</v>
      </c>
      <c r="M46" s="120"/>
    </row>
    <row r="47" spans="1:13" x14ac:dyDescent="0.25">
      <c r="A47" s="44"/>
      <c r="B47" s="45"/>
      <c r="C47" s="45"/>
      <c r="D47" s="45"/>
      <c r="E47" s="45"/>
      <c r="F47" s="45"/>
      <c r="G47" s="352" t="s">
        <v>86</v>
      </c>
      <c r="H47" s="353"/>
      <c r="I47" s="63">
        <f>SUM(I17:I46)</f>
        <v>2229540</v>
      </c>
      <c r="J47" s="63">
        <f>SUM(J17:J46)</f>
        <v>2229540</v>
      </c>
      <c r="K47" s="63">
        <f>SUM(K17:K46)</f>
        <v>0</v>
      </c>
    </row>
    <row r="48" spans="1:13" ht="12.75" customHeight="1" x14ac:dyDescent="0.25">
      <c r="A48" s="3"/>
      <c r="B48" s="3"/>
      <c r="C48" s="3"/>
      <c r="D48" s="3"/>
      <c r="E48" s="3"/>
      <c r="F48" s="3"/>
      <c r="G48" s="3"/>
      <c r="H48" s="3"/>
      <c r="I48" s="74"/>
      <c r="J48" s="57"/>
      <c r="K48" s="93"/>
    </row>
    <row r="49" spans="1:11" ht="24.95" customHeight="1" x14ac:dyDescent="0.25">
      <c r="A49" s="131" t="s">
        <v>108</v>
      </c>
      <c r="B49" s="131" t="s">
        <v>106</v>
      </c>
      <c r="C49" s="131" t="s">
        <v>105</v>
      </c>
      <c r="D49" s="132" t="s">
        <v>109</v>
      </c>
      <c r="E49" s="131" t="s">
        <v>33</v>
      </c>
      <c r="F49" s="131" t="s">
        <v>103</v>
      </c>
      <c r="G49" s="131" t="s">
        <v>30</v>
      </c>
      <c r="H49" s="131" t="s">
        <v>42</v>
      </c>
      <c r="I49" s="131" t="s">
        <v>43</v>
      </c>
      <c r="J49" s="131" t="s">
        <v>73</v>
      </c>
      <c r="K49" s="131" t="s">
        <v>48</v>
      </c>
    </row>
    <row r="50" spans="1:11" ht="24.95" customHeight="1" x14ac:dyDescent="0.25">
      <c r="A50" s="138">
        <v>13287000</v>
      </c>
      <c r="B50" s="138"/>
      <c r="C50" s="138">
        <v>0</v>
      </c>
      <c r="D50" s="134">
        <f>+A50+B50-C50</f>
        <v>13287000</v>
      </c>
      <c r="E50" s="134">
        <f>+I47</f>
        <v>2229540</v>
      </c>
      <c r="F50" s="135">
        <f>+E50/D50</f>
        <v>0.16779860013547077</v>
      </c>
      <c r="G50" s="134">
        <f>+I13</f>
        <v>10737642</v>
      </c>
      <c r="H50" s="134">
        <f>+D50-E50-G50</f>
        <v>319818</v>
      </c>
      <c r="I50" s="134">
        <f>+J47</f>
        <v>2229540</v>
      </c>
      <c r="J50" s="140">
        <f>+I50/D50</f>
        <v>0.16779860013547077</v>
      </c>
      <c r="K50" s="134">
        <f>+K47</f>
        <v>0</v>
      </c>
    </row>
    <row r="51" spans="1:11" x14ac:dyDescent="0.25">
      <c r="A51" s="137">
        <v>1</v>
      </c>
      <c r="B51" s="137">
        <v>2</v>
      </c>
      <c r="C51" s="137">
        <v>3</v>
      </c>
      <c r="D51" s="137" t="s">
        <v>35</v>
      </c>
      <c r="E51" s="137">
        <v>5</v>
      </c>
      <c r="F51" s="137" t="s">
        <v>49</v>
      </c>
      <c r="G51" s="137">
        <v>7</v>
      </c>
      <c r="H51" s="137" t="s">
        <v>50</v>
      </c>
      <c r="I51" s="137">
        <v>9</v>
      </c>
      <c r="J51" s="137" t="s">
        <v>74</v>
      </c>
      <c r="K51"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47:H47"/>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7"/>
  <sheetViews>
    <sheetView workbookViewId="0">
      <selection activeCell="B27" sqref="B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v>131020202030614</v>
      </c>
      <c r="B3" s="130" t="s">
        <v>702</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t="s">
        <v>84</v>
      </c>
      <c r="B7" s="387" t="s">
        <v>84</v>
      </c>
      <c r="C7" s="343"/>
      <c r="D7" s="83" t="s">
        <v>84</v>
      </c>
      <c r="E7" s="366" t="s">
        <v>84</v>
      </c>
      <c r="F7" s="345"/>
      <c r="G7" s="345"/>
      <c r="H7" s="346"/>
      <c r="I7" s="61" t="s">
        <v>84</v>
      </c>
      <c r="J7" s="342" t="s">
        <v>84</v>
      </c>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c r="B17" s="123"/>
      <c r="C17" s="53"/>
      <c r="D17" s="53"/>
      <c r="E17" s="88"/>
      <c r="F17" s="55"/>
      <c r="G17" s="66"/>
      <c r="H17" s="55"/>
      <c r="I17" s="61"/>
      <c r="J17" s="61"/>
      <c r="K17" s="60">
        <f t="shared" ref="K17:K22" si="0">+I17-J17</f>
        <v>0</v>
      </c>
    </row>
    <row r="18" spans="1:13" x14ac:dyDescent="0.25">
      <c r="A18" s="39"/>
      <c r="B18" s="123"/>
      <c r="C18" s="53"/>
      <c r="D18" s="53"/>
      <c r="E18" s="88"/>
      <c r="F18" s="55"/>
      <c r="G18" s="220"/>
      <c r="H18" s="55"/>
      <c r="I18" s="61"/>
      <c r="J18" s="61"/>
      <c r="K18" s="60">
        <f t="shared" si="0"/>
        <v>0</v>
      </c>
      <c r="M18" s="120"/>
    </row>
    <row r="19" spans="1:13" x14ac:dyDescent="0.25">
      <c r="A19" s="39"/>
      <c r="B19" s="123"/>
      <c r="C19" s="53"/>
      <c r="D19" s="53"/>
      <c r="E19" s="88"/>
      <c r="F19" s="55"/>
      <c r="G19" s="220"/>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v>2199150000</v>
      </c>
      <c r="C26" s="138">
        <v>0</v>
      </c>
      <c r="D26" s="134">
        <f>+A26+B26-C26</f>
        <v>2199150000</v>
      </c>
      <c r="E26" s="134">
        <f>+I23</f>
        <v>0</v>
      </c>
      <c r="F26" s="135">
        <f>+E26/D26</f>
        <v>0</v>
      </c>
      <c r="G26" s="134">
        <f>+I13</f>
        <v>0</v>
      </c>
      <c r="H26" s="134">
        <f>+D26-E26-G26</f>
        <v>2199150000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27"/>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185</v>
      </c>
      <c r="B3" s="130" t="s">
        <v>184</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v>44302</v>
      </c>
      <c r="B7" s="342" t="s">
        <v>636</v>
      </c>
      <c r="C7" s="343"/>
      <c r="D7" s="83" t="s">
        <v>635</v>
      </c>
      <c r="E7" s="366" t="s">
        <v>634</v>
      </c>
      <c r="F7" s="345"/>
      <c r="G7" s="345"/>
      <c r="H7" s="346"/>
      <c r="I7" s="61">
        <v>31675656</v>
      </c>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31675656</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v>44369</v>
      </c>
      <c r="B17" s="123" t="s">
        <v>693</v>
      </c>
      <c r="C17" s="53" t="s">
        <v>576</v>
      </c>
      <c r="D17" s="53" t="s">
        <v>692</v>
      </c>
      <c r="E17" s="88" t="s">
        <v>634</v>
      </c>
      <c r="F17" s="55"/>
      <c r="G17" s="218" t="s">
        <v>691</v>
      </c>
      <c r="H17" s="55"/>
      <c r="I17" s="61">
        <v>294558700</v>
      </c>
      <c r="J17" s="61"/>
      <c r="K17" s="60">
        <f t="shared" ref="K17:K22" si="0">+I17-J17</f>
        <v>294558700</v>
      </c>
    </row>
    <row r="18" spans="1:13" x14ac:dyDescent="0.25">
      <c r="A18" s="39"/>
      <c r="B18" s="123"/>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294558700</v>
      </c>
      <c r="J23" s="63">
        <f>SUM(J17:J22)</f>
        <v>0</v>
      </c>
      <c r="K23" s="63">
        <f>SUM(K17:K22)</f>
        <v>294558700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364705000</v>
      </c>
      <c r="B26" s="138"/>
      <c r="C26" s="138">
        <v>0</v>
      </c>
      <c r="D26" s="134">
        <f>+A26+B26-C26</f>
        <v>364705000</v>
      </c>
      <c r="E26" s="134">
        <f>+I23</f>
        <v>294558700</v>
      </c>
      <c r="F26" s="135">
        <f>+E26/D26</f>
        <v>0.80766290563606202</v>
      </c>
      <c r="G26" s="134">
        <f>+I13</f>
        <v>31675656</v>
      </c>
      <c r="H26" s="134">
        <f>+D26-E26-G26</f>
        <v>38470644</v>
      </c>
      <c r="I26" s="134">
        <f>+J23</f>
        <v>0</v>
      </c>
      <c r="J26" s="140">
        <f>+I26/D26</f>
        <v>0</v>
      </c>
      <c r="K26" s="134">
        <f>+K23</f>
        <v>294558700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176"/>
  <sheetViews>
    <sheetView workbookViewId="0">
      <selection activeCell="I11" sqref="I11"/>
    </sheetView>
  </sheetViews>
  <sheetFormatPr baseColWidth="10" defaultRowHeight="15" x14ac:dyDescent="0.25"/>
  <cols>
    <col min="1" max="1" width="22.140625" style="31" customWidth="1"/>
    <col min="2" max="2" width="15.7109375" style="31" customWidth="1"/>
    <col min="3" max="3" width="14.7109375" style="31" customWidth="1"/>
    <col min="4" max="6" width="15.7109375" style="31" customWidth="1"/>
    <col min="7" max="7" width="15.7109375" style="280" customWidth="1"/>
    <col min="8" max="11" width="15.7109375" style="31" customWidth="1"/>
    <col min="12" max="16384" width="11.42578125" style="31"/>
  </cols>
  <sheetData>
    <row r="1" spans="1:12" ht="12.75" customHeight="1" x14ac:dyDescent="0.25">
      <c r="A1" s="2" t="s">
        <v>102</v>
      </c>
      <c r="B1" s="2"/>
      <c r="C1" s="2"/>
      <c r="D1" s="2"/>
      <c r="E1" s="3"/>
      <c r="F1" s="2"/>
      <c r="G1" s="274"/>
      <c r="H1" s="3"/>
      <c r="I1" s="3"/>
      <c r="J1" s="3"/>
      <c r="K1" s="3"/>
    </row>
    <row r="2" spans="1:12" ht="12.75" customHeight="1" x14ac:dyDescent="0.25">
      <c r="A2" s="3"/>
      <c r="B2" s="3"/>
      <c r="C2" s="3"/>
      <c r="D2" s="3"/>
      <c r="E2" s="3"/>
      <c r="F2" s="3"/>
      <c r="G2" s="274"/>
      <c r="H2" s="3"/>
      <c r="I2" s="3"/>
      <c r="J2" s="3"/>
      <c r="K2" s="4"/>
    </row>
    <row r="3" spans="1:12" ht="15" customHeight="1" x14ac:dyDescent="0.25">
      <c r="A3" s="127" t="s">
        <v>187</v>
      </c>
      <c r="B3" s="130" t="s">
        <v>186</v>
      </c>
      <c r="C3" s="127"/>
      <c r="D3" s="127"/>
      <c r="E3" s="128"/>
      <c r="F3" s="128"/>
      <c r="G3" s="275"/>
      <c r="H3" s="128"/>
      <c r="I3" s="128"/>
      <c r="J3" s="128"/>
      <c r="K3" s="129" t="str">
        <f>+TOTAL!M1</f>
        <v>JUNIO</v>
      </c>
    </row>
    <row r="4" spans="1:12" ht="12.75" customHeight="1" x14ac:dyDescent="0.25">
      <c r="A4" s="33"/>
      <c r="B4" s="33"/>
      <c r="C4" s="33"/>
      <c r="D4" s="33"/>
      <c r="E4" s="33"/>
      <c r="F4" s="33"/>
      <c r="G4" s="276"/>
      <c r="H4" s="33"/>
      <c r="I4" s="87"/>
      <c r="J4" s="33"/>
      <c r="K4" s="33"/>
    </row>
    <row r="5" spans="1:12" x14ac:dyDescent="0.25">
      <c r="A5" s="331" t="s">
        <v>22</v>
      </c>
      <c r="B5" s="335" t="s">
        <v>85</v>
      </c>
      <c r="C5" s="34"/>
      <c r="D5" s="331" t="s">
        <v>51</v>
      </c>
      <c r="E5" s="333" t="s">
        <v>30</v>
      </c>
      <c r="F5" s="337"/>
      <c r="G5" s="337"/>
      <c r="H5" s="337"/>
      <c r="I5" s="331" t="s">
        <v>24</v>
      </c>
      <c r="J5" s="338" t="s">
        <v>34</v>
      </c>
      <c r="K5" s="339"/>
    </row>
    <row r="6" spans="1:12" x14ac:dyDescent="0.25">
      <c r="A6" s="332"/>
      <c r="B6" s="336"/>
      <c r="C6" s="35"/>
      <c r="D6" s="332"/>
      <c r="E6" s="333" t="s">
        <v>26</v>
      </c>
      <c r="F6" s="337"/>
      <c r="G6" s="337"/>
      <c r="H6" s="337"/>
      <c r="I6" s="332"/>
      <c r="J6" s="340"/>
      <c r="K6" s="341"/>
    </row>
    <row r="7" spans="1:12" x14ac:dyDescent="0.25">
      <c r="A7" s="191">
        <v>44299</v>
      </c>
      <c r="B7" s="364"/>
      <c r="C7" s="393"/>
      <c r="D7" s="196" t="s">
        <v>642</v>
      </c>
      <c r="E7" s="394" t="s">
        <v>637</v>
      </c>
      <c r="F7" s="395"/>
      <c r="G7" s="395"/>
      <c r="H7" s="396"/>
      <c r="I7" s="76">
        <v>10000000</v>
      </c>
      <c r="J7" s="347"/>
      <c r="K7" s="373"/>
    </row>
    <row r="8" spans="1:12" x14ac:dyDescent="0.25">
      <c r="A8" s="191">
        <v>44299</v>
      </c>
      <c r="B8" s="347"/>
      <c r="C8" s="373"/>
      <c r="D8" s="196" t="s">
        <v>643</v>
      </c>
      <c r="E8" s="397" t="s">
        <v>638</v>
      </c>
      <c r="F8" s="398"/>
      <c r="G8" s="398"/>
      <c r="H8" s="399"/>
      <c r="I8" s="76">
        <v>10207089</v>
      </c>
      <c r="J8" s="347"/>
      <c r="K8" s="373"/>
    </row>
    <row r="9" spans="1:12" ht="15" customHeight="1" x14ac:dyDescent="0.25">
      <c r="A9" s="191">
        <v>44299</v>
      </c>
      <c r="B9" s="347"/>
      <c r="C9" s="373"/>
      <c r="D9" s="196" t="s">
        <v>644</v>
      </c>
      <c r="E9" s="397" t="s">
        <v>639</v>
      </c>
      <c r="F9" s="398"/>
      <c r="G9" s="398"/>
      <c r="H9" s="399"/>
      <c r="I9" s="76">
        <v>27591182</v>
      </c>
      <c r="J9" s="347"/>
      <c r="K9" s="373"/>
    </row>
    <row r="10" spans="1:12" x14ac:dyDescent="0.25">
      <c r="A10" s="191">
        <v>44299</v>
      </c>
      <c r="B10" s="347"/>
      <c r="C10" s="373"/>
      <c r="D10" s="196" t="s">
        <v>645</v>
      </c>
      <c r="E10" s="388" t="s">
        <v>640</v>
      </c>
      <c r="F10" s="389"/>
      <c r="G10" s="389"/>
      <c r="H10" s="390"/>
      <c r="I10" s="76">
        <v>102719364</v>
      </c>
      <c r="J10" s="347"/>
      <c r="K10" s="373"/>
    </row>
    <row r="11" spans="1:12" x14ac:dyDescent="0.25">
      <c r="A11" s="191"/>
      <c r="B11" s="347"/>
      <c r="C11" s="373"/>
      <c r="D11" s="196" t="s">
        <v>646</v>
      </c>
      <c r="E11" s="388" t="s">
        <v>641</v>
      </c>
      <c r="F11" s="389"/>
      <c r="G11" s="389"/>
      <c r="H11" s="390"/>
      <c r="I11" s="76">
        <v>236714039</v>
      </c>
      <c r="J11" s="347"/>
      <c r="K11" s="373"/>
    </row>
    <row r="12" spans="1:12" x14ac:dyDescent="0.25">
      <c r="A12" s="191"/>
      <c r="B12" s="347"/>
      <c r="C12" s="373"/>
      <c r="D12" s="196"/>
      <c r="E12" s="349"/>
      <c r="F12" s="350"/>
      <c r="G12" s="350"/>
      <c r="H12" s="391"/>
      <c r="I12" s="189"/>
      <c r="J12" s="347"/>
      <c r="K12" s="373"/>
      <c r="L12"/>
    </row>
    <row r="13" spans="1:12" ht="12.75" customHeight="1" x14ac:dyDescent="0.25">
      <c r="A13" s="191"/>
      <c r="B13" s="365"/>
      <c r="C13" s="355"/>
      <c r="D13" s="196"/>
      <c r="E13" s="384"/>
      <c r="F13" s="392"/>
      <c r="G13" s="392"/>
      <c r="H13" s="386"/>
      <c r="I13" s="189"/>
      <c r="J13" s="347"/>
      <c r="K13" s="348"/>
    </row>
    <row r="14" spans="1:12" x14ac:dyDescent="0.25">
      <c r="A14" s="44"/>
      <c r="B14" s="33"/>
      <c r="C14" s="33"/>
      <c r="D14" s="45"/>
      <c r="E14" s="33"/>
      <c r="F14" s="33"/>
      <c r="G14" s="382" t="s">
        <v>86</v>
      </c>
      <c r="H14" s="383"/>
      <c r="I14" s="211">
        <f>SUM(I7:I13)</f>
        <v>387231674</v>
      </c>
      <c r="J14" s="46"/>
      <c r="K14" s="47"/>
    </row>
    <row r="15" spans="1:12" ht="12.75" customHeight="1" x14ac:dyDescent="0.25">
      <c r="A15" s="3"/>
      <c r="B15" s="3"/>
      <c r="C15" s="3"/>
      <c r="D15" s="3"/>
      <c r="E15" s="3"/>
      <c r="F15" s="3"/>
      <c r="G15" s="274"/>
      <c r="H15" s="3"/>
      <c r="I15" s="22"/>
      <c r="J15" s="32"/>
      <c r="K15" s="40"/>
    </row>
    <row r="16" spans="1:12" x14ac:dyDescent="0.25">
      <c r="A16" s="331" t="s">
        <v>22</v>
      </c>
      <c r="B16" s="30" t="s">
        <v>31</v>
      </c>
      <c r="C16" s="49" t="s">
        <v>27</v>
      </c>
      <c r="D16" s="48" t="s">
        <v>27</v>
      </c>
      <c r="E16" s="333" t="s">
        <v>33</v>
      </c>
      <c r="F16" s="337"/>
      <c r="G16" s="337"/>
      <c r="H16" s="334"/>
      <c r="I16" s="331" t="s">
        <v>24</v>
      </c>
      <c r="J16" s="331" t="s">
        <v>23</v>
      </c>
      <c r="K16" s="49" t="s">
        <v>40</v>
      </c>
    </row>
    <row r="17" spans="1:11" x14ac:dyDescent="0.25">
      <c r="A17" s="332"/>
      <c r="B17" s="50" t="s">
        <v>32</v>
      </c>
      <c r="C17" s="50" t="s">
        <v>29</v>
      </c>
      <c r="D17" s="50" t="s">
        <v>28</v>
      </c>
      <c r="E17" s="333" t="s">
        <v>26</v>
      </c>
      <c r="F17" s="334"/>
      <c r="G17" s="333" t="s">
        <v>25</v>
      </c>
      <c r="H17" s="334"/>
      <c r="I17" s="332"/>
      <c r="J17" s="332"/>
      <c r="K17" s="50" t="s">
        <v>41</v>
      </c>
    </row>
    <row r="18" spans="1:11" x14ac:dyDescent="0.25">
      <c r="A18" s="39">
        <v>44300</v>
      </c>
      <c r="B18" s="53" t="s">
        <v>558</v>
      </c>
      <c r="C18" s="53" t="s">
        <v>544</v>
      </c>
      <c r="D18" s="53" t="s">
        <v>545</v>
      </c>
      <c r="E18" s="228" t="s">
        <v>532</v>
      </c>
      <c r="F18" s="232"/>
      <c r="G18" s="252" t="s">
        <v>522</v>
      </c>
      <c r="H18" s="232"/>
      <c r="I18" s="61">
        <v>1362789</v>
      </c>
      <c r="J18" s="61">
        <v>1362789</v>
      </c>
      <c r="K18" s="60">
        <f t="shared" ref="K18:K171" si="0">+I18-J18</f>
        <v>0</v>
      </c>
    </row>
    <row r="19" spans="1:11" x14ac:dyDescent="0.25">
      <c r="A19" s="39">
        <v>44305</v>
      </c>
      <c r="B19" s="53" t="s">
        <v>559</v>
      </c>
      <c r="C19" s="53" t="s">
        <v>546</v>
      </c>
      <c r="D19" s="53" t="s">
        <v>547</v>
      </c>
      <c r="E19" s="228" t="s">
        <v>533</v>
      </c>
      <c r="F19" s="232"/>
      <c r="G19" s="252" t="s">
        <v>523</v>
      </c>
      <c r="H19" s="232"/>
      <c r="I19" s="61">
        <v>1817052</v>
      </c>
      <c r="J19" s="61">
        <v>1817052</v>
      </c>
      <c r="K19" s="60">
        <f t="shared" si="0"/>
        <v>0</v>
      </c>
    </row>
    <row r="20" spans="1:11" x14ac:dyDescent="0.25">
      <c r="A20" s="39">
        <v>44305</v>
      </c>
      <c r="B20" s="53" t="s">
        <v>559</v>
      </c>
      <c r="C20" s="53" t="s">
        <v>546</v>
      </c>
      <c r="D20" s="53" t="s">
        <v>548</v>
      </c>
      <c r="E20" s="228" t="s">
        <v>534</v>
      </c>
      <c r="F20" s="232"/>
      <c r="G20" s="252" t="s">
        <v>524</v>
      </c>
      <c r="H20" s="232"/>
      <c r="I20" s="61">
        <v>1817052</v>
      </c>
      <c r="J20" s="61">
        <v>1817052</v>
      </c>
      <c r="K20" s="60">
        <f t="shared" si="0"/>
        <v>0</v>
      </c>
    </row>
    <row r="21" spans="1:11" x14ac:dyDescent="0.25">
      <c r="A21" s="39">
        <v>44305</v>
      </c>
      <c r="B21" s="53" t="s">
        <v>559</v>
      </c>
      <c r="C21" s="53" t="s">
        <v>546</v>
      </c>
      <c r="D21" s="53" t="s">
        <v>549</v>
      </c>
      <c r="E21" s="228" t="s">
        <v>535</v>
      </c>
      <c r="F21" s="232"/>
      <c r="G21" s="252" t="s">
        <v>525</v>
      </c>
      <c r="H21" s="232"/>
      <c r="I21" s="61">
        <v>1817052</v>
      </c>
      <c r="J21" s="61">
        <v>1817052</v>
      </c>
      <c r="K21" s="60">
        <f t="shared" si="0"/>
        <v>0</v>
      </c>
    </row>
    <row r="22" spans="1:11" x14ac:dyDescent="0.25">
      <c r="A22" s="39">
        <v>44305</v>
      </c>
      <c r="B22" s="53" t="s">
        <v>559</v>
      </c>
      <c r="C22" s="53" t="s">
        <v>546</v>
      </c>
      <c r="D22" s="53" t="s">
        <v>550</v>
      </c>
      <c r="E22" s="228" t="s">
        <v>536</v>
      </c>
      <c r="F22" s="232"/>
      <c r="G22" s="252" t="s">
        <v>526</v>
      </c>
      <c r="H22" s="232"/>
      <c r="I22" s="61">
        <v>1817052</v>
      </c>
      <c r="J22" s="61">
        <v>1817052</v>
      </c>
      <c r="K22" s="60">
        <f t="shared" si="0"/>
        <v>0</v>
      </c>
    </row>
    <row r="23" spans="1:11" x14ac:dyDescent="0.25">
      <c r="A23" s="39">
        <v>44305</v>
      </c>
      <c r="B23" s="53" t="s">
        <v>559</v>
      </c>
      <c r="C23" s="53" t="s">
        <v>546</v>
      </c>
      <c r="D23" s="53" t="s">
        <v>551</v>
      </c>
      <c r="E23" s="228" t="s">
        <v>537</v>
      </c>
      <c r="F23" s="232"/>
      <c r="G23" s="252" t="s">
        <v>527</v>
      </c>
      <c r="H23" s="232"/>
      <c r="I23" s="61">
        <v>1817052</v>
      </c>
      <c r="J23" s="61">
        <v>1817052</v>
      </c>
      <c r="K23" s="60">
        <f t="shared" si="0"/>
        <v>0</v>
      </c>
    </row>
    <row r="24" spans="1:11" x14ac:dyDescent="0.25">
      <c r="A24" s="39">
        <v>44305</v>
      </c>
      <c r="B24" s="53" t="s">
        <v>559</v>
      </c>
      <c r="C24" s="53" t="s">
        <v>546</v>
      </c>
      <c r="D24" s="53" t="s">
        <v>552</v>
      </c>
      <c r="E24" s="228" t="s">
        <v>538</v>
      </c>
      <c r="F24" s="232"/>
      <c r="G24" s="252" t="s">
        <v>528</v>
      </c>
      <c r="H24" s="232"/>
      <c r="I24" s="61">
        <v>1817052</v>
      </c>
      <c r="J24" s="61">
        <v>1817052</v>
      </c>
      <c r="K24" s="60">
        <f t="shared" si="0"/>
        <v>0</v>
      </c>
    </row>
    <row r="25" spans="1:11" x14ac:dyDescent="0.25">
      <c r="A25" s="39">
        <v>44305</v>
      </c>
      <c r="B25" s="53" t="s">
        <v>559</v>
      </c>
      <c r="C25" s="53" t="s">
        <v>546</v>
      </c>
      <c r="D25" s="53" t="s">
        <v>553</v>
      </c>
      <c r="E25" s="228" t="s">
        <v>539</v>
      </c>
      <c r="F25" s="232"/>
      <c r="G25" s="252" t="s">
        <v>529</v>
      </c>
      <c r="H25" s="232"/>
      <c r="I25" s="61">
        <v>1817052</v>
      </c>
      <c r="J25" s="61">
        <v>1817052</v>
      </c>
      <c r="K25" s="60">
        <f t="shared" si="0"/>
        <v>0</v>
      </c>
    </row>
    <row r="26" spans="1:11" x14ac:dyDescent="0.25">
      <c r="A26" s="39">
        <v>44305</v>
      </c>
      <c r="B26" s="53" t="s">
        <v>559</v>
      </c>
      <c r="C26" s="53" t="s">
        <v>546</v>
      </c>
      <c r="D26" s="53" t="s">
        <v>554</v>
      </c>
      <c r="E26" s="228" t="s">
        <v>540</v>
      </c>
      <c r="F26" s="232"/>
      <c r="G26" s="252" t="s">
        <v>530</v>
      </c>
      <c r="H26" s="232"/>
      <c r="I26" s="61">
        <v>1246000</v>
      </c>
      <c r="J26" s="61">
        <v>1246000</v>
      </c>
      <c r="K26" s="60">
        <f t="shared" si="0"/>
        <v>0</v>
      </c>
    </row>
    <row r="27" spans="1:11" x14ac:dyDescent="0.25">
      <c r="A27" s="39">
        <v>44305</v>
      </c>
      <c r="B27" s="53" t="s">
        <v>559</v>
      </c>
      <c r="C27" s="53" t="s">
        <v>546</v>
      </c>
      <c r="D27" s="53" t="s">
        <v>555</v>
      </c>
      <c r="E27" s="228" t="s">
        <v>541</v>
      </c>
      <c r="F27" s="232"/>
      <c r="G27" s="252" t="s">
        <v>524</v>
      </c>
      <c r="H27" s="232"/>
      <c r="I27" s="61">
        <v>1034460</v>
      </c>
      <c r="J27" s="61">
        <v>1034460</v>
      </c>
      <c r="K27" s="60">
        <f t="shared" si="0"/>
        <v>0</v>
      </c>
    </row>
    <row r="28" spans="1:11" x14ac:dyDescent="0.25">
      <c r="A28" s="39">
        <v>44305</v>
      </c>
      <c r="B28" s="53" t="s">
        <v>559</v>
      </c>
      <c r="C28" s="53" t="s">
        <v>546</v>
      </c>
      <c r="D28" s="53" t="s">
        <v>556</v>
      </c>
      <c r="E28" s="228" t="s">
        <v>542</v>
      </c>
      <c r="F28" s="232"/>
      <c r="G28" s="252" t="s">
        <v>531</v>
      </c>
      <c r="H28" s="232"/>
      <c r="I28" s="61">
        <v>501690</v>
      </c>
      <c r="J28" s="61">
        <v>501690</v>
      </c>
      <c r="K28" s="60">
        <f t="shared" si="0"/>
        <v>0</v>
      </c>
    </row>
    <row r="29" spans="1:11" x14ac:dyDescent="0.25">
      <c r="A29" s="39">
        <v>44305</v>
      </c>
      <c r="B29" s="53" t="s">
        <v>559</v>
      </c>
      <c r="C29" s="53" t="s">
        <v>546</v>
      </c>
      <c r="D29" s="53" t="s">
        <v>557</v>
      </c>
      <c r="E29" s="228" t="s">
        <v>543</v>
      </c>
      <c r="F29" s="232"/>
      <c r="G29" s="252" t="s">
        <v>530</v>
      </c>
      <c r="H29" s="232"/>
      <c r="I29" s="61">
        <v>1733200</v>
      </c>
      <c r="J29" s="61">
        <v>1733200</v>
      </c>
      <c r="K29" s="60">
        <f t="shared" si="0"/>
        <v>0</v>
      </c>
    </row>
    <row r="30" spans="1:11" x14ac:dyDescent="0.25">
      <c r="A30" s="39">
        <v>44356</v>
      </c>
      <c r="B30" s="53" t="s">
        <v>700</v>
      </c>
      <c r="C30" s="53" t="s">
        <v>546</v>
      </c>
      <c r="D30" s="53" t="s">
        <v>694</v>
      </c>
      <c r="E30" s="228" t="s">
        <v>697</v>
      </c>
      <c r="F30" s="232"/>
      <c r="G30" s="252" t="s">
        <v>524</v>
      </c>
      <c r="H30" s="232"/>
      <c r="I30" s="61">
        <v>1817052</v>
      </c>
      <c r="J30" s="61">
        <v>1817052</v>
      </c>
      <c r="K30" s="60">
        <f t="shared" si="0"/>
        <v>0</v>
      </c>
    </row>
    <row r="31" spans="1:11" x14ac:dyDescent="0.25">
      <c r="A31" s="39">
        <v>44356</v>
      </c>
      <c r="B31" s="53" t="s">
        <v>700</v>
      </c>
      <c r="C31" s="53" t="s">
        <v>546</v>
      </c>
      <c r="D31" s="53" t="s">
        <v>695</v>
      </c>
      <c r="E31" s="228" t="s">
        <v>698</v>
      </c>
      <c r="F31" s="232"/>
      <c r="G31" s="252" t="s">
        <v>530</v>
      </c>
      <c r="H31" s="232"/>
      <c r="I31" s="61">
        <v>1540000</v>
      </c>
      <c r="J31" s="61">
        <v>1540000</v>
      </c>
      <c r="K31" s="60">
        <f t="shared" si="0"/>
        <v>0</v>
      </c>
    </row>
    <row r="32" spans="1:11" x14ac:dyDescent="0.25">
      <c r="A32" s="39">
        <v>44356</v>
      </c>
      <c r="B32" s="53" t="s">
        <v>700</v>
      </c>
      <c r="C32" s="53" t="s">
        <v>546</v>
      </c>
      <c r="D32" s="53" t="s">
        <v>696</v>
      </c>
      <c r="E32" s="249" t="s">
        <v>699</v>
      </c>
      <c r="F32" s="55"/>
      <c r="G32" s="249" t="s">
        <v>701</v>
      </c>
      <c r="H32" s="55"/>
      <c r="I32" s="61">
        <v>1817052</v>
      </c>
      <c r="J32" s="327">
        <v>1817052</v>
      </c>
      <c r="K32" s="60">
        <f t="shared" si="0"/>
        <v>0</v>
      </c>
    </row>
    <row r="33" spans="1:13" x14ac:dyDescent="0.25">
      <c r="A33" s="39"/>
      <c r="B33" s="53"/>
      <c r="C33" s="53"/>
      <c r="D33" s="53"/>
      <c r="E33" s="249"/>
      <c r="F33" s="55"/>
      <c r="G33" s="249"/>
      <c r="H33" s="55"/>
      <c r="I33" s="61"/>
      <c r="J33" s="247"/>
      <c r="K33" s="60">
        <f t="shared" si="0"/>
        <v>0</v>
      </c>
    </row>
    <row r="34" spans="1:13" x14ac:dyDescent="0.25">
      <c r="A34" s="39"/>
      <c r="B34" s="53"/>
      <c r="C34" s="53"/>
      <c r="D34" s="53"/>
      <c r="E34" s="249"/>
      <c r="F34" s="55"/>
      <c r="G34" s="249"/>
      <c r="H34" s="55"/>
      <c r="I34" s="61"/>
      <c r="J34" s="247"/>
      <c r="K34" s="60">
        <f t="shared" si="0"/>
        <v>0</v>
      </c>
    </row>
    <row r="35" spans="1:13" x14ac:dyDescent="0.25">
      <c r="A35" s="39"/>
      <c r="B35" s="53"/>
      <c r="C35" s="53"/>
      <c r="D35" s="53"/>
      <c r="E35" s="249"/>
      <c r="F35" s="55"/>
      <c r="G35" s="249"/>
      <c r="H35" s="55"/>
      <c r="I35" s="61"/>
      <c r="J35" s="247"/>
      <c r="K35" s="60">
        <f t="shared" si="0"/>
        <v>0</v>
      </c>
    </row>
    <row r="36" spans="1:13" x14ac:dyDescent="0.25">
      <c r="A36" s="39"/>
      <c r="B36" s="53"/>
      <c r="C36" s="53"/>
      <c r="D36" s="53"/>
      <c r="E36" s="249"/>
      <c r="F36" s="55"/>
      <c r="G36" s="249"/>
      <c r="H36" s="55"/>
      <c r="I36" s="61"/>
      <c r="J36" s="61"/>
      <c r="K36" s="60">
        <f t="shared" si="0"/>
        <v>0</v>
      </c>
      <c r="M36" s="120"/>
    </row>
    <row r="37" spans="1:13" x14ac:dyDescent="0.25">
      <c r="A37" s="39"/>
      <c r="B37" s="53"/>
      <c r="C37" s="53"/>
      <c r="D37" s="53"/>
      <c r="E37" s="249"/>
      <c r="F37" s="55"/>
      <c r="G37" s="249"/>
      <c r="H37" s="55"/>
      <c r="I37" s="61"/>
      <c r="J37" s="61"/>
      <c r="K37" s="60">
        <f t="shared" si="0"/>
        <v>0</v>
      </c>
      <c r="M37" s="120"/>
    </row>
    <row r="38" spans="1:13" x14ac:dyDescent="0.25">
      <c r="A38" s="39"/>
      <c r="B38" s="53"/>
      <c r="C38" s="53"/>
      <c r="D38" s="53"/>
      <c r="E38" s="249"/>
      <c r="F38" s="55"/>
      <c r="G38" s="249"/>
      <c r="H38" s="55"/>
      <c r="I38" s="61"/>
      <c r="J38" s="61"/>
      <c r="K38" s="60">
        <f t="shared" si="0"/>
        <v>0</v>
      </c>
      <c r="M38" s="120"/>
    </row>
    <row r="39" spans="1:13" x14ac:dyDescent="0.25">
      <c r="A39" s="39"/>
      <c r="B39" s="53"/>
      <c r="C39" s="53"/>
      <c r="D39" s="53"/>
      <c r="E39" s="249"/>
      <c r="F39" s="55"/>
      <c r="G39" s="249"/>
      <c r="H39" s="55"/>
      <c r="I39" s="61"/>
      <c r="J39" s="61"/>
      <c r="K39" s="60">
        <f t="shared" si="0"/>
        <v>0</v>
      </c>
      <c r="M39" s="120"/>
    </row>
    <row r="40" spans="1:13" x14ac:dyDescent="0.25">
      <c r="A40" s="39"/>
      <c r="B40" s="53"/>
      <c r="C40" s="53"/>
      <c r="D40" s="53"/>
      <c r="E40" s="249"/>
      <c r="F40" s="55"/>
      <c r="G40" s="249"/>
      <c r="H40" s="55"/>
      <c r="I40" s="61"/>
      <c r="J40" s="61"/>
      <c r="K40" s="60">
        <f t="shared" si="0"/>
        <v>0</v>
      </c>
      <c r="M40" s="120"/>
    </row>
    <row r="41" spans="1:13" x14ac:dyDescent="0.25">
      <c r="A41" s="39"/>
      <c r="B41" s="53"/>
      <c r="C41" s="53"/>
      <c r="D41" s="53"/>
      <c r="E41" s="249"/>
      <c r="F41" s="55"/>
      <c r="G41" s="249"/>
      <c r="H41" s="55"/>
      <c r="I41" s="61"/>
      <c r="J41" s="61"/>
      <c r="K41" s="60">
        <f t="shared" si="0"/>
        <v>0</v>
      </c>
      <c r="M41" s="120"/>
    </row>
    <row r="42" spans="1:13" x14ac:dyDescent="0.25">
      <c r="A42" s="39"/>
      <c r="B42" s="53"/>
      <c r="C42" s="53"/>
      <c r="D42" s="53"/>
      <c r="E42" s="249"/>
      <c r="F42" s="55"/>
      <c r="G42" s="249"/>
      <c r="H42" s="55"/>
      <c r="I42" s="61"/>
      <c r="J42" s="61"/>
      <c r="K42" s="60">
        <f t="shared" si="0"/>
        <v>0</v>
      </c>
      <c r="M42" s="120"/>
    </row>
    <row r="43" spans="1:13" x14ac:dyDescent="0.25">
      <c r="A43" s="39"/>
      <c r="B43" s="53"/>
      <c r="C43" s="53"/>
      <c r="D43" s="53"/>
      <c r="E43" s="249"/>
      <c r="F43" s="55"/>
      <c r="G43" s="249"/>
      <c r="H43" s="55"/>
      <c r="I43" s="61"/>
      <c r="J43" s="61"/>
      <c r="K43" s="60">
        <f t="shared" si="0"/>
        <v>0</v>
      </c>
      <c r="M43" s="120"/>
    </row>
    <row r="44" spans="1:13" x14ac:dyDescent="0.25">
      <c r="A44" s="39"/>
      <c r="B44" s="53"/>
      <c r="C44" s="53"/>
      <c r="D44" s="53"/>
      <c r="E44" s="249"/>
      <c r="F44" s="55"/>
      <c r="G44" s="249"/>
      <c r="H44" s="55"/>
      <c r="I44" s="61"/>
      <c r="J44" s="61"/>
      <c r="K44" s="60">
        <f t="shared" si="0"/>
        <v>0</v>
      </c>
      <c r="M44" s="120"/>
    </row>
    <row r="45" spans="1:13" x14ac:dyDescent="0.25">
      <c r="A45" s="39"/>
      <c r="B45" s="53"/>
      <c r="C45" s="53"/>
      <c r="D45" s="53"/>
      <c r="E45" s="249"/>
      <c r="F45" s="55"/>
      <c r="G45" s="249"/>
      <c r="H45" s="55"/>
      <c r="I45" s="61"/>
      <c r="J45" s="61"/>
      <c r="K45" s="60">
        <f t="shared" si="0"/>
        <v>0</v>
      </c>
      <c r="M45" s="120"/>
    </row>
    <row r="46" spans="1:13" x14ac:dyDescent="0.25">
      <c r="A46" s="39"/>
      <c r="B46" s="53"/>
      <c r="C46" s="53"/>
      <c r="D46" s="53"/>
      <c r="E46" s="249"/>
      <c r="F46" s="55"/>
      <c r="G46" s="249"/>
      <c r="H46" s="55"/>
      <c r="I46" s="61"/>
      <c r="J46" s="61"/>
      <c r="K46" s="60">
        <f t="shared" si="0"/>
        <v>0</v>
      </c>
      <c r="M46" s="120"/>
    </row>
    <row r="47" spans="1:13" x14ac:dyDescent="0.25">
      <c r="A47" s="39"/>
      <c r="B47" s="53"/>
      <c r="C47" s="53"/>
      <c r="D47" s="53"/>
      <c r="E47" s="249"/>
      <c r="F47" s="55"/>
      <c r="G47" s="249"/>
      <c r="H47" s="55"/>
      <c r="I47" s="61"/>
      <c r="J47" s="61"/>
      <c r="K47" s="60">
        <f t="shared" si="0"/>
        <v>0</v>
      </c>
      <c r="M47" s="120"/>
    </row>
    <row r="48" spans="1:13" x14ac:dyDescent="0.25">
      <c r="A48" s="39"/>
      <c r="B48" s="53"/>
      <c r="C48" s="53"/>
      <c r="D48" s="53"/>
      <c r="E48" s="249"/>
      <c r="F48" s="55"/>
      <c r="G48" s="249"/>
      <c r="H48" s="55"/>
      <c r="I48" s="61"/>
      <c r="J48" s="61"/>
      <c r="K48" s="60">
        <f t="shared" si="0"/>
        <v>0</v>
      </c>
      <c r="M48" s="120"/>
    </row>
    <row r="49" spans="1:13" x14ac:dyDescent="0.25">
      <c r="A49" s="39"/>
      <c r="B49" s="53"/>
      <c r="C49" s="53"/>
      <c r="D49" s="53"/>
      <c r="E49" s="249"/>
      <c r="F49" s="55"/>
      <c r="G49" s="249"/>
      <c r="H49" s="55"/>
      <c r="I49" s="61"/>
      <c r="J49" s="61"/>
      <c r="K49" s="60">
        <f t="shared" si="0"/>
        <v>0</v>
      </c>
      <c r="M49" s="120"/>
    </row>
    <row r="50" spans="1:13" x14ac:dyDescent="0.25">
      <c r="A50" s="39"/>
      <c r="B50" s="53"/>
      <c r="C50" s="53"/>
      <c r="D50" s="53"/>
      <c r="E50" s="249"/>
      <c r="F50" s="55"/>
      <c r="G50" s="249"/>
      <c r="H50" s="55"/>
      <c r="I50" s="61"/>
      <c r="J50" s="61"/>
      <c r="K50" s="60">
        <f t="shared" si="0"/>
        <v>0</v>
      </c>
      <c r="M50" s="120"/>
    </row>
    <row r="51" spans="1:13" x14ac:dyDescent="0.25">
      <c r="A51" s="39"/>
      <c r="B51" s="53"/>
      <c r="C51" s="53"/>
      <c r="D51" s="53"/>
      <c r="E51" s="249"/>
      <c r="F51" s="55"/>
      <c r="G51" s="249"/>
      <c r="H51" s="55"/>
      <c r="I51" s="61"/>
      <c r="J51" s="61"/>
      <c r="K51" s="60">
        <f t="shared" si="0"/>
        <v>0</v>
      </c>
      <c r="M51" s="120"/>
    </row>
    <row r="52" spans="1:13" x14ac:dyDescent="0.25">
      <c r="A52" s="39"/>
      <c r="B52" s="53"/>
      <c r="C52" s="53"/>
      <c r="D52" s="53"/>
      <c r="E52" s="249"/>
      <c r="F52" s="55"/>
      <c r="G52" s="249"/>
      <c r="H52" s="55"/>
      <c r="I52" s="61"/>
      <c r="J52" s="61"/>
      <c r="K52" s="60">
        <f t="shared" si="0"/>
        <v>0</v>
      </c>
      <c r="M52" s="120"/>
    </row>
    <row r="53" spans="1:13" x14ac:dyDescent="0.25">
      <c r="A53" s="39"/>
      <c r="B53" s="53"/>
      <c r="C53" s="53"/>
      <c r="D53" s="53"/>
      <c r="E53" s="249"/>
      <c r="F53" s="55"/>
      <c r="G53" s="249"/>
      <c r="H53" s="55"/>
      <c r="I53" s="61"/>
      <c r="J53" s="61"/>
      <c r="K53" s="60">
        <f t="shared" si="0"/>
        <v>0</v>
      </c>
      <c r="M53" s="120"/>
    </row>
    <row r="54" spans="1:13" x14ac:dyDescent="0.25">
      <c r="A54" s="39"/>
      <c r="B54" s="53"/>
      <c r="C54" s="53"/>
      <c r="D54" s="53"/>
      <c r="E54" s="249"/>
      <c r="F54" s="55"/>
      <c r="G54" s="249"/>
      <c r="H54" s="55"/>
      <c r="I54" s="61"/>
      <c r="J54" s="61"/>
      <c r="K54" s="60">
        <f t="shared" si="0"/>
        <v>0</v>
      </c>
      <c r="M54" s="120"/>
    </row>
    <row r="55" spans="1:13" x14ac:dyDescent="0.25">
      <c r="A55" s="39"/>
      <c r="B55" s="53"/>
      <c r="C55" s="53"/>
      <c r="D55" s="53"/>
      <c r="E55" s="249"/>
      <c r="F55" s="55"/>
      <c r="G55" s="249"/>
      <c r="H55" s="55"/>
      <c r="I55" s="61"/>
      <c r="J55" s="61"/>
      <c r="K55" s="60">
        <f t="shared" si="0"/>
        <v>0</v>
      </c>
      <c r="M55" s="120"/>
    </row>
    <row r="56" spans="1:13" x14ac:dyDescent="0.25">
      <c r="A56" s="39"/>
      <c r="B56" s="53"/>
      <c r="C56" s="53"/>
      <c r="D56" s="53"/>
      <c r="E56" s="249"/>
      <c r="F56" s="55"/>
      <c r="G56" s="249"/>
      <c r="H56" s="55"/>
      <c r="I56" s="61"/>
      <c r="J56" s="61"/>
      <c r="K56" s="60">
        <f t="shared" si="0"/>
        <v>0</v>
      </c>
      <c r="M56" s="120"/>
    </row>
    <row r="57" spans="1:13" x14ac:dyDescent="0.25">
      <c r="A57" s="39"/>
      <c r="B57" s="53"/>
      <c r="C57" s="53"/>
      <c r="D57" s="53"/>
      <c r="E57" s="249"/>
      <c r="F57" s="55"/>
      <c r="G57" s="249"/>
      <c r="H57" s="55"/>
      <c r="I57" s="61"/>
      <c r="J57" s="61"/>
      <c r="K57" s="60">
        <f t="shared" si="0"/>
        <v>0</v>
      </c>
      <c r="M57" s="120"/>
    </row>
    <row r="58" spans="1:13" x14ac:dyDescent="0.25">
      <c r="A58" s="39"/>
      <c r="B58" s="53"/>
      <c r="C58" s="53"/>
      <c r="D58" s="53"/>
      <c r="E58" s="249"/>
      <c r="F58" s="55"/>
      <c r="G58" s="249"/>
      <c r="H58" s="55"/>
      <c r="I58" s="61"/>
      <c r="J58" s="61"/>
      <c r="K58" s="60">
        <f t="shared" si="0"/>
        <v>0</v>
      </c>
      <c r="M58" s="120"/>
    </row>
    <row r="59" spans="1:13" x14ac:dyDescent="0.25">
      <c r="A59" s="39"/>
      <c r="B59" s="53"/>
      <c r="C59" s="53"/>
      <c r="D59" s="53"/>
      <c r="E59" s="249"/>
      <c r="F59" s="55"/>
      <c r="G59" s="249"/>
      <c r="H59" s="55"/>
      <c r="I59" s="61"/>
      <c r="J59" s="61"/>
      <c r="K59" s="60">
        <f t="shared" si="0"/>
        <v>0</v>
      </c>
      <c r="M59" s="120"/>
    </row>
    <row r="60" spans="1:13" x14ac:dyDescent="0.25">
      <c r="A60" s="39"/>
      <c r="B60" s="53"/>
      <c r="C60" s="53"/>
      <c r="D60" s="53"/>
      <c r="E60" s="249"/>
      <c r="F60" s="55"/>
      <c r="G60" s="249"/>
      <c r="H60" s="55"/>
      <c r="I60" s="61"/>
      <c r="J60" s="61"/>
      <c r="K60" s="60">
        <f t="shared" si="0"/>
        <v>0</v>
      </c>
      <c r="M60" s="120"/>
    </row>
    <row r="61" spans="1:13" x14ac:dyDescent="0.25">
      <c r="A61" s="39"/>
      <c r="B61" s="53"/>
      <c r="C61" s="53"/>
      <c r="D61" s="53"/>
      <c r="E61" s="249"/>
      <c r="F61" s="55"/>
      <c r="G61" s="249"/>
      <c r="H61" s="55"/>
      <c r="I61" s="61"/>
      <c r="J61" s="61"/>
      <c r="K61" s="60">
        <f t="shared" si="0"/>
        <v>0</v>
      </c>
      <c r="M61" s="120"/>
    </row>
    <row r="62" spans="1:13" x14ac:dyDescent="0.25">
      <c r="A62" s="39"/>
      <c r="B62" s="53"/>
      <c r="C62" s="53"/>
      <c r="D62" s="53"/>
      <c r="E62" s="249"/>
      <c r="F62" s="55"/>
      <c r="G62" s="249"/>
      <c r="H62" s="55"/>
      <c r="I62" s="61"/>
      <c r="J62" s="61"/>
      <c r="K62" s="60">
        <f t="shared" si="0"/>
        <v>0</v>
      </c>
      <c r="M62" s="120"/>
    </row>
    <row r="63" spans="1:13" x14ac:dyDescent="0.25">
      <c r="A63" s="39"/>
      <c r="B63" s="53"/>
      <c r="C63" s="53"/>
      <c r="D63" s="53"/>
      <c r="E63" s="249"/>
      <c r="F63" s="55"/>
      <c r="G63" s="249"/>
      <c r="H63" s="55"/>
      <c r="I63" s="61"/>
      <c r="J63" s="61"/>
      <c r="K63" s="60">
        <f t="shared" si="0"/>
        <v>0</v>
      </c>
      <c r="M63" s="120"/>
    </row>
    <row r="64" spans="1:13" x14ac:dyDescent="0.25">
      <c r="A64" s="39"/>
      <c r="B64" s="53"/>
      <c r="C64" s="53"/>
      <c r="D64" s="53"/>
      <c r="E64" s="249"/>
      <c r="F64" s="55"/>
      <c r="G64" s="249"/>
      <c r="H64" s="55"/>
      <c r="I64" s="61"/>
      <c r="J64" s="61"/>
      <c r="K64" s="60">
        <f t="shared" si="0"/>
        <v>0</v>
      </c>
      <c r="M64" s="120"/>
    </row>
    <row r="65" spans="1:13" x14ac:dyDescent="0.25">
      <c r="A65" s="39"/>
      <c r="B65" s="53"/>
      <c r="C65" s="53"/>
      <c r="D65" s="53"/>
      <c r="E65" s="249"/>
      <c r="F65" s="55"/>
      <c r="G65" s="249"/>
      <c r="H65" s="55"/>
      <c r="I65" s="61"/>
      <c r="J65" s="61"/>
      <c r="K65" s="60">
        <f t="shared" si="0"/>
        <v>0</v>
      </c>
      <c r="M65" s="120"/>
    </row>
    <row r="66" spans="1:13" x14ac:dyDescent="0.25">
      <c r="A66" s="39"/>
      <c r="B66" s="53"/>
      <c r="C66" s="53"/>
      <c r="D66" s="53"/>
      <c r="E66" s="249"/>
      <c r="F66" s="55"/>
      <c r="G66" s="249"/>
      <c r="H66" s="55"/>
      <c r="I66" s="61"/>
      <c r="J66" s="61"/>
      <c r="K66" s="60">
        <f t="shared" si="0"/>
        <v>0</v>
      </c>
      <c r="M66" s="120"/>
    </row>
    <row r="67" spans="1:13" x14ac:dyDescent="0.25">
      <c r="A67" s="39"/>
      <c r="B67" s="53"/>
      <c r="C67" s="53"/>
      <c r="D67" s="53"/>
      <c r="E67" s="249"/>
      <c r="F67" s="55"/>
      <c r="G67" s="249"/>
      <c r="H67" s="55"/>
      <c r="I67" s="61"/>
      <c r="J67" s="61"/>
      <c r="K67" s="60">
        <f t="shared" si="0"/>
        <v>0</v>
      </c>
      <c r="M67" s="120"/>
    </row>
    <row r="68" spans="1:13" x14ac:dyDescent="0.25">
      <c r="A68" s="39"/>
      <c r="B68" s="53"/>
      <c r="C68" s="53"/>
      <c r="D68" s="53"/>
      <c r="E68" s="249"/>
      <c r="F68" s="55"/>
      <c r="G68" s="249"/>
      <c r="H68" s="55"/>
      <c r="I68" s="61"/>
      <c r="J68" s="61"/>
      <c r="K68" s="60">
        <f t="shared" si="0"/>
        <v>0</v>
      </c>
      <c r="M68" s="120"/>
    </row>
    <row r="69" spans="1:13" x14ac:dyDescent="0.25">
      <c r="A69" s="39"/>
      <c r="B69" s="53"/>
      <c r="C69" s="53"/>
      <c r="D69" s="53"/>
      <c r="E69" s="249"/>
      <c r="F69" s="55"/>
      <c r="G69" s="249"/>
      <c r="H69" s="55"/>
      <c r="I69" s="61"/>
      <c r="J69" s="61"/>
      <c r="K69" s="60">
        <f t="shared" si="0"/>
        <v>0</v>
      </c>
      <c r="M69" s="120"/>
    </row>
    <row r="70" spans="1:13" x14ac:dyDescent="0.25">
      <c r="A70" s="39"/>
      <c r="B70" s="53"/>
      <c r="C70" s="53"/>
      <c r="D70" s="53"/>
      <c r="E70" s="249"/>
      <c r="F70" s="55"/>
      <c r="G70" s="249"/>
      <c r="H70" s="55"/>
      <c r="I70" s="61"/>
      <c r="J70" s="61"/>
      <c r="K70" s="60">
        <f t="shared" si="0"/>
        <v>0</v>
      </c>
      <c r="M70" s="120"/>
    </row>
    <row r="71" spans="1:13" x14ac:dyDescent="0.25">
      <c r="A71" s="39"/>
      <c r="B71" s="53"/>
      <c r="C71" s="53"/>
      <c r="D71" s="53"/>
      <c r="E71" s="249"/>
      <c r="F71" s="55"/>
      <c r="G71" s="249"/>
      <c r="H71" s="55"/>
      <c r="I71" s="61"/>
      <c r="J71" s="61"/>
      <c r="K71" s="60">
        <f t="shared" si="0"/>
        <v>0</v>
      </c>
      <c r="M71" s="120"/>
    </row>
    <row r="72" spans="1:13" x14ac:dyDescent="0.25">
      <c r="A72" s="39"/>
      <c r="B72" s="53"/>
      <c r="C72" s="53"/>
      <c r="D72" s="53"/>
      <c r="E72" s="249"/>
      <c r="F72" s="55"/>
      <c r="G72" s="249"/>
      <c r="H72" s="55"/>
      <c r="I72" s="61"/>
      <c r="J72" s="61"/>
      <c r="K72" s="60">
        <f t="shared" si="0"/>
        <v>0</v>
      </c>
      <c r="M72" s="120"/>
    </row>
    <row r="73" spans="1:13" x14ac:dyDescent="0.25">
      <c r="A73" s="39"/>
      <c r="B73" s="53"/>
      <c r="C73" s="53"/>
      <c r="D73" s="53"/>
      <c r="E73" s="249"/>
      <c r="F73" s="55"/>
      <c r="G73" s="249"/>
      <c r="H73" s="55"/>
      <c r="I73" s="61"/>
      <c r="J73" s="61"/>
      <c r="K73" s="60">
        <f t="shared" si="0"/>
        <v>0</v>
      </c>
      <c r="M73" s="120"/>
    </row>
    <row r="74" spans="1:13" x14ac:dyDescent="0.25">
      <c r="A74" s="39"/>
      <c r="B74" s="53"/>
      <c r="C74" s="53"/>
      <c r="D74" s="53"/>
      <c r="E74" s="249"/>
      <c r="F74" s="55"/>
      <c r="G74" s="249"/>
      <c r="H74" s="55"/>
      <c r="I74" s="61"/>
      <c r="J74" s="61"/>
      <c r="K74" s="60">
        <f t="shared" si="0"/>
        <v>0</v>
      </c>
      <c r="M74" s="120"/>
    </row>
    <row r="75" spans="1:13" x14ac:dyDescent="0.25">
      <c r="A75" s="39"/>
      <c r="B75" s="53"/>
      <c r="C75" s="53"/>
      <c r="D75" s="53"/>
      <c r="E75" s="249"/>
      <c r="F75" s="55"/>
      <c r="G75" s="249"/>
      <c r="H75" s="55"/>
      <c r="I75" s="61"/>
      <c r="J75" s="61"/>
      <c r="K75" s="60">
        <f t="shared" si="0"/>
        <v>0</v>
      </c>
      <c r="M75" s="120"/>
    </row>
    <row r="76" spans="1:13" x14ac:dyDescent="0.25">
      <c r="A76" s="39"/>
      <c r="B76" s="53"/>
      <c r="C76" s="53"/>
      <c r="D76" s="53"/>
      <c r="E76" s="249"/>
      <c r="F76" s="55"/>
      <c r="G76" s="249"/>
      <c r="H76" s="55"/>
      <c r="I76" s="61"/>
      <c r="J76" s="61"/>
      <c r="K76" s="60">
        <f t="shared" si="0"/>
        <v>0</v>
      </c>
      <c r="M76" s="120"/>
    </row>
    <row r="77" spans="1:13" x14ac:dyDescent="0.25">
      <c r="A77" s="39"/>
      <c r="B77" s="53"/>
      <c r="C77" s="53"/>
      <c r="D77" s="53"/>
      <c r="E77" s="249"/>
      <c r="F77" s="55"/>
      <c r="G77" s="249"/>
      <c r="H77" s="55"/>
      <c r="I77" s="61"/>
      <c r="J77" s="61"/>
      <c r="K77" s="60">
        <f t="shared" si="0"/>
        <v>0</v>
      </c>
      <c r="M77" s="120"/>
    </row>
    <row r="78" spans="1:13" x14ac:dyDescent="0.25">
      <c r="A78" s="39"/>
      <c r="B78" s="53"/>
      <c r="C78" s="53"/>
      <c r="D78" s="53"/>
      <c r="E78" s="249"/>
      <c r="F78" s="55"/>
      <c r="G78" s="249"/>
      <c r="H78" s="55"/>
      <c r="I78" s="61"/>
      <c r="J78" s="61"/>
      <c r="K78" s="60">
        <f t="shared" si="0"/>
        <v>0</v>
      </c>
      <c r="M78" s="120"/>
    </row>
    <row r="79" spans="1:13" x14ac:dyDescent="0.25">
      <c r="A79" s="39"/>
      <c r="B79" s="53"/>
      <c r="C79" s="53"/>
      <c r="D79" s="53"/>
      <c r="E79" s="249"/>
      <c r="F79" s="55"/>
      <c r="G79" s="249"/>
      <c r="H79" s="55"/>
      <c r="I79" s="61"/>
      <c r="J79" s="61"/>
      <c r="K79" s="60">
        <f t="shared" si="0"/>
        <v>0</v>
      </c>
      <c r="M79" s="120"/>
    </row>
    <row r="80" spans="1:13" x14ac:dyDescent="0.25">
      <c r="A80" s="39"/>
      <c r="B80" s="53"/>
      <c r="C80" s="53"/>
      <c r="D80" s="53"/>
      <c r="E80" s="249"/>
      <c r="F80" s="55"/>
      <c r="G80" s="249"/>
      <c r="H80" s="55"/>
      <c r="I80" s="61"/>
      <c r="J80" s="61"/>
      <c r="K80" s="60">
        <f t="shared" si="0"/>
        <v>0</v>
      </c>
      <c r="M80" s="120"/>
    </row>
    <row r="81" spans="1:13" x14ac:dyDescent="0.25">
      <c r="A81" s="39"/>
      <c r="B81" s="53"/>
      <c r="C81" s="53"/>
      <c r="D81" s="53"/>
      <c r="E81" s="249"/>
      <c r="F81" s="55"/>
      <c r="G81" s="249"/>
      <c r="H81" s="55"/>
      <c r="I81" s="61"/>
      <c r="J81" s="61"/>
      <c r="K81" s="60">
        <f t="shared" si="0"/>
        <v>0</v>
      </c>
      <c r="M81" s="120"/>
    </row>
    <row r="82" spans="1:13" x14ac:dyDescent="0.25">
      <c r="A82" s="39"/>
      <c r="B82" s="53"/>
      <c r="C82" s="53"/>
      <c r="D82" s="53"/>
      <c r="E82" s="249"/>
      <c r="F82" s="55"/>
      <c r="G82" s="249"/>
      <c r="H82" s="55"/>
      <c r="I82" s="61"/>
      <c r="J82" s="61"/>
      <c r="K82" s="60">
        <f t="shared" si="0"/>
        <v>0</v>
      </c>
      <c r="M82" s="120"/>
    </row>
    <row r="83" spans="1:13" x14ac:dyDescent="0.25">
      <c r="A83" s="39"/>
      <c r="B83" s="53"/>
      <c r="C83" s="53"/>
      <c r="D83" s="53"/>
      <c r="E83" s="249"/>
      <c r="F83" s="55"/>
      <c r="G83" s="249"/>
      <c r="H83" s="55"/>
      <c r="I83" s="61"/>
      <c r="J83" s="61"/>
      <c r="K83" s="60">
        <f t="shared" si="0"/>
        <v>0</v>
      </c>
      <c r="M83" s="120"/>
    </row>
    <row r="84" spans="1:13" x14ac:dyDescent="0.25">
      <c r="A84" s="39"/>
      <c r="B84" s="53"/>
      <c r="C84" s="53"/>
      <c r="D84" s="53"/>
      <c r="E84" s="249"/>
      <c r="F84" s="55"/>
      <c r="G84" s="249"/>
      <c r="H84" s="55"/>
      <c r="I84" s="61"/>
      <c r="J84" s="61"/>
      <c r="K84" s="60">
        <f t="shared" si="0"/>
        <v>0</v>
      </c>
      <c r="M84" s="120"/>
    </row>
    <row r="85" spans="1:13" x14ac:dyDescent="0.25">
      <c r="A85" s="39"/>
      <c r="B85" s="53"/>
      <c r="C85" s="53"/>
      <c r="D85" s="53"/>
      <c r="E85" s="249"/>
      <c r="F85" s="55"/>
      <c r="G85" s="249"/>
      <c r="H85" s="55"/>
      <c r="I85" s="61"/>
      <c r="J85" s="61"/>
      <c r="K85" s="60">
        <f t="shared" si="0"/>
        <v>0</v>
      </c>
      <c r="M85" s="120"/>
    </row>
    <row r="86" spans="1:13" x14ac:dyDescent="0.25">
      <c r="A86" s="39"/>
      <c r="B86" s="53"/>
      <c r="C86" s="53"/>
      <c r="D86" s="53"/>
      <c r="E86" s="249"/>
      <c r="F86" s="55"/>
      <c r="G86" s="249"/>
      <c r="H86" s="55"/>
      <c r="I86" s="61"/>
      <c r="J86" s="61"/>
      <c r="K86" s="60">
        <f t="shared" si="0"/>
        <v>0</v>
      </c>
      <c r="M86" s="120"/>
    </row>
    <row r="87" spans="1:13" x14ac:dyDescent="0.25">
      <c r="A87" s="39"/>
      <c r="B87" s="53"/>
      <c r="C87" s="53"/>
      <c r="D87" s="53"/>
      <c r="E87" s="249"/>
      <c r="F87" s="55"/>
      <c r="G87" s="249"/>
      <c r="H87" s="55"/>
      <c r="I87" s="61"/>
      <c r="J87" s="61"/>
      <c r="K87" s="60">
        <f t="shared" si="0"/>
        <v>0</v>
      </c>
      <c r="M87" s="120"/>
    </row>
    <row r="88" spans="1:13" x14ac:dyDescent="0.25">
      <c r="A88" s="39"/>
      <c r="B88" s="53"/>
      <c r="C88" s="53"/>
      <c r="D88" s="53"/>
      <c r="E88" s="249"/>
      <c r="F88" s="55"/>
      <c r="G88" s="249"/>
      <c r="H88" s="55"/>
      <c r="I88" s="61"/>
      <c r="J88" s="61"/>
      <c r="K88" s="60">
        <f t="shared" si="0"/>
        <v>0</v>
      </c>
      <c r="M88" s="120"/>
    </row>
    <row r="89" spans="1:13" x14ac:dyDescent="0.25">
      <c r="A89" s="39"/>
      <c r="B89" s="53"/>
      <c r="C89" s="53"/>
      <c r="D89" s="53"/>
      <c r="E89" s="249"/>
      <c r="F89" s="55"/>
      <c r="G89" s="249"/>
      <c r="H89" s="55"/>
      <c r="I89" s="61"/>
      <c r="J89" s="61"/>
      <c r="K89" s="60">
        <f t="shared" si="0"/>
        <v>0</v>
      </c>
      <c r="M89" s="120"/>
    </row>
    <row r="90" spans="1:13" x14ac:dyDescent="0.25">
      <c r="A90" s="39"/>
      <c r="B90" s="53"/>
      <c r="C90" s="53"/>
      <c r="D90" s="53"/>
      <c r="E90" s="249"/>
      <c r="F90" s="55"/>
      <c r="G90" s="249"/>
      <c r="H90" s="55"/>
      <c r="I90" s="61"/>
      <c r="J90" s="61"/>
      <c r="K90" s="60">
        <f t="shared" si="0"/>
        <v>0</v>
      </c>
      <c r="M90" s="120"/>
    </row>
    <row r="91" spans="1:13" x14ac:dyDescent="0.25">
      <c r="A91" s="39"/>
      <c r="B91" s="53"/>
      <c r="C91" s="53"/>
      <c r="D91" s="53"/>
      <c r="E91" s="249"/>
      <c r="F91" s="55"/>
      <c r="G91" s="249"/>
      <c r="H91" s="55"/>
      <c r="I91" s="61"/>
      <c r="J91" s="61"/>
      <c r="K91" s="60">
        <f t="shared" si="0"/>
        <v>0</v>
      </c>
      <c r="M91" s="120"/>
    </row>
    <row r="92" spans="1:13" x14ac:dyDescent="0.25">
      <c r="A92" s="39"/>
      <c r="B92" s="53"/>
      <c r="C92" s="53"/>
      <c r="D92" s="53"/>
      <c r="E92" s="249"/>
      <c r="F92" s="55"/>
      <c r="G92" s="249"/>
      <c r="H92" s="55"/>
      <c r="I92" s="61"/>
      <c r="J92" s="61"/>
      <c r="K92" s="60">
        <f t="shared" si="0"/>
        <v>0</v>
      </c>
      <c r="M92" s="120"/>
    </row>
    <row r="93" spans="1:13" x14ac:dyDescent="0.25">
      <c r="A93" s="39"/>
      <c r="B93" s="53"/>
      <c r="C93" s="53"/>
      <c r="D93" s="53"/>
      <c r="E93" s="249"/>
      <c r="F93" s="55"/>
      <c r="G93" s="249"/>
      <c r="H93" s="55"/>
      <c r="I93" s="61"/>
      <c r="J93" s="61"/>
      <c r="K93" s="60">
        <f t="shared" si="0"/>
        <v>0</v>
      </c>
      <c r="M93" s="120"/>
    </row>
    <row r="94" spans="1:13" x14ac:dyDescent="0.25">
      <c r="A94" s="39"/>
      <c r="B94" s="53"/>
      <c r="C94" s="53"/>
      <c r="D94" s="53"/>
      <c r="E94" s="249"/>
      <c r="F94" s="55"/>
      <c r="G94" s="249"/>
      <c r="H94" s="55"/>
      <c r="I94" s="61"/>
      <c r="J94" s="61"/>
      <c r="K94" s="60">
        <f t="shared" si="0"/>
        <v>0</v>
      </c>
      <c r="M94" s="120"/>
    </row>
    <row r="95" spans="1:13" x14ac:dyDescent="0.25">
      <c r="A95" s="39"/>
      <c r="B95" s="53"/>
      <c r="C95" s="53"/>
      <c r="D95" s="53"/>
      <c r="E95" s="249"/>
      <c r="F95" s="55"/>
      <c r="G95" s="249"/>
      <c r="H95" s="55"/>
      <c r="I95" s="61"/>
      <c r="J95" s="61"/>
      <c r="K95" s="60">
        <f t="shared" si="0"/>
        <v>0</v>
      </c>
      <c r="M95" s="120"/>
    </row>
    <row r="96" spans="1:13" x14ac:dyDescent="0.25">
      <c r="A96" s="39"/>
      <c r="B96" s="53"/>
      <c r="C96" s="53"/>
      <c r="D96" s="53"/>
      <c r="E96" s="249"/>
      <c r="F96" s="55"/>
      <c r="G96" s="249"/>
      <c r="H96" s="55"/>
      <c r="I96" s="61"/>
      <c r="J96" s="61"/>
      <c r="K96" s="60">
        <f t="shared" si="0"/>
        <v>0</v>
      </c>
      <c r="M96" s="120"/>
    </row>
    <row r="97" spans="1:13" x14ac:dyDescent="0.25">
      <c r="A97" s="39"/>
      <c r="B97" s="53"/>
      <c r="C97" s="53"/>
      <c r="D97" s="53"/>
      <c r="E97" s="249"/>
      <c r="F97" s="55"/>
      <c r="G97" s="249"/>
      <c r="H97" s="55"/>
      <c r="I97" s="61"/>
      <c r="J97" s="61"/>
      <c r="K97" s="60">
        <f t="shared" si="0"/>
        <v>0</v>
      </c>
      <c r="M97" s="120"/>
    </row>
    <row r="98" spans="1:13" x14ac:dyDescent="0.25">
      <c r="A98" s="39"/>
      <c r="B98" s="53"/>
      <c r="C98" s="53"/>
      <c r="D98" s="53"/>
      <c r="E98" s="249"/>
      <c r="F98" s="55"/>
      <c r="G98" s="249"/>
      <c r="H98" s="55"/>
      <c r="I98" s="61"/>
      <c r="J98" s="61"/>
      <c r="K98" s="60">
        <f t="shared" si="0"/>
        <v>0</v>
      </c>
      <c r="M98" s="120"/>
    </row>
    <row r="99" spans="1:13" x14ac:dyDescent="0.25">
      <c r="A99" s="39"/>
      <c r="B99" s="243"/>
      <c r="C99" s="53"/>
      <c r="D99" s="53"/>
      <c r="E99" s="249"/>
      <c r="F99" s="55"/>
      <c r="G99" s="252"/>
      <c r="H99" s="55"/>
      <c r="I99" s="61"/>
      <c r="J99" s="61"/>
      <c r="K99" s="60">
        <f t="shared" si="0"/>
        <v>0</v>
      </c>
      <c r="M99" s="120"/>
    </row>
    <row r="100" spans="1:13" x14ac:dyDescent="0.25">
      <c r="A100" s="39"/>
      <c r="B100" s="243"/>
      <c r="C100" s="53"/>
      <c r="D100" s="53"/>
      <c r="E100" s="249"/>
      <c r="F100" s="55"/>
      <c r="G100" s="252"/>
      <c r="H100" s="55"/>
      <c r="I100" s="61"/>
      <c r="J100" s="61"/>
      <c r="K100" s="60">
        <f t="shared" si="0"/>
        <v>0</v>
      </c>
      <c r="M100" s="120"/>
    </row>
    <row r="101" spans="1:13" x14ac:dyDescent="0.25">
      <c r="A101" s="39"/>
      <c r="B101" s="243"/>
      <c r="C101" s="53"/>
      <c r="D101" s="53"/>
      <c r="E101" s="249"/>
      <c r="F101" s="55"/>
      <c r="G101" s="252"/>
      <c r="H101" s="55"/>
      <c r="I101" s="61"/>
      <c r="J101" s="61"/>
      <c r="K101" s="60">
        <f t="shared" si="0"/>
        <v>0</v>
      </c>
      <c r="M101" s="120"/>
    </row>
    <row r="102" spans="1:13" x14ac:dyDescent="0.25">
      <c r="A102" s="39"/>
      <c r="B102" s="243"/>
      <c r="C102" s="53"/>
      <c r="D102" s="53"/>
      <c r="E102" s="249"/>
      <c r="F102" s="55"/>
      <c r="G102" s="252"/>
      <c r="H102" s="55"/>
      <c r="I102" s="61"/>
      <c r="J102" s="61"/>
      <c r="K102" s="60">
        <f t="shared" si="0"/>
        <v>0</v>
      </c>
      <c r="M102" s="120"/>
    </row>
    <row r="103" spans="1:13" x14ac:dyDescent="0.25">
      <c r="A103" s="39"/>
      <c r="B103" s="243"/>
      <c r="C103" s="53"/>
      <c r="D103" s="53"/>
      <c r="E103" s="249"/>
      <c r="F103" s="55"/>
      <c r="G103" s="252"/>
      <c r="H103" s="55"/>
      <c r="I103" s="61"/>
      <c r="J103" s="61"/>
      <c r="K103" s="60">
        <f t="shared" si="0"/>
        <v>0</v>
      </c>
      <c r="M103" s="120"/>
    </row>
    <row r="104" spans="1:13" x14ac:dyDescent="0.25">
      <c r="A104" s="39"/>
      <c r="B104" s="243"/>
      <c r="C104" s="53"/>
      <c r="D104" s="53"/>
      <c r="E104" s="249"/>
      <c r="F104" s="55"/>
      <c r="G104" s="252"/>
      <c r="H104" s="55"/>
      <c r="I104" s="61"/>
      <c r="J104" s="61"/>
      <c r="K104" s="60">
        <f t="shared" si="0"/>
        <v>0</v>
      </c>
      <c r="M104" s="120"/>
    </row>
    <row r="105" spans="1:13" x14ac:dyDescent="0.25">
      <c r="A105" s="39"/>
      <c r="B105" s="243"/>
      <c r="C105" s="53"/>
      <c r="D105" s="53"/>
      <c r="E105" s="249"/>
      <c r="F105" s="55"/>
      <c r="G105" s="252"/>
      <c r="H105" s="55"/>
      <c r="I105" s="61"/>
      <c r="J105" s="61"/>
      <c r="K105" s="60">
        <f t="shared" si="0"/>
        <v>0</v>
      </c>
      <c r="M105" s="120"/>
    </row>
    <row r="106" spans="1:13" x14ac:dyDescent="0.25">
      <c r="A106" s="39"/>
      <c r="B106" s="243"/>
      <c r="C106" s="53"/>
      <c r="D106" s="53"/>
      <c r="E106" s="249"/>
      <c r="F106" s="55"/>
      <c r="G106" s="252"/>
      <c r="H106" s="55"/>
      <c r="I106" s="61"/>
      <c r="J106" s="61"/>
      <c r="K106" s="60">
        <f t="shared" si="0"/>
        <v>0</v>
      </c>
      <c r="M106" s="120"/>
    </row>
    <row r="107" spans="1:13" x14ac:dyDescent="0.25">
      <c r="A107" s="39"/>
      <c r="B107" s="243"/>
      <c r="C107" s="53"/>
      <c r="D107" s="53"/>
      <c r="E107" s="249"/>
      <c r="F107" s="55"/>
      <c r="G107" s="252"/>
      <c r="H107" s="55"/>
      <c r="I107" s="61"/>
      <c r="J107" s="61"/>
      <c r="K107" s="60">
        <f t="shared" si="0"/>
        <v>0</v>
      </c>
      <c r="M107" s="120"/>
    </row>
    <row r="108" spans="1:13" x14ac:dyDescent="0.25">
      <c r="A108" s="39"/>
      <c r="B108" s="243"/>
      <c r="C108" s="53"/>
      <c r="D108" s="53"/>
      <c r="E108" s="249"/>
      <c r="F108" s="55"/>
      <c r="G108" s="252"/>
      <c r="H108" s="55"/>
      <c r="I108" s="61"/>
      <c r="J108" s="61"/>
      <c r="K108" s="60">
        <f t="shared" si="0"/>
        <v>0</v>
      </c>
      <c r="M108" s="120"/>
    </row>
    <row r="109" spans="1:13" x14ac:dyDescent="0.25">
      <c r="A109" s="39"/>
      <c r="B109" s="243"/>
      <c r="C109" s="53"/>
      <c r="D109" s="53"/>
      <c r="E109" s="249"/>
      <c r="F109" s="55"/>
      <c r="G109" s="252"/>
      <c r="H109" s="55"/>
      <c r="I109" s="61"/>
      <c r="J109" s="61"/>
      <c r="K109" s="60">
        <f t="shared" si="0"/>
        <v>0</v>
      </c>
      <c r="M109" s="120"/>
    </row>
    <row r="110" spans="1:13" x14ac:dyDescent="0.25">
      <c r="A110" s="39"/>
      <c r="B110" s="243"/>
      <c r="C110" s="53"/>
      <c r="D110" s="53"/>
      <c r="E110" s="249"/>
      <c r="F110" s="55"/>
      <c r="G110" s="252"/>
      <c r="H110" s="55"/>
      <c r="I110" s="61"/>
      <c r="J110" s="61"/>
      <c r="K110" s="60">
        <f t="shared" si="0"/>
        <v>0</v>
      </c>
      <c r="M110" s="120"/>
    </row>
    <row r="111" spans="1:13" x14ac:dyDescent="0.25">
      <c r="A111" s="39"/>
      <c r="B111" s="243"/>
      <c r="C111" s="53"/>
      <c r="D111" s="53"/>
      <c r="E111" s="249"/>
      <c r="F111" s="55"/>
      <c r="G111" s="252"/>
      <c r="H111" s="55"/>
      <c r="I111" s="61"/>
      <c r="J111" s="61"/>
      <c r="K111" s="60">
        <f t="shared" si="0"/>
        <v>0</v>
      </c>
      <c r="M111" s="120"/>
    </row>
    <row r="112" spans="1:13" x14ac:dyDescent="0.25">
      <c r="A112" s="39"/>
      <c r="B112" s="243"/>
      <c r="C112" s="53"/>
      <c r="D112" s="53"/>
      <c r="E112" s="249"/>
      <c r="F112" s="55"/>
      <c r="G112" s="252"/>
      <c r="H112" s="55"/>
      <c r="I112" s="61"/>
      <c r="J112" s="61"/>
      <c r="K112" s="60">
        <f t="shared" si="0"/>
        <v>0</v>
      </c>
      <c r="M112" s="120"/>
    </row>
    <row r="113" spans="1:13" x14ac:dyDescent="0.25">
      <c r="A113" s="39"/>
      <c r="B113" s="243"/>
      <c r="C113" s="53"/>
      <c r="D113" s="53"/>
      <c r="E113" s="249"/>
      <c r="F113" s="55"/>
      <c r="G113" s="252"/>
      <c r="H113" s="55"/>
      <c r="I113" s="61"/>
      <c r="J113" s="61"/>
      <c r="K113" s="60">
        <f t="shared" si="0"/>
        <v>0</v>
      </c>
      <c r="M113" s="120"/>
    </row>
    <row r="114" spans="1:13" x14ac:dyDescent="0.25">
      <c r="A114" s="39"/>
      <c r="B114" s="243"/>
      <c r="C114" s="53"/>
      <c r="D114" s="53"/>
      <c r="E114" s="249"/>
      <c r="F114" s="55"/>
      <c r="G114" s="252"/>
      <c r="H114" s="55"/>
      <c r="I114" s="61"/>
      <c r="J114" s="61"/>
      <c r="K114" s="60">
        <f t="shared" si="0"/>
        <v>0</v>
      </c>
      <c r="M114" s="120"/>
    </row>
    <row r="115" spans="1:13" x14ac:dyDescent="0.25">
      <c r="A115" s="39"/>
      <c r="B115" s="243"/>
      <c r="C115" s="53"/>
      <c r="D115" s="53"/>
      <c r="E115" s="249"/>
      <c r="F115" s="55"/>
      <c r="G115" s="252"/>
      <c r="H115" s="55"/>
      <c r="I115" s="61"/>
      <c r="J115" s="61"/>
      <c r="K115" s="60">
        <f t="shared" si="0"/>
        <v>0</v>
      </c>
      <c r="M115" s="120"/>
    </row>
    <row r="116" spans="1:13" x14ac:dyDescent="0.25">
      <c r="A116" s="39"/>
      <c r="B116" s="243"/>
      <c r="C116" s="53"/>
      <c r="D116" s="53"/>
      <c r="E116" s="249"/>
      <c r="F116" s="55"/>
      <c r="G116" s="252"/>
      <c r="H116" s="55"/>
      <c r="I116" s="61"/>
      <c r="J116" s="61"/>
      <c r="K116" s="60">
        <f t="shared" si="0"/>
        <v>0</v>
      </c>
      <c r="M116" s="120"/>
    </row>
    <row r="117" spans="1:13" x14ac:dyDescent="0.25">
      <c r="A117" s="39"/>
      <c r="B117" s="243"/>
      <c r="C117" s="53"/>
      <c r="D117" s="53"/>
      <c r="E117" s="249"/>
      <c r="F117" s="55"/>
      <c r="G117" s="252"/>
      <c r="H117" s="55"/>
      <c r="I117" s="61"/>
      <c r="J117" s="61"/>
      <c r="K117" s="60">
        <f t="shared" si="0"/>
        <v>0</v>
      </c>
      <c r="M117" s="120"/>
    </row>
    <row r="118" spans="1:13" x14ac:dyDescent="0.25">
      <c r="A118" s="39"/>
      <c r="B118" s="243"/>
      <c r="C118" s="53"/>
      <c r="D118" s="53"/>
      <c r="E118" s="249"/>
      <c r="F118" s="55"/>
      <c r="G118" s="252"/>
      <c r="H118" s="55"/>
      <c r="I118" s="61"/>
      <c r="J118" s="61"/>
      <c r="K118" s="60">
        <f t="shared" si="0"/>
        <v>0</v>
      </c>
      <c r="M118" s="120"/>
    </row>
    <row r="119" spans="1:13" x14ac:dyDescent="0.25">
      <c r="A119" s="39"/>
      <c r="B119" s="243"/>
      <c r="C119" s="53"/>
      <c r="D119" s="53"/>
      <c r="E119" s="249"/>
      <c r="F119" s="55"/>
      <c r="G119" s="252"/>
      <c r="H119" s="55"/>
      <c r="I119" s="61"/>
      <c r="J119" s="61"/>
      <c r="K119" s="60">
        <f t="shared" si="0"/>
        <v>0</v>
      </c>
      <c r="M119" s="120"/>
    </row>
    <row r="120" spans="1:13" x14ac:dyDescent="0.25">
      <c r="A120" s="39"/>
      <c r="B120" s="243"/>
      <c r="C120" s="53"/>
      <c r="D120" s="53"/>
      <c r="E120" s="249"/>
      <c r="F120" s="55"/>
      <c r="G120" s="252"/>
      <c r="H120" s="55"/>
      <c r="I120" s="61"/>
      <c r="J120" s="61"/>
      <c r="K120" s="60">
        <f t="shared" si="0"/>
        <v>0</v>
      </c>
      <c r="M120" s="120"/>
    </row>
    <row r="121" spans="1:13" x14ac:dyDescent="0.25">
      <c r="A121" s="39"/>
      <c r="B121" s="243"/>
      <c r="C121" s="53"/>
      <c r="D121" s="53"/>
      <c r="E121" s="249"/>
      <c r="F121" s="55"/>
      <c r="G121" s="252"/>
      <c r="H121" s="55"/>
      <c r="I121" s="61"/>
      <c r="J121" s="61"/>
      <c r="K121" s="60">
        <f t="shared" si="0"/>
        <v>0</v>
      </c>
      <c r="M121" s="120"/>
    </row>
    <row r="122" spans="1:13" x14ac:dyDescent="0.25">
      <c r="A122" s="39"/>
      <c r="B122" s="243"/>
      <c r="C122" s="53"/>
      <c r="D122" s="53"/>
      <c r="E122" s="249"/>
      <c r="F122" s="55"/>
      <c r="G122" s="252"/>
      <c r="H122" s="55"/>
      <c r="I122" s="61"/>
      <c r="J122" s="61"/>
      <c r="K122" s="60">
        <f t="shared" si="0"/>
        <v>0</v>
      </c>
      <c r="M122" s="120"/>
    </row>
    <row r="123" spans="1:13" x14ac:dyDescent="0.25">
      <c r="A123" s="39"/>
      <c r="B123" s="243"/>
      <c r="C123" s="53"/>
      <c r="D123" s="53"/>
      <c r="E123" s="249"/>
      <c r="F123" s="55"/>
      <c r="G123" s="252"/>
      <c r="H123" s="55"/>
      <c r="I123" s="61"/>
      <c r="J123" s="61"/>
      <c r="K123" s="60">
        <f t="shared" si="0"/>
        <v>0</v>
      </c>
      <c r="M123" s="120"/>
    </row>
    <row r="124" spans="1:13" x14ac:dyDescent="0.25">
      <c r="A124" s="39"/>
      <c r="B124" s="243"/>
      <c r="C124" s="53"/>
      <c r="D124" s="53"/>
      <c r="E124" s="249"/>
      <c r="F124" s="55"/>
      <c r="G124" s="252"/>
      <c r="H124" s="55"/>
      <c r="I124" s="61"/>
      <c r="J124" s="61"/>
      <c r="K124" s="60">
        <f t="shared" si="0"/>
        <v>0</v>
      </c>
      <c r="M124" s="120"/>
    </row>
    <row r="125" spans="1:13" x14ac:dyDescent="0.25">
      <c r="A125" s="39"/>
      <c r="B125" s="243"/>
      <c r="C125" s="53"/>
      <c r="D125" s="53"/>
      <c r="E125" s="249"/>
      <c r="F125" s="55"/>
      <c r="G125" s="252"/>
      <c r="H125" s="55"/>
      <c r="I125" s="61"/>
      <c r="J125" s="61"/>
      <c r="K125" s="60">
        <f t="shared" si="0"/>
        <v>0</v>
      </c>
      <c r="M125" s="120"/>
    </row>
    <row r="126" spans="1:13" x14ac:dyDescent="0.25">
      <c r="A126" s="39"/>
      <c r="B126" s="243"/>
      <c r="C126" s="53"/>
      <c r="D126" s="53"/>
      <c r="E126" s="249"/>
      <c r="F126" s="55"/>
      <c r="G126" s="252"/>
      <c r="H126" s="55"/>
      <c r="I126" s="61"/>
      <c r="J126" s="61"/>
      <c r="K126" s="60">
        <f t="shared" si="0"/>
        <v>0</v>
      </c>
      <c r="M126" s="120"/>
    </row>
    <row r="127" spans="1:13" x14ac:dyDescent="0.25">
      <c r="A127" s="39"/>
      <c r="B127" s="243"/>
      <c r="C127" s="53"/>
      <c r="D127" s="53"/>
      <c r="E127" s="249"/>
      <c r="F127" s="55"/>
      <c r="G127" s="252"/>
      <c r="H127" s="55"/>
      <c r="I127" s="61"/>
      <c r="J127" s="61"/>
      <c r="K127" s="60">
        <f t="shared" si="0"/>
        <v>0</v>
      </c>
      <c r="M127" s="120"/>
    </row>
    <row r="128" spans="1:13" x14ac:dyDescent="0.25">
      <c r="A128" s="39"/>
      <c r="B128" s="243"/>
      <c r="C128" s="53"/>
      <c r="D128" s="53"/>
      <c r="E128" s="249"/>
      <c r="F128" s="55"/>
      <c r="G128" s="252"/>
      <c r="H128" s="55"/>
      <c r="I128" s="61"/>
      <c r="J128" s="61"/>
      <c r="K128" s="60">
        <f t="shared" si="0"/>
        <v>0</v>
      </c>
      <c r="M128" s="120"/>
    </row>
    <row r="129" spans="1:13" x14ac:dyDescent="0.25">
      <c r="A129" s="39"/>
      <c r="B129" s="243"/>
      <c r="C129" s="53"/>
      <c r="D129" s="53"/>
      <c r="E129" s="249"/>
      <c r="F129" s="55"/>
      <c r="G129" s="252"/>
      <c r="H129" s="55"/>
      <c r="I129" s="61"/>
      <c r="J129" s="61"/>
      <c r="K129" s="60">
        <f t="shared" si="0"/>
        <v>0</v>
      </c>
      <c r="M129" s="120"/>
    </row>
    <row r="130" spans="1:13" x14ac:dyDescent="0.25">
      <c r="A130" s="39"/>
      <c r="B130" s="243"/>
      <c r="C130" s="53"/>
      <c r="D130" s="53"/>
      <c r="E130" s="249"/>
      <c r="F130" s="55"/>
      <c r="G130" s="252"/>
      <c r="H130" s="55"/>
      <c r="I130" s="61"/>
      <c r="J130" s="61"/>
      <c r="K130" s="60">
        <f t="shared" si="0"/>
        <v>0</v>
      </c>
      <c r="M130" s="120"/>
    </row>
    <row r="131" spans="1:13" x14ac:dyDescent="0.25">
      <c r="A131" s="39"/>
      <c r="B131" s="53"/>
      <c r="C131" s="53"/>
      <c r="D131" s="53"/>
      <c r="E131" s="249"/>
      <c r="F131" s="55"/>
      <c r="G131" s="252"/>
      <c r="H131" s="55"/>
      <c r="I131" s="61"/>
      <c r="J131" s="61"/>
      <c r="K131" s="60">
        <f t="shared" si="0"/>
        <v>0</v>
      </c>
      <c r="M131" s="120"/>
    </row>
    <row r="132" spans="1:13" x14ac:dyDescent="0.25">
      <c r="A132" s="39"/>
      <c r="B132" s="53"/>
      <c r="C132" s="53"/>
      <c r="D132" s="53"/>
      <c r="E132" s="88"/>
      <c r="F132" s="55"/>
      <c r="G132" s="252"/>
      <c r="H132" s="55"/>
      <c r="I132" s="61"/>
      <c r="J132" s="61"/>
      <c r="K132" s="60">
        <f t="shared" si="0"/>
        <v>0</v>
      </c>
      <c r="M132" s="120"/>
    </row>
    <row r="133" spans="1:13" x14ac:dyDescent="0.25">
      <c r="A133" s="39"/>
      <c r="B133" s="53"/>
      <c r="C133" s="53"/>
      <c r="D133" s="53"/>
      <c r="E133" s="88"/>
      <c r="F133" s="55"/>
      <c r="G133" s="252"/>
      <c r="H133" s="55"/>
      <c r="I133" s="61"/>
      <c r="J133" s="61"/>
      <c r="K133" s="60">
        <f t="shared" si="0"/>
        <v>0</v>
      </c>
      <c r="M133" s="120"/>
    </row>
    <row r="134" spans="1:13" x14ac:dyDescent="0.25">
      <c r="A134" s="39"/>
      <c r="B134" s="53"/>
      <c r="C134" s="53"/>
      <c r="D134" s="53"/>
      <c r="E134" s="88"/>
      <c r="F134" s="55"/>
      <c r="G134" s="252"/>
      <c r="H134" s="55"/>
      <c r="I134" s="61"/>
      <c r="J134" s="61"/>
      <c r="K134" s="60">
        <f t="shared" si="0"/>
        <v>0</v>
      </c>
      <c r="M134" s="120"/>
    </row>
    <row r="135" spans="1:13" x14ac:dyDescent="0.25">
      <c r="A135" s="39"/>
      <c r="B135" s="53"/>
      <c r="C135" s="53"/>
      <c r="D135" s="53"/>
      <c r="E135" s="88"/>
      <c r="F135" s="55"/>
      <c r="G135" s="252"/>
      <c r="H135" s="55"/>
      <c r="I135" s="61"/>
      <c r="J135" s="61"/>
      <c r="K135" s="60">
        <f t="shared" si="0"/>
        <v>0</v>
      </c>
      <c r="M135" s="120"/>
    </row>
    <row r="136" spans="1:13" x14ac:dyDescent="0.25">
      <c r="A136" s="39"/>
      <c r="B136" s="53"/>
      <c r="C136" s="53"/>
      <c r="D136" s="53"/>
      <c r="E136" s="88"/>
      <c r="F136" s="55"/>
      <c r="G136" s="252"/>
      <c r="H136" s="55"/>
      <c r="I136" s="61"/>
      <c r="J136" s="61"/>
      <c r="K136" s="60">
        <f t="shared" si="0"/>
        <v>0</v>
      </c>
      <c r="M136" s="120"/>
    </row>
    <row r="137" spans="1:13" x14ac:dyDescent="0.25">
      <c r="A137" s="39"/>
      <c r="B137" s="53"/>
      <c r="C137" s="53"/>
      <c r="D137" s="53"/>
      <c r="E137" s="88"/>
      <c r="F137" s="55"/>
      <c r="G137" s="252"/>
      <c r="H137" s="55"/>
      <c r="I137" s="61"/>
      <c r="J137" s="61"/>
      <c r="K137" s="60">
        <f t="shared" si="0"/>
        <v>0</v>
      </c>
      <c r="M137" s="120"/>
    </row>
    <row r="138" spans="1:13" x14ac:dyDescent="0.25">
      <c r="A138" s="39"/>
      <c r="B138" s="53"/>
      <c r="C138" s="53"/>
      <c r="D138" s="53"/>
      <c r="E138" s="88"/>
      <c r="F138" s="55"/>
      <c r="G138" s="252"/>
      <c r="H138" s="55"/>
      <c r="I138" s="61"/>
      <c r="J138" s="61"/>
      <c r="K138" s="60">
        <f t="shared" si="0"/>
        <v>0</v>
      </c>
      <c r="M138" s="120"/>
    </row>
    <row r="139" spans="1:13" x14ac:dyDescent="0.25">
      <c r="A139" s="39"/>
      <c r="B139" s="53"/>
      <c r="C139" s="53"/>
      <c r="D139" s="53"/>
      <c r="E139" s="88"/>
      <c r="F139" s="55"/>
      <c r="G139" s="252"/>
      <c r="H139" s="55"/>
      <c r="I139" s="61"/>
      <c r="J139" s="61"/>
      <c r="K139" s="60">
        <f t="shared" si="0"/>
        <v>0</v>
      </c>
      <c r="M139" s="120"/>
    </row>
    <row r="140" spans="1:13" x14ac:dyDescent="0.25">
      <c r="A140" s="39"/>
      <c r="B140" s="53"/>
      <c r="C140" s="53"/>
      <c r="D140" s="53"/>
      <c r="E140" s="88"/>
      <c r="F140" s="55"/>
      <c r="G140" s="252"/>
      <c r="H140" s="55"/>
      <c r="I140" s="61"/>
      <c r="J140" s="61"/>
      <c r="K140" s="60">
        <f t="shared" si="0"/>
        <v>0</v>
      </c>
      <c r="M140" s="120"/>
    </row>
    <row r="141" spans="1:13" x14ac:dyDescent="0.25">
      <c r="A141" s="39"/>
      <c r="B141" s="53"/>
      <c r="C141" s="53"/>
      <c r="D141" s="53"/>
      <c r="E141" s="88"/>
      <c r="F141" s="55"/>
      <c r="G141" s="252"/>
      <c r="H141" s="55"/>
      <c r="I141" s="61"/>
      <c r="J141" s="61"/>
      <c r="K141" s="60">
        <f t="shared" si="0"/>
        <v>0</v>
      </c>
      <c r="M141" s="120"/>
    </row>
    <row r="142" spans="1:13" x14ac:dyDescent="0.25">
      <c r="A142" s="39"/>
      <c r="B142" s="53"/>
      <c r="C142" s="53"/>
      <c r="D142" s="53"/>
      <c r="E142" s="88"/>
      <c r="F142" s="55"/>
      <c r="G142" s="252"/>
      <c r="H142" s="55"/>
      <c r="I142" s="61"/>
      <c r="J142" s="61"/>
      <c r="K142" s="60">
        <f t="shared" si="0"/>
        <v>0</v>
      </c>
      <c r="M142" s="120"/>
    </row>
    <row r="143" spans="1:13" x14ac:dyDescent="0.25">
      <c r="A143" s="39"/>
      <c r="B143" s="53"/>
      <c r="C143" s="53"/>
      <c r="D143" s="53"/>
      <c r="E143" s="88"/>
      <c r="F143" s="55"/>
      <c r="G143" s="252"/>
      <c r="H143" s="55"/>
      <c r="I143" s="61"/>
      <c r="J143" s="61"/>
      <c r="K143" s="60">
        <f t="shared" si="0"/>
        <v>0</v>
      </c>
      <c r="M143" s="120"/>
    </row>
    <row r="144" spans="1:13" x14ac:dyDescent="0.25">
      <c r="A144" s="39"/>
      <c r="B144" s="53"/>
      <c r="C144" s="53"/>
      <c r="D144" s="53"/>
      <c r="E144" s="88"/>
      <c r="F144" s="55"/>
      <c r="G144" s="252"/>
      <c r="H144" s="55"/>
      <c r="I144" s="61"/>
      <c r="J144" s="61"/>
      <c r="K144" s="60">
        <f t="shared" si="0"/>
        <v>0</v>
      </c>
      <c r="M144" s="120"/>
    </row>
    <row r="145" spans="1:13" x14ac:dyDescent="0.25">
      <c r="A145" s="39"/>
      <c r="B145" s="53"/>
      <c r="C145" s="53"/>
      <c r="D145" s="53"/>
      <c r="E145" s="88"/>
      <c r="F145" s="55"/>
      <c r="G145" s="252"/>
      <c r="H145" s="55"/>
      <c r="I145" s="61"/>
      <c r="J145" s="61"/>
      <c r="K145" s="60">
        <f t="shared" si="0"/>
        <v>0</v>
      </c>
      <c r="M145" s="120"/>
    </row>
    <row r="146" spans="1:13" x14ac:dyDescent="0.25">
      <c r="A146" s="39"/>
      <c r="B146" s="53"/>
      <c r="C146" s="53"/>
      <c r="D146" s="53"/>
      <c r="E146" s="88"/>
      <c r="F146" s="55"/>
      <c r="G146" s="252"/>
      <c r="H146" s="55"/>
      <c r="I146" s="61"/>
      <c r="J146" s="61"/>
      <c r="K146" s="60">
        <f t="shared" si="0"/>
        <v>0</v>
      </c>
      <c r="M146" s="120"/>
    </row>
    <row r="147" spans="1:13" x14ac:dyDescent="0.25">
      <c r="A147" s="39"/>
      <c r="B147" s="53"/>
      <c r="C147" s="53"/>
      <c r="D147" s="53"/>
      <c r="E147" s="88"/>
      <c r="F147" s="55"/>
      <c r="G147" s="252"/>
      <c r="H147" s="55"/>
      <c r="I147" s="61"/>
      <c r="J147" s="61"/>
      <c r="K147" s="60">
        <f t="shared" si="0"/>
        <v>0</v>
      </c>
      <c r="M147" s="120"/>
    </row>
    <row r="148" spans="1:13" x14ac:dyDescent="0.25">
      <c r="A148" s="39"/>
      <c r="B148" s="53"/>
      <c r="C148" s="53"/>
      <c r="D148" s="53"/>
      <c r="E148" s="88"/>
      <c r="F148" s="55"/>
      <c r="G148" s="252"/>
      <c r="H148" s="55"/>
      <c r="I148" s="61"/>
      <c r="J148" s="61"/>
      <c r="K148" s="60">
        <f t="shared" si="0"/>
        <v>0</v>
      </c>
      <c r="M148" s="120"/>
    </row>
    <row r="149" spans="1:13" x14ac:dyDescent="0.25">
      <c r="A149" s="39"/>
      <c r="B149" s="53"/>
      <c r="C149" s="53"/>
      <c r="D149" s="53"/>
      <c r="E149" s="88"/>
      <c r="F149" s="55"/>
      <c r="G149" s="252"/>
      <c r="H149" s="55"/>
      <c r="I149" s="61"/>
      <c r="J149" s="61"/>
      <c r="K149" s="60">
        <f t="shared" si="0"/>
        <v>0</v>
      </c>
      <c r="M149" s="120"/>
    </row>
    <row r="150" spans="1:13" x14ac:dyDescent="0.25">
      <c r="A150" s="39"/>
      <c r="B150" s="53"/>
      <c r="C150" s="53"/>
      <c r="D150" s="53"/>
      <c r="E150" s="88"/>
      <c r="F150" s="55"/>
      <c r="G150" s="252"/>
      <c r="H150" s="55"/>
      <c r="I150" s="61"/>
      <c r="J150" s="61"/>
      <c r="K150" s="60">
        <f t="shared" si="0"/>
        <v>0</v>
      </c>
      <c r="M150" s="120"/>
    </row>
    <row r="151" spans="1:13" x14ac:dyDescent="0.25">
      <c r="A151" s="39"/>
      <c r="B151" s="53"/>
      <c r="C151" s="53"/>
      <c r="D151" s="53"/>
      <c r="E151" s="88"/>
      <c r="F151" s="55"/>
      <c r="G151" s="252"/>
      <c r="H151" s="55"/>
      <c r="I151" s="61"/>
      <c r="J151" s="61"/>
      <c r="K151" s="60">
        <f t="shared" si="0"/>
        <v>0</v>
      </c>
      <c r="M151" s="120"/>
    </row>
    <row r="152" spans="1:13" x14ac:dyDescent="0.25">
      <c r="A152" s="39"/>
      <c r="B152" s="53"/>
      <c r="C152" s="53"/>
      <c r="D152" s="53"/>
      <c r="E152" s="88"/>
      <c r="F152" s="55"/>
      <c r="G152" s="252"/>
      <c r="H152" s="55"/>
      <c r="I152" s="61"/>
      <c r="J152" s="61"/>
      <c r="K152" s="60">
        <f t="shared" si="0"/>
        <v>0</v>
      </c>
      <c r="M152" s="120"/>
    </row>
    <row r="153" spans="1:13" x14ac:dyDescent="0.25">
      <c r="A153" s="39"/>
      <c r="B153" s="53"/>
      <c r="C153" s="53"/>
      <c r="D153" s="53"/>
      <c r="E153" s="88"/>
      <c r="F153" s="55"/>
      <c r="G153" s="252"/>
      <c r="H153" s="55"/>
      <c r="I153" s="61"/>
      <c r="J153" s="61"/>
      <c r="K153" s="60">
        <f t="shared" si="0"/>
        <v>0</v>
      </c>
      <c r="M153" s="120"/>
    </row>
    <row r="154" spans="1:13" x14ac:dyDescent="0.25">
      <c r="A154" s="39"/>
      <c r="B154" s="53"/>
      <c r="C154" s="53"/>
      <c r="D154" s="53"/>
      <c r="E154" s="88"/>
      <c r="F154" s="55"/>
      <c r="G154" s="252"/>
      <c r="H154" s="55"/>
      <c r="I154" s="61"/>
      <c r="J154" s="61"/>
      <c r="K154" s="60">
        <f t="shared" si="0"/>
        <v>0</v>
      </c>
      <c r="M154" s="120"/>
    </row>
    <row r="155" spans="1:13" x14ac:dyDescent="0.25">
      <c r="A155" s="39"/>
      <c r="B155" s="53"/>
      <c r="C155" s="53"/>
      <c r="D155" s="53"/>
      <c r="E155" s="88"/>
      <c r="F155" s="55"/>
      <c r="G155" s="252"/>
      <c r="H155" s="55"/>
      <c r="I155" s="61"/>
      <c r="J155" s="61"/>
      <c r="K155" s="60">
        <f t="shared" si="0"/>
        <v>0</v>
      </c>
      <c r="M155" s="120"/>
    </row>
    <row r="156" spans="1:13" x14ac:dyDescent="0.25">
      <c r="A156" s="39"/>
      <c r="B156" s="53"/>
      <c r="C156" s="53"/>
      <c r="D156" s="53"/>
      <c r="E156" s="88"/>
      <c r="F156" s="55"/>
      <c r="G156" s="252"/>
      <c r="H156" s="55"/>
      <c r="I156" s="61"/>
      <c r="J156" s="61"/>
      <c r="K156" s="60">
        <f t="shared" si="0"/>
        <v>0</v>
      </c>
      <c r="M156" s="120"/>
    </row>
    <row r="157" spans="1:13" x14ac:dyDescent="0.25">
      <c r="A157" s="39"/>
      <c r="B157" s="53"/>
      <c r="C157" s="53"/>
      <c r="D157" s="53"/>
      <c r="E157" s="88"/>
      <c r="F157" s="55"/>
      <c r="G157" s="252"/>
      <c r="H157" s="55"/>
      <c r="I157" s="61"/>
      <c r="J157" s="61"/>
      <c r="K157" s="60">
        <f t="shared" si="0"/>
        <v>0</v>
      </c>
      <c r="M157" s="120"/>
    </row>
    <row r="158" spans="1:13" x14ac:dyDescent="0.25">
      <c r="A158" s="39"/>
      <c r="B158" s="53"/>
      <c r="C158" s="53"/>
      <c r="D158" s="53"/>
      <c r="E158" s="88"/>
      <c r="F158" s="55"/>
      <c r="G158" s="252"/>
      <c r="H158" s="55"/>
      <c r="I158" s="61"/>
      <c r="J158" s="61"/>
      <c r="K158" s="60">
        <f t="shared" si="0"/>
        <v>0</v>
      </c>
      <c r="M158" s="120"/>
    </row>
    <row r="159" spans="1:13" x14ac:dyDescent="0.25">
      <c r="A159" s="39"/>
      <c r="B159" s="53"/>
      <c r="C159" s="53"/>
      <c r="D159" s="53"/>
      <c r="E159" s="88"/>
      <c r="F159" s="55"/>
      <c r="G159" s="252"/>
      <c r="H159" s="55"/>
      <c r="I159" s="61"/>
      <c r="J159" s="61"/>
      <c r="K159" s="60">
        <f t="shared" si="0"/>
        <v>0</v>
      </c>
      <c r="M159" s="120"/>
    </row>
    <row r="160" spans="1:13" x14ac:dyDescent="0.25">
      <c r="A160" s="39"/>
      <c r="B160" s="53"/>
      <c r="C160" s="53"/>
      <c r="D160" s="53"/>
      <c r="E160" s="88"/>
      <c r="F160" s="55"/>
      <c r="G160" s="252"/>
      <c r="H160" s="55"/>
      <c r="I160" s="61"/>
      <c r="J160" s="61"/>
      <c r="K160" s="60">
        <f t="shared" si="0"/>
        <v>0</v>
      </c>
      <c r="M160" s="120"/>
    </row>
    <row r="161" spans="1:13" x14ac:dyDescent="0.25">
      <c r="A161" s="39"/>
      <c r="B161" s="53"/>
      <c r="C161" s="53"/>
      <c r="D161" s="53"/>
      <c r="E161" s="88"/>
      <c r="F161" s="55"/>
      <c r="G161" s="252"/>
      <c r="H161" s="55"/>
      <c r="I161" s="61"/>
      <c r="J161" s="61"/>
      <c r="K161" s="60">
        <f t="shared" si="0"/>
        <v>0</v>
      </c>
      <c r="M161" s="120"/>
    </row>
    <row r="162" spans="1:13" x14ac:dyDescent="0.25">
      <c r="A162" s="39"/>
      <c r="B162" s="53"/>
      <c r="C162" s="53"/>
      <c r="D162" s="53"/>
      <c r="E162" s="88"/>
      <c r="F162" s="55"/>
      <c r="G162" s="252"/>
      <c r="H162" s="55"/>
      <c r="I162" s="61"/>
      <c r="J162" s="61"/>
      <c r="K162" s="60">
        <f t="shared" si="0"/>
        <v>0</v>
      </c>
      <c r="M162" s="120"/>
    </row>
    <row r="163" spans="1:13" x14ac:dyDescent="0.25">
      <c r="A163" s="39"/>
      <c r="B163" s="53"/>
      <c r="C163" s="53"/>
      <c r="D163" s="53"/>
      <c r="E163" s="88"/>
      <c r="F163" s="55"/>
      <c r="G163" s="252"/>
      <c r="H163" s="55"/>
      <c r="I163" s="61"/>
      <c r="J163" s="61"/>
      <c r="K163" s="60">
        <f t="shared" si="0"/>
        <v>0</v>
      </c>
      <c r="M163" s="120"/>
    </row>
    <row r="164" spans="1:13" x14ac:dyDescent="0.25">
      <c r="A164" s="39"/>
      <c r="B164" s="53"/>
      <c r="C164" s="53"/>
      <c r="D164" s="53"/>
      <c r="E164" s="88"/>
      <c r="F164" s="55"/>
      <c r="G164" s="252"/>
      <c r="H164" s="55"/>
      <c r="I164" s="61"/>
      <c r="J164" s="61"/>
      <c r="K164" s="60">
        <f t="shared" si="0"/>
        <v>0</v>
      </c>
      <c r="M164" s="120"/>
    </row>
    <row r="165" spans="1:13" x14ac:dyDescent="0.25">
      <c r="A165" s="39"/>
      <c r="B165" s="53"/>
      <c r="C165" s="53"/>
      <c r="D165" s="53"/>
      <c r="E165" s="88"/>
      <c r="F165" s="55"/>
      <c r="G165" s="252"/>
      <c r="H165" s="55"/>
      <c r="I165" s="61"/>
      <c r="J165" s="61"/>
      <c r="K165" s="60">
        <f t="shared" si="0"/>
        <v>0</v>
      </c>
      <c r="M165" s="120"/>
    </row>
    <row r="166" spans="1:13" x14ac:dyDescent="0.25">
      <c r="A166" s="39"/>
      <c r="B166" s="53"/>
      <c r="C166" s="53"/>
      <c r="D166" s="53"/>
      <c r="E166" s="88"/>
      <c r="F166" s="55"/>
      <c r="G166" s="252"/>
      <c r="H166" s="55"/>
      <c r="I166" s="61"/>
      <c r="J166" s="61"/>
      <c r="K166" s="60">
        <f t="shared" si="0"/>
        <v>0</v>
      </c>
      <c r="M166" s="120"/>
    </row>
    <row r="167" spans="1:13" x14ac:dyDescent="0.25">
      <c r="A167" s="39"/>
      <c r="B167" s="53"/>
      <c r="C167" s="53"/>
      <c r="D167" s="53"/>
      <c r="E167" s="88"/>
      <c r="F167" s="55"/>
      <c r="G167" s="252"/>
      <c r="H167" s="55"/>
      <c r="I167" s="61"/>
      <c r="J167" s="61"/>
      <c r="K167" s="60">
        <f t="shared" si="0"/>
        <v>0</v>
      </c>
      <c r="M167" s="120"/>
    </row>
    <row r="168" spans="1:13" x14ac:dyDescent="0.25">
      <c r="A168" s="39"/>
      <c r="B168" s="53"/>
      <c r="C168" s="53"/>
      <c r="D168" s="53"/>
      <c r="E168" s="88"/>
      <c r="F168" s="55"/>
      <c r="G168" s="252"/>
      <c r="H168" s="55"/>
      <c r="I168" s="61"/>
      <c r="J168" s="61"/>
      <c r="K168" s="60">
        <f t="shared" si="0"/>
        <v>0</v>
      </c>
      <c r="M168" s="120"/>
    </row>
    <row r="169" spans="1:13" x14ac:dyDescent="0.25">
      <c r="A169" s="39"/>
      <c r="B169" s="53"/>
      <c r="C169" s="53"/>
      <c r="D169" s="53"/>
      <c r="E169" s="88"/>
      <c r="F169" s="55"/>
      <c r="G169" s="252"/>
      <c r="H169" s="55"/>
      <c r="I169" s="61"/>
      <c r="J169" s="61"/>
      <c r="K169" s="60">
        <f t="shared" si="0"/>
        <v>0</v>
      </c>
      <c r="M169" s="120"/>
    </row>
    <row r="170" spans="1:13" x14ac:dyDescent="0.25">
      <c r="A170" s="39"/>
      <c r="B170" s="53"/>
      <c r="C170" s="53"/>
      <c r="D170" s="53"/>
      <c r="E170" s="88"/>
      <c r="F170" s="55"/>
      <c r="G170" s="252"/>
      <c r="H170" s="55"/>
      <c r="I170" s="61"/>
      <c r="J170" s="61"/>
      <c r="K170" s="60">
        <f t="shared" si="0"/>
        <v>0</v>
      </c>
      <c r="M170" s="120"/>
    </row>
    <row r="171" spans="1:13" x14ac:dyDescent="0.25">
      <c r="A171" s="39"/>
      <c r="B171" s="53"/>
      <c r="C171" s="53"/>
      <c r="D171" s="53"/>
      <c r="E171" s="88"/>
      <c r="F171" s="55"/>
      <c r="G171" s="252"/>
      <c r="H171" s="55"/>
      <c r="I171" s="61"/>
      <c r="J171" s="61"/>
      <c r="K171" s="60">
        <f t="shared" si="0"/>
        <v>0</v>
      </c>
      <c r="M171" s="120"/>
    </row>
    <row r="172" spans="1:13" x14ac:dyDescent="0.25">
      <c r="A172" s="44"/>
      <c r="B172" s="45"/>
      <c r="C172" s="45"/>
      <c r="D172" s="45"/>
      <c r="E172" s="45"/>
      <c r="F172" s="45"/>
      <c r="G172" s="352" t="s">
        <v>86</v>
      </c>
      <c r="H172" s="353"/>
      <c r="I172" s="63">
        <f>SUM(I18:I171)</f>
        <v>23771607</v>
      </c>
      <c r="J172" s="63">
        <f>SUM(J18:J171)</f>
        <v>23771607</v>
      </c>
      <c r="K172" s="63">
        <f>SUM(K18:K171)</f>
        <v>0</v>
      </c>
    </row>
    <row r="173" spans="1:13" ht="12.75" customHeight="1" x14ac:dyDescent="0.25">
      <c r="A173" s="3"/>
      <c r="B173" s="3"/>
      <c r="C173" s="3"/>
      <c r="D173" s="3"/>
      <c r="E173" s="3"/>
      <c r="F173" s="3"/>
      <c r="G173" s="274"/>
      <c r="H173" s="3"/>
      <c r="I173" s="74"/>
      <c r="J173" s="57"/>
      <c r="K173" s="93"/>
    </row>
    <row r="174" spans="1:13" ht="24.95" customHeight="1" x14ac:dyDescent="0.25">
      <c r="A174" s="131" t="s">
        <v>108</v>
      </c>
      <c r="B174" s="131" t="s">
        <v>106</v>
      </c>
      <c r="C174" s="131" t="s">
        <v>105</v>
      </c>
      <c r="D174" s="132" t="s">
        <v>109</v>
      </c>
      <c r="E174" s="131" t="s">
        <v>33</v>
      </c>
      <c r="F174" s="131" t="s">
        <v>103</v>
      </c>
      <c r="G174" s="277" t="s">
        <v>30</v>
      </c>
      <c r="H174" s="131" t="s">
        <v>42</v>
      </c>
      <c r="I174" s="131" t="s">
        <v>43</v>
      </c>
      <c r="J174" s="131" t="s">
        <v>73</v>
      </c>
      <c r="K174" s="131" t="s">
        <v>48</v>
      </c>
    </row>
    <row r="175" spans="1:13" ht="24.95" customHeight="1" x14ac:dyDescent="0.25">
      <c r="A175" s="138">
        <v>692461000</v>
      </c>
      <c r="B175" s="138">
        <v>-280000000</v>
      </c>
      <c r="C175" s="138">
        <v>0</v>
      </c>
      <c r="D175" s="134">
        <f>+A175+B175-C175</f>
        <v>412461000</v>
      </c>
      <c r="E175" s="134">
        <f>+I172</f>
        <v>23771607</v>
      </c>
      <c r="F175" s="135">
        <f>+E175/D175</f>
        <v>5.7633587175514776E-2</v>
      </c>
      <c r="G175" s="278">
        <f>+I14</f>
        <v>387231674</v>
      </c>
      <c r="H175" s="134">
        <f>+D175-E175-G175</f>
        <v>1457719</v>
      </c>
      <c r="I175" s="134">
        <f>+J172</f>
        <v>23771607</v>
      </c>
      <c r="J175" s="140">
        <f>+I175/D175</f>
        <v>5.7633587175514776E-2</v>
      </c>
      <c r="K175" s="134">
        <f>+K172</f>
        <v>0</v>
      </c>
    </row>
    <row r="176" spans="1:13" x14ac:dyDescent="0.25">
      <c r="A176" s="137">
        <v>1</v>
      </c>
      <c r="B176" s="137">
        <v>2</v>
      </c>
      <c r="C176" s="137">
        <v>3</v>
      </c>
      <c r="D176" s="137" t="s">
        <v>35</v>
      </c>
      <c r="E176" s="137">
        <v>5</v>
      </c>
      <c r="F176" s="137" t="s">
        <v>49</v>
      </c>
      <c r="G176" s="279">
        <v>7</v>
      </c>
      <c r="H176" s="137" t="s">
        <v>50</v>
      </c>
      <c r="I176" s="137">
        <v>9</v>
      </c>
      <c r="J176" s="137" t="s">
        <v>74</v>
      </c>
      <c r="K176" s="137" t="s">
        <v>75</v>
      </c>
    </row>
  </sheetData>
  <mergeCells count="36">
    <mergeCell ref="J13:K13"/>
    <mergeCell ref="G172:H172"/>
    <mergeCell ref="G14:H14"/>
    <mergeCell ref="J12:K12"/>
    <mergeCell ref="E12:H12"/>
    <mergeCell ref="E16:H16"/>
    <mergeCell ref="I16:I17"/>
    <mergeCell ref="E13:H13"/>
    <mergeCell ref="J16:J17"/>
    <mergeCell ref="E17:F17"/>
    <mergeCell ref="G17:H17"/>
    <mergeCell ref="A5:A6"/>
    <mergeCell ref="B5:B6"/>
    <mergeCell ref="D5:D6"/>
    <mergeCell ref="E5:H5"/>
    <mergeCell ref="B10:C10"/>
    <mergeCell ref="B9:C9"/>
    <mergeCell ref="E10:H10"/>
    <mergeCell ref="E11:H11"/>
    <mergeCell ref="A16:A17"/>
    <mergeCell ref="B13:C13"/>
    <mergeCell ref="B11:C11"/>
    <mergeCell ref="B7:C7"/>
    <mergeCell ref="B8:C8"/>
    <mergeCell ref="E7:H7"/>
    <mergeCell ref="E8:H8"/>
    <mergeCell ref="B12:C12"/>
    <mergeCell ref="J11:K11"/>
    <mergeCell ref="J5:K6"/>
    <mergeCell ref="E6:H6"/>
    <mergeCell ref="J10:K10"/>
    <mergeCell ref="J9:K9"/>
    <mergeCell ref="I5:I6"/>
    <mergeCell ref="J7:K7"/>
    <mergeCell ref="J8:K8"/>
    <mergeCell ref="E9:H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32"/>
  <sheetViews>
    <sheetView workbookViewId="0">
      <selection activeCell="B32" sqref="B3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189</v>
      </c>
      <c r="B3" s="130" t="s">
        <v>188</v>
      </c>
      <c r="C3" s="127"/>
      <c r="D3" s="127"/>
      <c r="E3" s="128"/>
      <c r="F3" s="128"/>
      <c r="G3" s="128"/>
      <c r="H3" s="128"/>
      <c r="I3" s="128"/>
      <c r="J3" s="128"/>
      <c r="K3" s="129" t="str">
        <f>+TOTAL!M1</f>
        <v>JUNIO</v>
      </c>
    </row>
    <row r="4" spans="1:13" ht="12.75" customHeight="1" x14ac:dyDescent="0.25">
      <c r="A4" s="33"/>
      <c r="B4" s="33"/>
      <c r="C4" s="33"/>
      <c r="D4" s="33"/>
      <c r="E4" s="33"/>
      <c r="F4" s="33"/>
      <c r="G4" s="33"/>
      <c r="H4" s="33"/>
      <c r="I4" s="87"/>
      <c r="J4" s="33"/>
      <c r="K4" s="33"/>
    </row>
    <row r="5" spans="1:13" x14ac:dyDescent="0.25">
      <c r="A5" s="331" t="s">
        <v>22</v>
      </c>
      <c r="B5" s="335" t="s">
        <v>85</v>
      </c>
      <c r="C5" s="34"/>
      <c r="D5" s="331" t="s">
        <v>51</v>
      </c>
      <c r="E5" s="333" t="s">
        <v>30</v>
      </c>
      <c r="F5" s="337"/>
      <c r="G5" s="337"/>
      <c r="H5" s="334"/>
      <c r="I5" s="331" t="s">
        <v>24</v>
      </c>
      <c r="J5" s="338" t="s">
        <v>34</v>
      </c>
      <c r="K5" s="339"/>
    </row>
    <row r="6" spans="1:13" x14ac:dyDescent="0.25">
      <c r="A6" s="332"/>
      <c r="B6" s="336"/>
      <c r="C6" s="35"/>
      <c r="D6" s="332"/>
      <c r="E6" s="333" t="s">
        <v>26</v>
      </c>
      <c r="F6" s="337"/>
      <c r="G6" s="337"/>
      <c r="H6" s="334"/>
      <c r="I6" s="332"/>
      <c r="J6" s="340"/>
      <c r="K6" s="341"/>
    </row>
    <row r="7" spans="1:13" x14ac:dyDescent="0.25">
      <c r="A7" s="39"/>
      <c r="B7" s="217"/>
      <c r="C7" s="194"/>
      <c r="D7" s="83"/>
      <c r="E7" s="220"/>
      <c r="F7" s="174"/>
      <c r="G7" s="174"/>
      <c r="H7" s="193"/>
      <c r="I7" s="61"/>
      <c r="J7" s="217"/>
      <c r="K7" s="194"/>
    </row>
    <row r="8" spans="1:13" x14ac:dyDescent="0.25">
      <c r="A8" s="39"/>
      <c r="B8" s="182"/>
      <c r="C8" s="194"/>
      <c r="D8" s="83"/>
      <c r="E8" s="220"/>
      <c r="F8" s="174"/>
      <c r="G8" s="174"/>
      <c r="H8" s="193"/>
      <c r="I8" s="61"/>
      <c r="J8" s="182"/>
      <c r="K8" s="194"/>
    </row>
    <row r="9" spans="1:13" x14ac:dyDescent="0.25">
      <c r="A9" s="39"/>
      <c r="B9" s="182"/>
      <c r="C9" s="194"/>
      <c r="D9" s="83"/>
      <c r="E9" s="220"/>
      <c r="F9" s="174"/>
      <c r="G9" s="174"/>
      <c r="H9" s="193"/>
      <c r="I9" s="61"/>
      <c r="J9" s="182"/>
      <c r="K9" s="194"/>
    </row>
    <row r="10" spans="1:13" ht="12.75" customHeight="1" x14ac:dyDescent="0.25">
      <c r="A10" s="39"/>
      <c r="B10" s="354"/>
      <c r="C10" s="355"/>
      <c r="D10" s="83"/>
      <c r="E10" s="384"/>
      <c r="F10" s="392"/>
      <c r="G10" s="392"/>
      <c r="H10" s="400"/>
      <c r="I10" s="61"/>
      <c r="J10" s="347"/>
      <c r="K10" s="348"/>
    </row>
    <row r="11" spans="1:13" x14ac:dyDescent="0.25">
      <c r="A11" s="44"/>
      <c r="B11" s="45"/>
      <c r="C11" s="45"/>
      <c r="D11" s="45"/>
      <c r="E11" s="45"/>
      <c r="F11" s="45"/>
      <c r="G11" s="352" t="s">
        <v>86</v>
      </c>
      <c r="H11" s="353"/>
      <c r="I11" s="59">
        <f>SUM(I7:I10)</f>
        <v>0</v>
      </c>
      <c r="J11" s="46"/>
      <c r="K11" s="47"/>
    </row>
    <row r="12" spans="1:13" ht="12.75" customHeight="1" x14ac:dyDescent="0.25">
      <c r="A12" s="3"/>
      <c r="B12" s="3"/>
      <c r="C12" s="3"/>
      <c r="D12" s="3"/>
      <c r="E12" s="3"/>
      <c r="F12" s="3"/>
      <c r="G12" s="3"/>
      <c r="H12" s="3"/>
      <c r="I12" s="22"/>
      <c r="J12" s="32"/>
      <c r="K12" s="40"/>
    </row>
    <row r="13" spans="1:13" x14ac:dyDescent="0.25">
      <c r="A13" s="331" t="s">
        <v>22</v>
      </c>
      <c r="B13" s="30" t="s">
        <v>31</v>
      </c>
      <c r="C13" s="49" t="s">
        <v>27</v>
      </c>
      <c r="D13" s="48" t="s">
        <v>27</v>
      </c>
      <c r="E13" s="333" t="s">
        <v>33</v>
      </c>
      <c r="F13" s="337"/>
      <c r="G13" s="337"/>
      <c r="H13" s="334"/>
      <c r="I13" s="331" t="s">
        <v>24</v>
      </c>
      <c r="J13" s="331" t="s">
        <v>23</v>
      </c>
      <c r="K13" s="49" t="s">
        <v>40</v>
      </c>
    </row>
    <row r="14" spans="1:13" x14ac:dyDescent="0.25">
      <c r="A14" s="332"/>
      <c r="B14" s="50" t="s">
        <v>32</v>
      </c>
      <c r="C14" s="50" t="s">
        <v>29</v>
      </c>
      <c r="D14" s="50" t="s">
        <v>28</v>
      </c>
      <c r="E14" s="333" t="s">
        <v>26</v>
      </c>
      <c r="F14" s="334"/>
      <c r="G14" s="333" t="s">
        <v>25</v>
      </c>
      <c r="H14" s="334"/>
      <c r="I14" s="332"/>
      <c r="J14" s="332"/>
      <c r="K14" s="50" t="s">
        <v>41</v>
      </c>
    </row>
    <row r="15" spans="1:13" x14ac:dyDescent="0.25">
      <c r="A15" s="39"/>
      <c r="B15" s="53"/>
      <c r="C15" s="53"/>
      <c r="D15" s="53"/>
      <c r="E15" s="228"/>
      <c r="F15" s="55"/>
      <c r="G15" s="227"/>
      <c r="H15" s="55"/>
      <c r="I15" s="61"/>
      <c r="J15" s="61"/>
      <c r="K15" s="60"/>
    </row>
    <row r="16" spans="1:13" x14ac:dyDescent="0.25">
      <c r="A16" s="39"/>
      <c r="B16" s="53"/>
      <c r="C16" s="53"/>
      <c r="D16" s="53"/>
      <c r="E16" s="228"/>
      <c r="F16" s="55"/>
      <c r="G16" s="227"/>
      <c r="H16" s="55"/>
      <c r="I16" s="61"/>
      <c r="J16" s="61"/>
      <c r="K16" s="60"/>
      <c r="M16" s="120"/>
    </row>
    <row r="17" spans="1:13" x14ac:dyDescent="0.25">
      <c r="A17" s="39"/>
      <c r="B17" s="53"/>
      <c r="C17" s="53"/>
      <c r="D17" s="53"/>
      <c r="E17" s="228"/>
      <c r="F17" s="55"/>
      <c r="G17" s="227"/>
      <c r="H17" s="55"/>
      <c r="I17" s="61"/>
      <c r="J17" s="61"/>
      <c r="K17" s="60"/>
      <c r="M17" s="120"/>
    </row>
    <row r="18" spans="1:13" x14ac:dyDescent="0.25">
      <c r="A18" s="39"/>
      <c r="B18" s="53"/>
      <c r="C18" s="53"/>
      <c r="D18" s="53"/>
      <c r="E18" s="233"/>
      <c r="F18" s="55"/>
      <c r="G18" s="233"/>
      <c r="H18" s="55"/>
      <c r="I18" s="248"/>
      <c r="J18" s="61"/>
      <c r="K18" s="60"/>
      <c r="M18" s="120"/>
    </row>
    <row r="19" spans="1:13" x14ac:dyDescent="0.25">
      <c r="A19" s="39"/>
      <c r="B19" s="53"/>
      <c r="C19" s="53"/>
      <c r="D19" s="53"/>
      <c r="E19" s="228"/>
      <c r="F19" s="55"/>
      <c r="G19" s="227"/>
      <c r="H19" s="55"/>
      <c r="I19" s="61"/>
      <c r="J19" s="61"/>
      <c r="K19" s="60"/>
      <c r="M19" s="120"/>
    </row>
    <row r="20" spans="1:13" x14ac:dyDescent="0.25">
      <c r="A20" s="39"/>
      <c r="B20" s="53"/>
      <c r="C20" s="53"/>
      <c r="D20" s="53"/>
      <c r="E20" s="88"/>
      <c r="F20" s="55"/>
      <c r="G20" s="66"/>
      <c r="H20" s="55"/>
      <c r="I20" s="61"/>
      <c r="J20" s="61"/>
      <c r="K20" s="60"/>
      <c r="M20" s="120"/>
    </row>
    <row r="21" spans="1:13" x14ac:dyDescent="0.25">
      <c r="A21" s="39"/>
      <c r="B21" s="53"/>
      <c r="C21" s="53"/>
      <c r="D21" s="53"/>
      <c r="E21" s="272"/>
      <c r="F21" s="55"/>
      <c r="G21" s="203"/>
      <c r="H21" s="55"/>
      <c r="I21" s="61"/>
      <c r="J21" s="61"/>
      <c r="K21" s="60"/>
      <c r="M21" s="120"/>
    </row>
    <row r="22" spans="1:13" x14ac:dyDescent="0.25">
      <c r="A22" s="39"/>
      <c r="B22" s="53"/>
      <c r="C22" s="53"/>
      <c r="D22" s="53"/>
      <c r="E22" s="88"/>
      <c r="F22" s="55"/>
      <c r="G22" s="204"/>
      <c r="H22" s="55"/>
      <c r="I22" s="61"/>
      <c r="J22" s="61"/>
      <c r="K22" s="60">
        <f t="shared" ref="K22:K27" si="0">+I22-J22</f>
        <v>0</v>
      </c>
      <c r="M22" s="120"/>
    </row>
    <row r="23" spans="1:13" x14ac:dyDescent="0.25">
      <c r="A23" s="39"/>
      <c r="B23" s="53"/>
      <c r="C23" s="53"/>
      <c r="D23" s="53"/>
      <c r="E23" s="88"/>
      <c r="F23" s="55"/>
      <c r="G23" s="204"/>
      <c r="H23" s="55"/>
      <c r="I23" s="61"/>
      <c r="J23" s="61"/>
      <c r="K23" s="60">
        <f t="shared" si="0"/>
        <v>0</v>
      </c>
      <c r="M23" s="120"/>
    </row>
    <row r="24" spans="1:13" x14ac:dyDescent="0.25">
      <c r="A24" s="39"/>
      <c r="B24" s="53"/>
      <c r="C24" s="53"/>
      <c r="D24" s="53"/>
      <c r="E24" s="88"/>
      <c r="F24" s="55"/>
      <c r="G24" s="204"/>
      <c r="H24" s="55"/>
      <c r="I24" s="61"/>
      <c r="J24" s="61"/>
      <c r="K24" s="60">
        <f t="shared" si="0"/>
        <v>0</v>
      </c>
      <c r="M24" s="120"/>
    </row>
    <row r="25" spans="1:13" x14ac:dyDescent="0.25">
      <c r="A25" s="39"/>
      <c r="B25" s="53"/>
      <c r="C25" s="53"/>
      <c r="D25" s="53"/>
      <c r="E25" s="88"/>
      <c r="F25" s="55"/>
      <c r="G25" s="204"/>
      <c r="H25" s="55"/>
      <c r="I25" s="61"/>
      <c r="J25" s="61"/>
      <c r="K25" s="60">
        <f t="shared" si="0"/>
        <v>0</v>
      </c>
      <c r="M25" s="120"/>
    </row>
    <row r="26" spans="1:13" x14ac:dyDescent="0.25">
      <c r="A26" s="39"/>
      <c r="B26" s="53"/>
      <c r="C26" s="53"/>
      <c r="D26" s="53"/>
      <c r="E26" s="88"/>
      <c r="F26" s="55"/>
      <c r="G26" s="204"/>
      <c r="H26" s="55"/>
      <c r="I26" s="61"/>
      <c r="J26" s="61"/>
      <c r="K26" s="60">
        <f t="shared" si="0"/>
        <v>0</v>
      </c>
      <c r="M26" s="120"/>
    </row>
    <row r="27" spans="1:13" x14ac:dyDescent="0.25">
      <c r="A27" s="39"/>
      <c r="B27" s="141"/>
      <c r="C27" s="53"/>
      <c r="D27" s="53"/>
      <c r="E27" s="88"/>
      <c r="F27" s="55"/>
      <c r="G27" s="54"/>
      <c r="H27" s="55"/>
      <c r="I27" s="61"/>
      <c r="J27" s="61"/>
      <c r="K27" s="60">
        <f t="shared" si="0"/>
        <v>0</v>
      </c>
      <c r="M27" s="120"/>
    </row>
    <row r="28" spans="1:13" x14ac:dyDescent="0.25">
      <c r="A28" s="44"/>
      <c r="B28" s="45"/>
      <c r="C28" s="45"/>
      <c r="D28" s="45"/>
      <c r="E28" s="45"/>
      <c r="F28" s="45"/>
      <c r="G28" s="352" t="s">
        <v>86</v>
      </c>
      <c r="H28" s="353"/>
      <c r="I28" s="63">
        <f>SUM(I15:I27)</f>
        <v>0</v>
      </c>
      <c r="J28" s="63">
        <f>SUM(J15:J27)</f>
        <v>0</v>
      </c>
      <c r="K28" s="63">
        <f>SUM(K15:K27)</f>
        <v>0</v>
      </c>
    </row>
    <row r="29" spans="1:13" ht="12.75" customHeight="1" x14ac:dyDescent="0.25">
      <c r="A29" s="3"/>
      <c r="B29" s="3"/>
      <c r="C29" s="3"/>
      <c r="D29" s="3"/>
      <c r="E29" s="3"/>
      <c r="F29" s="3"/>
      <c r="G29" s="3"/>
      <c r="H29" s="3"/>
      <c r="I29" s="74"/>
      <c r="J29" s="57"/>
      <c r="K29" s="93"/>
    </row>
    <row r="30" spans="1:13" ht="24.95" customHeight="1" x14ac:dyDescent="0.25">
      <c r="A30" s="131" t="s">
        <v>108</v>
      </c>
      <c r="B30" s="131" t="s">
        <v>106</v>
      </c>
      <c r="C30" s="131" t="s">
        <v>105</v>
      </c>
      <c r="D30" s="132" t="s">
        <v>109</v>
      </c>
      <c r="E30" s="131" t="s">
        <v>33</v>
      </c>
      <c r="F30" s="131" t="s">
        <v>103</v>
      </c>
      <c r="G30" s="131" t="s">
        <v>30</v>
      </c>
      <c r="H30" s="131" t="s">
        <v>42</v>
      </c>
      <c r="I30" s="131" t="s">
        <v>43</v>
      </c>
      <c r="J30" s="131" t="s">
        <v>73</v>
      </c>
      <c r="K30" s="131" t="s">
        <v>48</v>
      </c>
    </row>
    <row r="31" spans="1:13" ht="24.95" customHeight="1" x14ac:dyDescent="0.25">
      <c r="A31" s="138">
        <v>318270000</v>
      </c>
      <c r="B31" s="138">
        <v>-114700000</v>
      </c>
      <c r="C31" s="138">
        <v>0</v>
      </c>
      <c r="D31" s="134">
        <f>+A31+B31-C31</f>
        <v>203570000</v>
      </c>
      <c r="E31" s="134">
        <f>+I28</f>
        <v>0</v>
      </c>
      <c r="F31" s="135">
        <f>+E31/D31</f>
        <v>0</v>
      </c>
      <c r="G31" s="134">
        <f>+I11</f>
        <v>0</v>
      </c>
      <c r="H31" s="134">
        <f>+D31-E31-G31</f>
        <v>203570000</v>
      </c>
      <c r="I31" s="134">
        <f>+J28</f>
        <v>0</v>
      </c>
      <c r="J31" s="140">
        <f>+I31/D31</f>
        <v>0</v>
      </c>
      <c r="K31" s="134">
        <f>+K28</f>
        <v>0</v>
      </c>
    </row>
    <row r="32" spans="1:13" x14ac:dyDescent="0.25">
      <c r="A32" s="137">
        <v>1</v>
      </c>
      <c r="B32" s="137">
        <v>2</v>
      </c>
      <c r="C32" s="137">
        <v>3</v>
      </c>
      <c r="D32" s="137" t="s">
        <v>35</v>
      </c>
      <c r="E32" s="137">
        <v>5</v>
      </c>
      <c r="F32" s="137" t="s">
        <v>49</v>
      </c>
      <c r="G32" s="137">
        <v>7</v>
      </c>
      <c r="H32" s="137" t="s">
        <v>50</v>
      </c>
      <c r="I32" s="137">
        <v>9</v>
      </c>
      <c r="J32" s="137" t="s">
        <v>74</v>
      </c>
      <c r="K32" s="137" t="s">
        <v>75</v>
      </c>
    </row>
  </sheetData>
  <mergeCells count="18">
    <mergeCell ref="G28:H28"/>
    <mergeCell ref="G11:H11"/>
    <mergeCell ref="E13:H13"/>
    <mergeCell ref="G14:H14"/>
    <mergeCell ref="E5:H5"/>
    <mergeCell ref="B5:B6"/>
    <mergeCell ref="D5:D6"/>
    <mergeCell ref="J5:K6"/>
    <mergeCell ref="A5:A6"/>
    <mergeCell ref="A13:A14"/>
    <mergeCell ref="E14:F14"/>
    <mergeCell ref="E6:H6"/>
    <mergeCell ref="B10:C10"/>
    <mergeCell ref="E10:H10"/>
    <mergeCell ref="J13:J14"/>
    <mergeCell ref="J10:K10"/>
    <mergeCell ref="I13:I14"/>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27"/>
  <sheetViews>
    <sheetView zoomScaleNormal="100" workbookViewId="0">
      <selection activeCell="A7" sqref="A7:I7"/>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212</v>
      </c>
      <c r="B3" s="130" t="s">
        <v>211</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39"/>
      <c r="D5" s="331" t="s">
        <v>51</v>
      </c>
      <c r="E5" s="333" t="s">
        <v>30</v>
      </c>
      <c r="F5" s="337"/>
      <c r="G5" s="337"/>
      <c r="H5" s="334"/>
      <c r="I5" s="331" t="s">
        <v>24</v>
      </c>
      <c r="J5" s="338" t="s">
        <v>34</v>
      </c>
      <c r="K5" s="339"/>
    </row>
    <row r="6" spans="1:11" x14ac:dyDescent="0.25">
      <c r="A6" s="332"/>
      <c r="B6" s="336"/>
      <c r="C6" s="341"/>
      <c r="D6" s="332"/>
      <c r="E6" s="333" t="s">
        <v>26</v>
      </c>
      <c r="F6" s="337"/>
      <c r="G6" s="337"/>
      <c r="H6" s="334"/>
      <c r="I6" s="332"/>
      <c r="J6" s="340"/>
      <c r="K6" s="341"/>
    </row>
    <row r="7" spans="1:11" x14ac:dyDescent="0.25">
      <c r="A7" s="290"/>
      <c r="B7" s="380"/>
      <c r="C7" s="381"/>
      <c r="D7" s="294"/>
      <c r="E7" s="294"/>
      <c r="F7" s="301"/>
      <c r="G7" s="301"/>
      <c r="H7" s="302"/>
      <c r="I7" s="288"/>
      <c r="J7" s="342"/>
      <c r="K7" s="343"/>
    </row>
    <row r="8" spans="1:11" x14ac:dyDescent="0.25">
      <c r="A8" s="123"/>
      <c r="B8" s="347"/>
      <c r="C8" s="348"/>
      <c r="D8" s="83"/>
      <c r="E8" s="349"/>
      <c r="F8" s="350"/>
      <c r="G8" s="350"/>
      <c r="H8" s="351"/>
      <c r="I8" s="61"/>
      <c r="J8" s="347"/>
      <c r="K8" s="348"/>
    </row>
    <row r="9" spans="1:11" x14ac:dyDescent="0.25">
      <c r="A9" s="123"/>
      <c r="B9" s="347"/>
      <c r="C9" s="348"/>
      <c r="D9" s="83"/>
      <c r="E9" s="349"/>
      <c r="F9" s="350"/>
      <c r="G9" s="350"/>
      <c r="H9" s="351"/>
      <c r="I9" s="61"/>
      <c r="J9" s="347"/>
      <c r="K9" s="348"/>
    </row>
    <row r="10" spans="1:11" x14ac:dyDescent="0.25">
      <c r="A10" s="123"/>
      <c r="B10" s="347"/>
      <c r="C10" s="348"/>
      <c r="D10" s="83"/>
      <c r="E10" s="349"/>
      <c r="F10" s="350"/>
      <c r="G10" s="350"/>
      <c r="H10" s="351"/>
      <c r="I10" s="61"/>
      <c r="J10" s="347"/>
      <c r="K10" s="348"/>
    </row>
    <row r="11" spans="1:11" x14ac:dyDescent="0.25">
      <c r="A11" s="123"/>
      <c r="B11" s="347"/>
      <c r="C11" s="348"/>
      <c r="D11" s="83"/>
      <c r="E11" s="349"/>
      <c r="F11" s="350"/>
      <c r="G11" s="350"/>
      <c r="H11" s="351"/>
      <c r="I11" s="61"/>
      <c r="J11" s="347"/>
      <c r="K11" s="348"/>
    </row>
    <row r="12" spans="1:11" ht="12.75" customHeight="1" x14ac:dyDescent="0.25">
      <c r="A12" s="123"/>
      <c r="B12" s="354"/>
      <c r="C12" s="355"/>
      <c r="D12" s="83"/>
      <c r="E12" s="349"/>
      <c r="F12" s="350"/>
      <c r="G12" s="350"/>
      <c r="H12" s="351"/>
      <c r="I12" s="61"/>
      <c r="J12" s="347"/>
      <c r="K12" s="348"/>
    </row>
    <row r="13" spans="1:11" x14ac:dyDescent="0.25">
      <c r="A13" s="44"/>
      <c r="B13" s="33"/>
      <c r="C13" s="33"/>
      <c r="D13" s="45"/>
      <c r="E13" s="45"/>
      <c r="F13" s="45"/>
      <c r="G13" s="352" t="s">
        <v>86</v>
      </c>
      <c r="H13" s="353"/>
      <c r="I13" s="59">
        <f>SUM(I7:I12)</f>
        <v>0</v>
      </c>
      <c r="J13" s="46"/>
      <c r="K13" s="47"/>
    </row>
    <row r="14" spans="1:11" ht="12.75" customHeight="1" x14ac:dyDescent="0.25">
      <c r="A14" s="45"/>
      <c r="B14" s="45"/>
      <c r="C14" s="45"/>
      <c r="D14" s="45"/>
      <c r="E14" s="45"/>
      <c r="F14" s="45"/>
      <c r="G14" s="45"/>
      <c r="H14" s="45"/>
      <c r="I14" s="91"/>
      <c r="J14" s="93"/>
      <c r="K14" s="45"/>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x14ac:dyDescent="0.25">
      <c r="A17" s="39">
        <v>44245</v>
      </c>
      <c r="B17" s="308" t="s">
        <v>394</v>
      </c>
      <c r="C17" s="287" t="s">
        <v>392</v>
      </c>
      <c r="D17" s="287" t="s">
        <v>393</v>
      </c>
      <c r="E17" s="309" t="s">
        <v>317</v>
      </c>
      <c r="F17" s="232"/>
      <c r="G17" s="294" t="s">
        <v>391</v>
      </c>
      <c r="H17" s="232"/>
      <c r="I17" s="288">
        <v>24871000</v>
      </c>
      <c r="J17" s="58">
        <v>24871000</v>
      </c>
      <c r="K17" s="60">
        <f>+I17-J17</f>
        <v>0</v>
      </c>
    </row>
    <row r="18" spans="1:11" x14ac:dyDescent="0.25">
      <c r="A18" s="39"/>
      <c r="B18" s="52"/>
      <c r="C18" s="53"/>
      <c r="D18" s="53"/>
      <c r="E18" s="126"/>
      <c r="F18" s="55"/>
      <c r="G18" s="126"/>
      <c r="H18" s="55"/>
      <c r="I18" s="58"/>
      <c r="J18" s="58"/>
      <c r="K18" s="60"/>
    </row>
    <row r="19" spans="1:11" x14ac:dyDescent="0.25">
      <c r="A19" s="39"/>
      <c r="B19" s="52"/>
      <c r="C19" s="53"/>
      <c r="D19" s="53"/>
      <c r="E19" s="126"/>
      <c r="F19" s="55"/>
      <c r="G19" s="126"/>
      <c r="H19" s="55"/>
      <c r="I19" s="58"/>
      <c r="J19" s="58"/>
      <c r="K19" s="60"/>
    </row>
    <row r="20" spans="1:11" x14ac:dyDescent="0.25">
      <c r="A20" s="39"/>
      <c r="B20" s="52"/>
      <c r="C20" s="53"/>
      <c r="D20" s="53"/>
      <c r="E20" s="126"/>
      <c r="F20" s="55"/>
      <c r="G20" s="126"/>
      <c r="H20" s="55"/>
      <c r="I20" s="58"/>
      <c r="J20" s="58"/>
      <c r="K20" s="60"/>
    </row>
    <row r="21" spans="1:11" x14ac:dyDescent="0.25">
      <c r="A21" s="39"/>
      <c r="B21" s="52"/>
      <c r="C21" s="53"/>
      <c r="D21" s="53"/>
      <c r="E21" s="126"/>
      <c r="F21" s="55"/>
      <c r="G21" s="126"/>
      <c r="H21" s="55"/>
      <c r="I21" s="58"/>
      <c r="J21" s="58"/>
      <c r="K21" s="60"/>
    </row>
    <row r="22" spans="1:11" x14ac:dyDescent="0.25">
      <c r="A22" s="39"/>
      <c r="B22" s="52"/>
      <c r="C22" s="53"/>
      <c r="D22" s="53"/>
      <c r="E22" s="38"/>
      <c r="F22" s="55"/>
      <c r="G22" s="38"/>
      <c r="H22" s="55"/>
      <c r="I22" s="60"/>
      <c r="J22" s="60"/>
      <c r="K22" s="60"/>
    </row>
    <row r="23" spans="1:11" x14ac:dyDescent="0.25">
      <c r="A23" s="44"/>
      <c r="B23" s="45"/>
      <c r="C23" s="45"/>
      <c r="D23" s="45"/>
      <c r="E23" s="45"/>
      <c r="F23" s="45"/>
      <c r="G23" s="352" t="s">
        <v>86</v>
      </c>
      <c r="H23" s="353"/>
      <c r="I23" s="63">
        <f>SUM(I17:I22)</f>
        <v>24871000</v>
      </c>
      <c r="J23" s="63">
        <f>SUM(J17:J22)</f>
        <v>24871000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0</v>
      </c>
      <c r="B26" s="138">
        <v>39500000</v>
      </c>
      <c r="C26" s="138">
        <v>0</v>
      </c>
      <c r="D26" s="134">
        <f>+A26+B26-C26</f>
        <v>39500000</v>
      </c>
      <c r="E26" s="134">
        <f>+I23</f>
        <v>24871000</v>
      </c>
      <c r="F26" s="135" t="s">
        <v>84</v>
      </c>
      <c r="G26" s="134">
        <f>+I13</f>
        <v>0</v>
      </c>
      <c r="H26" s="134">
        <f>+D26-E26-G26</f>
        <v>14629000</v>
      </c>
      <c r="I26" s="139">
        <f>+J23</f>
        <v>24871000</v>
      </c>
      <c r="J26" s="140" t="s">
        <v>84</v>
      </c>
      <c r="K26" s="139">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G23:H23"/>
    <mergeCell ref="G13:H13"/>
    <mergeCell ref="A15:A16"/>
    <mergeCell ref="E15:H15"/>
    <mergeCell ref="I15:I16"/>
    <mergeCell ref="B10:C10"/>
    <mergeCell ref="E10:H10"/>
    <mergeCell ref="J10:K10"/>
    <mergeCell ref="J15:J16"/>
    <mergeCell ref="E16:F16"/>
    <mergeCell ref="G16:H16"/>
    <mergeCell ref="B11:C11"/>
    <mergeCell ref="E11:H11"/>
    <mergeCell ref="J11:K11"/>
    <mergeCell ref="B12:C12"/>
    <mergeCell ref="E12:H12"/>
    <mergeCell ref="J12:K12"/>
    <mergeCell ref="B7:C7"/>
    <mergeCell ref="J7:K7"/>
    <mergeCell ref="B9:C9"/>
    <mergeCell ref="E9:H9"/>
    <mergeCell ref="J9:K9"/>
    <mergeCell ref="B8:C8"/>
    <mergeCell ref="E8:H8"/>
    <mergeCell ref="J8:K8"/>
    <mergeCell ref="J5:K6"/>
    <mergeCell ref="A5:A6"/>
    <mergeCell ref="B5:B6"/>
    <mergeCell ref="C5:C6"/>
    <mergeCell ref="D5:D6"/>
    <mergeCell ref="E5:H5"/>
    <mergeCell ref="I5:I6"/>
    <mergeCell ref="E6:H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zoomScaleNormal="100" workbookViewId="0">
      <selection activeCell="B27" sqref="B27"/>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110</v>
      </c>
      <c r="B3" s="127" t="s">
        <v>52</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49"/>
      <c r="F7" s="350"/>
      <c r="G7" s="350"/>
      <c r="H7" s="351"/>
      <c r="I7" s="61"/>
      <c r="J7" s="347"/>
      <c r="K7" s="348"/>
    </row>
    <row r="8" spans="1:11" ht="12.75" customHeight="1" x14ac:dyDescent="0.25">
      <c r="A8" s="192"/>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54"/>
      <c r="C12" s="355"/>
      <c r="D12" s="83"/>
      <c r="E12" s="349"/>
      <c r="F12" s="350"/>
      <c r="G12" s="350"/>
      <c r="H12" s="351"/>
      <c r="I12" s="61"/>
      <c r="J12" s="347"/>
      <c r="K12" s="348"/>
    </row>
    <row r="13" spans="1:11" x14ac:dyDescent="0.25">
      <c r="A13" s="44"/>
      <c r="B13" s="33"/>
      <c r="C13" s="33"/>
      <c r="D13" s="45"/>
      <c r="E13" s="45"/>
      <c r="F13" s="45"/>
      <c r="G13" s="352" t="s">
        <v>86</v>
      </c>
      <c r="H13" s="353"/>
      <c r="I13" s="59">
        <f>SUM(I7:I12)</f>
        <v>0</v>
      </c>
      <c r="J13" s="46"/>
      <c r="K13" s="47"/>
    </row>
    <row r="14" spans="1:11" ht="12.75" customHeight="1" x14ac:dyDescent="0.25">
      <c r="A14" s="3"/>
      <c r="B14" s="3"/>
      <c r="C14" s="3"/>
      <c r="D14" s="3"/>
      <c r="E14" s="3"/>
      <c r="F14" s="3"/>
      <c r="G14" s="3"/>
      <c r="H14" s="3"/>
      <c r="I14" s="3"/>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67">
        <v>44299</v>
      </c>
      <c r="B17" s="53" t="s">
        <v>570</v>
      </c>
      <c r="C17" s="53" t="s">
        <v>567</v>
      </c>
      <c r="D17" s="53" t="s">
        <v>568</v>
      </c>
      <c r="E17" s="38" t="s">
        <v>564</v>
      </c>
      <c r="F17" s="40"/>
      <c r="G17" t="s">
        <v>565</v>
      </c>
      <c r="H17" s="55"/>
      <c r="I17" s="61">
        <v>22899004</v>
      </c>
      <c r="J17" s="61"/>
      <c r="K17" s="60">
        <f t="shared" ref="K17:K22" si="0">+I17-J17</f>
        <v>22899004</v>
      </c>
    </row>
    <row r="18" spans="1:11" x14ac:dyDescent="0.25">
      <c r="A18" s="67">
        <v>44299</v>
      </c>
      <c r="B18" s="53" t="s">
        <v>571</v>
      </c>
      <c r="C18" s="53" t="s">
        <v>567</v>
      </c>
      <c r="D18" s="53" t="s">
        <v>569</v>
      </c>
      <c r="E18" s="38" t="s">
        <v>564</v>
      </c>
      <c r="F18" s="40"/>
      <c r="G18" t="s">
        <v>566</v>
      </c>
      <c r="H18" s="55"/>
      <c r="I18" s="61">
        <v>5205594</v>
      </c>
      <c r="J18" s="61"/>
      <c r="K18" s="60">
        <f t="shared" si="0"/>
        <v>5205594</v>
      </c>
    </row>
    <row r="19" spans="1:11" x14ac:dyDescent="0.25">
      <c r="A19" s="67"/>
      <c r="B19" s="52"/>
      <c r="C19" s="53"/>
      <c r="D19" s="53"/>
      <c r="E19" s="38"/>
      <c r="F19" s="40"/>
      <c r="G19" s="54"/>
      <c r="H19" s="55"/>
      <c r="I19" s="61"/>
      <c r="J19" s="61"/>
      <c r="K19" s="60">
        <f t="shared" si="0"/>
        <v>0</v>
      </c>
    </row>
    <row r="20" spans="1:11" x14ac:dyDescent="0.25">
      <c r="A20" s="67"/>
      <c r="B20" s="52"/>
      <c r="C20" s="53"/>
      <c r="D20" s="53"/>
      <c r="E20" s="38"/>
      <c r="F20" s="40"/>
      <c r="G20" s="54"/>
      <c r="H20" s="55"/>
      <c r="I20" s="60"/>
      <c r="J20" s="60"/>
      <c r="K20" s="60">
        <f t="shared" si="0"/>
        <v>0</v>
      </c>
    </row>
    <row r="21" spans="1:11" x14ac:dyDescent="0.25">
      <c r="A21" s="67"/>
      <c r="B21" s="52"/>
      <c r="C21" s="53"/>
      <c r="D21" s="53"/>
      <c r="E21"/>
      <c r="F21" s="55"/>
      <c r="G21"/>
      <c r="H21" s="55"/>
      <c r="I21" s="62"/>
      <c r="J21" s="60"/>
      <c r="K21" s="60">
        <f t="shared" si="0"/>
        <v>0</v>
      </c>
    </row>
    <row r="22" spans="1:11" x14ac:dyDescent="0.25">
      <c r="A22" s="39"/>
      <c r="B22" s="52"/>
      <c r="C22" s="53"/>
      <c r="D22" s="53"/>
      <c r="E22" s="38"/>
      <c r="F22" s="55"/>
      <c r="G22" s="54"/>
      <c r="H22" s="55"/>
      <c r="I22" s="56"/>
      <c r="J22" s="60"/>
      <c r="K22" s="60">
        <f t="shared" si="0"/>
        <v>0</v>
      </c>
    </row>
    <row r="23" spans="1:11" x14ac:dyDescent="0.25">
      <c r="A23" s="44"/>
      <c r="B23" s="45"/>
      <c r="C23" s="45"/>
      <c r="D23" s="45"/>
      <c r="E23" s="45"/>
      <c r="F23" s="45"/>
      <c r="G23" s="352" t="s">
        <v>86</v>
      </c>
      <c r="H23" s="353"/>
      <c r="I23" s="63">
        <f>SUM(I17:I22)</f>
        <v>28104598</v>
      </c>
      <c r="J23" s="63">
        <f>SUM(J17:J22)</f>
        <v>0</v>
      </c>
      <c r="K23" s="63">
        <f>SUM(K17:K22)</f>
        <v>28104598</v>
      </c>
    </row>
    <row r="24" spans="1:11" ht="12.75" customHeight="1" x14ac:dyDescent="0.25">
      <c r="A24" s="3"/>
      <c r="B24" s="3"/>
      <c r="C24" s="3"/>
      <c r="D24" s="3"/>
      <c r="E24" s="3"/>
      <c r="F24" s="3"/>
      <c r="G24" s="3"/>
      <c r="H24" s="3"/>
      <c r="I24" s="3"/>
      <c r="J24" s="57"/>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41000000</v>
      </c>
      <c r="B26" s="133">
        <v>-12895000</v>
      </c>
      <c r="C26" s="133">
        <v>0</v>
      </c>
      <c r="D26" s="134">
        <f>+A26+B26-C26</f>
        <v>28105000</v>
      </c>
      <c r="E26" s="134">
        <f>+I23</f>
        <v>28104598</v>
      </c>
      <c r="F26" s="135">
        <f>+E26/D26</f>
        <v>0.99998569649528557</v>
      </c>
      <c r="G26" s="134">
        <f>+I13</f>
        <v>0</v>
      </c>
      <c r="H26" s="134">
        <f>+D26-E26-G26</f>
        <v>402</v>
      </c>
      <c r="I26" s="134">
        <f>+J23</f>
        <v>0</v>
      </c>
      <c r="J26" s="136">
        <f>+I26/D26</f>
        <v>0</v>
      </c>
      <c r="K26" s="134">
        <f>+K23</f>
        <v>28104598</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11:C11"/>
    <mergeCell ref="E11:H11"/>
    <mergeCell ref="J11:K11"/>
    <mergeCell ref="B12:C12"/>
    <mergeCell ref="E12:H12"/>
    <mergeCell ref="J12:K12"/>
    <mergeCell ref="G23:H23"/>
    <mergeCell ref="A5:A6"/>
    <mergeCell ref="B5:B6"/>
    <mergeCell ref="D5:D6"/>
    <mergeCell ref="A15:A16"/>
    <mergeCell ref="E15:H15"/>
    <mergeCell ref="G13:H13"/>
    <mergeCell ref="E5:H5"/>
    <mergeCell ref="B7:C7"/>
    <mergeCell ref="E7:H7"/>
    <mergeCell ref="B8:C8"/>
    <mergeCell ref="E8:H8"/>
    <mergeCell ref="B9:C9"/>
    <mergeCell ref="E9:H9"/>
    <mergeCell ref="B10:C10"/>
    <mergeCell ref="E10:H10"/>
    <mergeCell ref="I5:I6"/>
    <mergeCell ref="J5:K6"/>
    <mergeCell ref="E6:H6"/>
    <mergeCell ref="I15:I16"/>
    <mergeCell ref="J15:J16"/>
    <mergeCell ref="E16:F16"/>
    <mergeCell ref="G16:H16"/>
    <mergeCell ref="J7:K7"/>
    <mergeCell ref="J8:K8"/>
    <mergeCell ref="J9:K9"/>
    <mergeCell ref="J10:K10"/>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27"/>
  <sheetViews>
    <sheetView workbookViewId="0">
      <selection activeCell="B27" sqref="B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v>131020202030614</v>
      </c>
      <c r="B3" s="130" t="s">
        <v>511</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t="s">
        <v>84</v>
      </c>
      <c r="B7" s="342" t="s">
        <v>84</v>
      </c>
      <c r="C7" s="343"/>
      <c r="D7" s="83" t="s">
        <v>84</v>
      </c>
      <c r="E7" s="344" t="s">
        <v>84</v>
      </c>
      <c r="F7" s="345"/>
      <c r="G7" s="345"/>
      <c r="H7" s="346"/>
      <c r="I7" s="61" t="s">
        <v>84</v>
      </c>
      <c r="J7" s="342" t="s">
        <v>84</v>
      </c>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c r="B17" s="52"/>
      <c r="C17" s="53"/>
      <c r="D17" s="53"/>
      <c r="E17" s="122"/>
      <c r="F17" s="55"/>
      <c r="G17" s="54"/>
      <c r="H17" s="55"/>
      <c r="I17" s="61"/>
      <c r="J17" s="61"/>
      <c r="K17" s="60">
        <f t="shared" ref="K17:K22" si="0">+I17-J17</f>
        <v>0</v>
      </c>
    </row>
    <row r="18" spans="1:13" x14ac:dyDescent="0.25">
      <c r="A18" s="39"/>
      <c r="B18" s="141"/>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v>2000000000</v>
      </c>
      <c r="C26" s="138">
        <v>0</v>
      </c>
      <c r="D26" s="134">
        <f>+A26+B26-C26</f>
        <v>2000000000</v>
      </c>
      <c r="E26" s="134">
        <f>+I23</f>
        <v>0</v>
      </c>
      <c r="F26" s="135" t="s">
        <v>84</v>
      </c>
      <c r="G26" s="134">
        <f>+I13</f>
        <v>0</v>
      </c>
      <c r="H26" s="134">
        <f>+D26-E26-G26</f>
        <v>2000000000</v>
      </c>
      <c r="I26" s="134">
        <f>+J23</f>
        <v>0</v>
      </c>
      <c r="J26" s="140" t="s">
        <v>84</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27"/>
  <sheetViews>
    <sheetView workbookViewId="0">
      <selection activeCell="A21" sqref="A21"/>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28">
        <v>131020202030307</v>
      </c>
      <c r="B3" s="130" t="s">
        <v>703</v>
      </c>
      <c r="C3" s="127"/>
      <c r="D3" s="127"/>
      <c r="E3" s="128"/>
      <c r="F3" s="128"/>
      <c r="G3" s="128"/>
      <c r="H3" s="128"/>
      <c r="I3" s="128"/>
      <c r="J3" s="128"/>
      <c r="K3" s="129" t="str">
        <f>+TOTAL!M1</f>
        <v>JUNIO</v>
      </c>
    </row>
    <row r="4" spans="1:12" ht="12.75" customHeight="1" x14ac:dyDescent="0.25">
      <c r="A4" s="33"/>
      <c r="B4" s="33"/>
      <c r="C4" s="33"/>
      <c r="D4" s="33"/>
      <c r="E4" s="33"/>
      <c r="F4" s="33"/>
      <c r="G4" s="33"/>
      <c r="H4" s="33"/>
      <c r="I4" s="87"/>
      <c r="J4" s="33"/>
      <c r="K4" s="33"/>
    </row>
    <row r="5" spans="1:12" x14ac:dyDescent="0.25">
      <c r="A5" s="331" t="s">
        <v>22</v>
      </c>
      <c r="B5" s="335" t="s">
        <v>85</v>
      </c>
      <c r="C5" s="34"/>
      <c r="D5" s="331" t="s">
        <v>51</v>
      </c>
      <c r="E5" s="333" t="s">
        <v>30</v>
      </c>
      <c r="F5" s="337"/>
      <c r="G5" s="337"/>
      <c r="H5" s="334"/>
      <c r="I5" s="331" t="s">
        <v>24</v>
      </c>
      <c r="J5" s="338" t="s">
        <v>34</v>
      </c>
      <c r="K5" s="339"/>
    </row>
    <row r="6" spans="1:12" x14ac:dyDescent="0.25">
      <c r="A6" s="332"/>
      <c r="B6" s="336"/>
      <c r="C6" s="35"/>
      <c r="D6" s="332"/>
      <c r="E6" s="333" t="s">
        <v>26</v>
      </c>
      <c r="F6" s="337"/>
      <c r="G6" s="337"/>
      <c r="H6" s="334"/>
      <c r="I6" s="332"/>
      <c r="J6" s="340"/>
      <c r="K6" s="341"/>
    </row>
    <row r="7" spans="1:12" x14ac:dyDescent="0.25">
      <c r="A7" s="192"/>
      <c r="B7" s="342"/>
      <c r="C7" s="343"/>
      <c r="D7" s="83"/>
      <c r="E7" s="366"/>
      <c r="F7" s="345"/>
      <c r="G7" s="345"/>
      <c r="H7" s="346"/>
      <c r="I7" s="61"/>
      <c r="J7" s="342"/>
      <c r="K7" s="343"/>
    </row>
    <row r="8" spans="1:12" x14ac:dyDescent="0.25">
      <c r="A8" s="123"/>
      <c r="B8" s="347"/>
      <c r="C8" s="348"/>
      <c r="D8" s="83"/>
      <c r="E8" s="349"/>
      <c r="F8" s="350"/>
      <c r="G8" s="350"/>
      <c r="H8" s="351"/>
      <c r="I8" s="61"/>
      <c r="J8" s="347"/>
      <c r="K8" s="348"/>
    </row>
    <row r="9" spans="1:12" x14ac:dyDescent="0.25">
      <c r="A9" s="123"/>
      <c r="B9" s="347"/>
      <c r="C9" s="348"/>
      <c r="D9" s="83"/>
      <c r="E9" s="349"/>
      <c r="F9" s="350"/>
      <c r="G9" s="350"/>
      <c r="H9" s="351"/>
      <c r="I9" s="61"/>
      <c r="J9" s="347"/>
      <c r="K9" s="348"/>
    </row>
    <row r="10" spans="1:12" x14ac:dyDescent="0.25">
      <c r="A10" s="123"/>
      <c r="B10" s="347"/>
      <c r="C10" s="348"/>
      <c r="D10" s="83"/>
      <c r="E10" s="349"/>
      <c r="F10" s="350"/>
      <c r="G10" s="350"/>
      <c r="H10" s="351"/>
      <c r="I10" s="61"/>
      <c r="J10" s="347"/>
      <c r="K10" s="348"/>
    </row>
    <row r="11" spans="1:12" x14ac:dyDescent="0.25">
      <c r="A11" s="123"/>
      <c r="B11" s="347"/>
      <c r="C11" s="348"/>
      <c r="D11" s="83"/>
      <c r="E11" s="349"/>
      <c r="F11" s="350"/>
      <c r="G11" s="350"/>
      <c r="H11" s="351"/>
      <c r="I11" s="61"/>
      <c r="J11" s="347"/>
      <c r="K11" s="348"/>
      <c r="L11"/>
    </row>
    <row r="12" spans="1:12" ht="12.75" customHeight="1" x14ac:dyDescent="0.25">
      <c r="A12" s="123"/>
      <c r="B12" s="347"/>
      <c r="C12" s="348"/>
      <c r="D12" s="83"/>
      <c r="E12" s="349"/>
      <c r="F12" s="350"/>
      <c r="G12" s="350"/>
      <c r="H12" s="351"/>
      <c r="I12" s="61"/>
      <c r="J12" s="347"/>
      <c r="K12" s="348"/>
    </row>
    <row r="13" spans="1:12" x14ac:dyDescent="0.25">
      <c r="A13" s="44"/>
      <c r="B13" s="45"/>
      <c r="C13" s="45"/>
      <c r="D13" s="45"/>
      <c r="E13" s="45"/>
      <c r="F13" s="45"/>
      <c r="G13" s="352" t="s">
        <v>86</v>
      </c>
      <c r="H13" s="353"/>
      <c r="I13" s="59">
        <f>SUM(I7:I12)</f>
        <v>0</v>
      </c>
      <c r="J13" s="46"/>
      <c r="K13" s="47"/>
    </row>
    <row r="14" spans="1:12" ht="12.75" customHeight="1" x14ac:dyDescent="0.25">
      <c r="A14" s="3"/>
      <c r="B14" s="3"/>
      <c r="C14" s="3"/>
      <c r="D14" s="3"/>
      <c r="E14" s="3"/>
      <c r="F14" s="3"/>
      <c r="G14" s="3"/>
      <c r="H14" s="3"/>
      <c r="I14" s="22"/>
      <c r="J14" s="32"/>
      <c r="K14" s="40"/>
    </row>
    <row r="15" spans="1:12" x14ac:dyDescent="0.25">
      <c r="A15" s="331" t="s">
        <v>22</v>
      </c>
      <c r="B15" s="30" t="s">
        <v>31</v>
      </c>
      <c r="C15" s="49" t="s">
        <v>27</v>
      </c>
      <c r="D15" s="48" t="s">
        <v>27</v>
      </c>
      <c r="E15" s="333" t="s">
        <v>33</v>
      </c>
      <c r="F15" s="337"/>
      <c r="G15" s="337"/>
      <c r="H15" s="334"/>
      <c r="I15" s="331" t="s">
        <v>24</v>
      </c>
      <c r="J15" s="331" t="s">
        <v>23</v>
      </c>
      <c r="K15" s="49" t="s">
        <v>40</v>
      </c>
    </row>
    <row r="16" spans="1:12" x14ac:dyDescent="0.25">
      <c r="A16" s="332"/>
      <c r="B16" s="50" t="s">
        <v>32</v>
      </c>
      <c r="C16" s="50" t="s">
        <v>29</v>
      </c>
      <c r="D16" s="50" t="s">
        <v>28</v>
      </c>
      <c r="E16" s="333" t="s">
        <v>26</v>
      </c>
      <c r="F16" s="334"/>
      <c r="G16" s="333" t="s">
        <v>25</v>
      </c>
      <c r="H16" s="334"/>
      <c r="I16" s="332"/>
      <c r="J16" s="332"/>
      <c r="K16" s="50" t="s">
        <v>41</v>
      </c>
    </row>
    <row r="17" spans="1:13" x14ac:dyDescent="0.25">
      <c r="A17" s="39"/>
      <c r="B17" s="53"/>
      <c r="C17" s="53"/>
      <c r="D17" s="53"/>
      <c r="E17" s="226"/>
      <c r="F17" s="232"/>
      <c r="G17" s="227"/>
      <c r="H17" s="55"/>
      <c r="I17" s="61"/>
      <c r="J17" s="61"/>
      <c r="K17" s="60">
        <f t="shared" ref="K17:K22" si="0">+I17-J17</f>
        <v>0</v>
      </c>
    </row>
    <row r="18" spans="1:13" x14ac:dyDescent="0.25">
      <c r="A18" s="39"/>
      <c r="B18" s="53"/>
      <c r="C18" s="53"/>
      <c r="D18" s="53"/>
      <c r="E18" s="3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52" t="s">
        <v>86</v>
      </c>
      <c r="H23" s="353"/>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v>28700000</v>
      </c>
      <c r="C26" s="138">
        <v>0</v>
      </c>
      <c r="D26" s="134">
        <f>+A26+B26-C26</f>
        <v>28700000</v>
      </c>
      <c r="E26" s="134">
        <f>+I23</f>
        <v>0</v>
      </c>
      <c r="F26" s="135">
        <f>+E26/D26</f>
        <v>0</v>
      </c>
      <c r="G26" s="134">
        <f>+I13</f>
        <v>0</v>
      </c>
      <c r="H26" s="134">
        <f>+D26-E26-G26</f>
        <v>28700000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113"/>
  <sheetViews>
    <sheetView workbookViewId="0">
      <selection activeCell="D8" sqref="D8"/>
    </sheetView>
  </sheetViews>
  <sheetFormatPr baseColWidth="10" defaultRowHeight="15" x14ac:dyDescent="0.25"/>
  <cols>
    <col min="1" max="2" width="15.7109375" style="31" customWidth="1"/>
    <col min="3" max="3" width="14.7109375" style="31" customWidth="1"/>
    <col min="4" max="11" width="15.7109375" style="31" customWidth="1"/>
    <col min="12" max="13" width="12.28515625" style="31" bestFit="1" customWidth="1"/>
    <col min="14" max="14" width="13.28515625" style="31" bestFit="1" customWidth="1"/>
    <col min="15"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114</v>
      </c>
      <c r="B3" s="130" t="s">
        <v>115</v>
      </c>
      <c r="C3" s="127"/>
      <c r="D3" s="127"/>
      <c r="E3" s="128"/>
      <c r="F3" s="128"/>
      <c r="G3" s="128"/>
      <c r="H3" s="128"/>
      <c r="I3" s="128"/>
      <c r="J3" s="128"/>
      <c r="K3" s="129" t="s">
        <v>220</v>
      </c>
    </row>
    <row r="4" spans="1:13" ht="12.75" customHeight="1" x14ac:dyDescent="0.25">
      <c r="A4" s="33"/>
      <c r="B4" s="33"/>
      <c r="C4" s="33"/>
      <c r="D4" s="33"/>
      <c r="E4" s="33"/>
      <c r="F4" s="33"/>
      <c r="G4" s="90"/>
      <c r="H4" s="33"/>
      <c r="I4" s="87"/>
      <c r="J4" s="33"/>
      <c r="K4" s="33"/>
    </row>
    <row r="5" spans="1:13" x14ac:dyDescent="0.25">
      <c r="A5" s="331" t="s">
        <v>22</v>
      </c>
      <c r="B5" s="338" t="s">
        <v>85</v>
      </c>
      <c r="C5" s="339"/>
      <c r="D5" s="331" t="s">
        <v>51</v>
      </c>
      <c r="E5" s="333" t="s">
        <v>30</v>
      </c>
      <c r="F5" s="337"/>
      <c r="G5" s="337"/>
      <c r="H5" s="334"/>
      <c r="I5" s="331" t="s">
        <v>24</v>
      </c>
      <c r="J5" s="338" t="s">
        <v>34</v>
      </c>
      <c r="K5" s="339"/>
    </row>
    <row r="6" spans="1:13" x14ac:dyDescent="0.25">
      <c r="A6" s="332"/>
      <c r="B6" s="362"/>
      <c r="C6" s="363"/>
      <c r="D6" s="376"/>
      <c r="E6" s="377" t="s">
        <v>26</v>
      </c>
      <c r="F6" s="378"/>
      <c r="G6" s="378"/>
      <c r="H6" s="379"/>
      <c r="I6" s="332"/>
      <c r="J6" s="362"/>
      <c r="K6" s="363"/>
    </row>
    <row r="7" spans="1:13" x14ac:dyDescent="0.25">
      <c r="A7" s="191">
        <v>44358</v>
      </c>
      <c r="B7" s="342"/>
      <c r="C7" s="343"/>
      <c r="D7" s="199" t="s">
        <v>844</v>
      </c>
      <c r="E7" s="344" t="s">
        <v>845</v>
      </c>
      <c r="F7" s="345"/>
      <c r="G7" s="345"/>
      <c r="H7" s="346"/>
      <c r="I7" s="212">
        <v>4665159</v>
      </c>
      <c r="J7" s="342"/>
      <c r="K7" s="343"/>
    </row>
    <row r="8" spans="1:13" s="207" customFormat="1" ht="15" customHeight="1" x14ac:dyDescent="0.25">
      <c r="A8" s="191"/>
      <c r="B8" s="347"/>
      <c r="C8" s="348"/>
      <c r="D8" s="196" t="s">
        <v>862</v>
      </c>
      <c r="E8" s="349" t="s">
        <v>861</v>
      </c>
      <c r="F8" s="350"/>
      <c r="G8" s="350"/>
      <c r="H8" s="351"/>
      <c r="I8" s="212">
        <v>66563</v>
      </c>
      <c r="J8" s="347"/>
      <c r="K8" s="348"/>
      <c r="M8" s="222"/>
    </row>
    <row r="9" spans="1:13" x14ac:dyDescent="0.25">
      <c r="A9" s="191"/>
      <c r="B9" s="347"/>
      <c r="C9" s="348"/>
      <c r="D9" s="196"/>
      <c r="E9" s="358"/>
      <c r="F9" s="350"/>
      <c r="G9" s="350"/>
      <c r="H9" s="351"/>
      <c r="I9" s="212"/>
      <c r="J9" s="347"/>
      <c r="K9" s="348"/>
    </row>
    <row r="10" spans="1:13" x14ac:dyDescent="0.25">
      <c r="A10" s="191"/>
      <c r="B10" s="347"/>
      <c r="C10" s="348"/>
      <c r="D10" s="196"/>
      <c r="E10" s="358"/>
      <c r="F10" s="350"/>
      <c r="G10" s="350"/>
      <c r="H10" s="351"/>
      <c r="I10" s="212"/>
      <c r="J10" s="347"/>
      <c r="K10" s="348"/>
    </row>
    <row r="11" spans="1:13" x14ac:dyDescent="0.25">
      <c r="A11" s="191"/>
      <c r="B11" s="347"/>
      <c r="C11" s="348"/>
      <c r="D11" s="196"/>
      <c r="E11" s="349"/>
      <c r="F11" s="350"/>
      <c r="G11" s="350"/>
      <c r="H11" s="351"/>
      <c r="I11" s="213"/>
      <c r="J11" s="347"/>
      <c r="K11" s="348"/>
    </row>
    <row r="12" spans="1:13" x14ac:dyDescent="0.25">
      <c r="A12" s="191"/>
      <c r="B12" s="347"/>
      <c r="C12" s="348"/>
      <c r="D12" s="196"/>
      <c r="E12" s="349"/>
      <c r="F12" s="350"/>
      <c r="G12" s="350"/>
      <c r="H12" s="351"/>
      <c r="I12" s="213"/>
      <c r="J12" s="347"/>
      <c r="K12" s="348"/>
    </row>
    <row r="13" spans="1:13" x14ac:dyDescent="0.25">
      <c r="A13" s="191"/>
      <c r="B13" s="347"/>
      <c r="C13" s="348"/>
      <c r="D13" s="196"/>
      <c r="E13" s="349"/>
      <c r="F13" s="350"/>
      <c r="G13" s="350"/>
      <c r="H13" s="351"/>
      <c r="I13" s="213"/>
      <c r="J13" s="347"/>
      <c r="K13" s="348"/>
    </row>
    <row r="14" spans="1:13" ht="12.75" customHeight="1" x14ac:dyDescent="0.25">
      <c r="A14" s="191"/>
      <c r="B14" s="354"/>
      <c r="C14" s="355"/>
      <c r="D14" s="33"/>
      <c r="E14" s="384"/>
      <c r="F14" s="385"/>
      <c r="G14" s="385"/>
      <c r="H14" s="386"/>
      <c r="I14" s="212"/>
      <c r="J14" s="347"/>
      <c r="K14" s="348"/>
    </row>
    <row r="15" spans="1:13" x14ac:dyDescent="0.25">
      <c r="A15" s="44"/>
      <c r="B15" s="33"/>
      <c r="C15" s="33"/>
      <c r="D15" s="33"/>
      <c r="E15" s="33"/>
      <c r="F15" s="33"/>
      <c r="G15" s="382" t="s">
        <v>86</v>
      </c>
      <c r="H15" s="383"/>
      <c r="I15" s="211">
        <f>SUM(I7:I14)</f>
        <v>4731722</v>
      </c>
      <c r="J15" s="46"/>
      <c r="K15" s="47"/>
    </row>
    <row r="16" spans="1:13" ht="12.75" customHeight="1" x14ac:dyDescent="0.25">
      <c r="A16" s="3"/>
      <c r="B16" s="3"/>
      <c r="C16" s="3"/>
      <c r="D16" s="3"/>
      <c r="E16" s="3"/>
      <c r="F16" s="3"/>
      <c r="G16" s="3"/>
      <c r="H16" s="3"/>
      <c r="I16" s="22"/>
      <c r="J16" s="92"/>
      <c r="K16" s="118"/>
    </row>
    <row r="17" spans="1:14" x14ac:dyDescent="0.25">
      <c r="A17" s="331" t="s">
        <v>22</v>
      </c>
      <c r="B17" s="30" t="s">
        <v>31</v>
      </c>
      <c r="C17" s="49" t="s">
        <v>27</v>
      </c>
      <c r="D17" s="48" t="s">
        <v>27</v>
      </c>
      <c r="E17" s="333" t="s">
        <v>33</v>
      </c>
      <c r="F17" s="337"/>
      <c r="G17" s="337"/>
      <c r="H17" s="334"/>
      <c r="I17" s="331" t="s">
        <v>24</v>
      </c>
      <c r="J17" s="331" t="s">
        <v>23</v>
      </c>
      <c r="K17" s="49" t="s">
        <v>40</v>
      </c>
    </row>
    <row r="18" spans="1:14" x14ac:dyDescent="0.25">
      <c r="A18" s="332"/>
      <c r="B18" s="50" t="s">
        <v>32</v>
      </c>
      <c r="C18" s="50" t="s">
        <v>29</v>
      </c>
      <c r="D18" s="50" t="s">
        <v>28</v>
      </c>
      <c r="E18" s="377" t="s">
        <v>26</v>
      </c>
      <c r="F18" s="379"/>
      <c r="G18" s="333" t="s">
        <v>25</v>
      </c>
      <c r="H18" s="334"/>
      <c r="I18" s="376"/>
      <c r="J18" s="332"/>
      <c r="K18" s="50" t="s">
        <v>41</v>
      </c>
    </row>
    <row r="19" spans="1:14" x14ac:dyDescent="0.25">
      <c r="A19" s="39">
        <v>44215</v>
      </c>
      <c r="B19" s="53" t="s">
        <v>213</v>
      </c>
      <c r="C19" s="53">
        <v>359</v>
      </c>
      <c r="D19" s="173">
        <v>244</v>
      </c>
      <c r="E19" s="344" t="s">
        <v>214</v>
      </c>
      <c r="F19" s="346"/>
      <c r="G19" s="174" t="s">
        <v>204</v>
      </c>
      <c r="H19" s="64"/>
      <c r="I19" s="176">
        <v>4712834227</v>
      </c>
      <c r="J19" s="58">
        <f>+I19-K19</f>
        <v>4370617619</v>
      </c>
      <c r="K19" s="60">
        <v>342216608</v>
      </c>
    </row>
    <row r="20" spans="1:14" x14ac:dyDescent="0.25">
      <c r="A20" s="39">
        <v>44209</v>
      </c>
      <c r="B20" s="53" t="s">
        <v>203</v>
      </c>
      <c r="C20" s="53">
        <v>241</v>
      </c>
      <c r="D20" s="173">
        <v>126</v>
      </c>
      <c r="E20" s="272" t="s">
        <v>215</v>
      </c>
      <c r="F20" s="193"/>
      <c r="G20" s="174" t="s">
        <v>204</v>
      </c>
      <c r="H20" s="64"/>
      <c r="I20" s="177">
        <v>3136800</v>
      </c>
      <c r="J20" s="58">
        <v>3136800</v>
      </c>
      <c r="K20" s="60">
        <f>+I20-J20</f>
        <v>0</v>
      </c>
    </row>
    <row r="21" spans="1:14" ht="15" customHeight="1" x14ac:dyDescent="0.25">
      <c r="A21" s="39">
        <v>44215</v>
      </c>
      <c r="B21" s="53" t="s">
        <v>201</v>
      </c>
      <c r="C21" s="53">
        <v>349</v>
      </c>
      <c r="D21" s="173">
        <v>242</v>
      </c>
      <c r="E21" s="349" t="s">
        <v>216</v>
      </c>
      <c r="F21" s="351"/>
      <c r="G21" s="174" t="s">
        <v>204</v>
      </c>
      <c r="H21" s="64"/>
      <c r="I21" s="177">
        <f>140330660+359957225</f>
        <v>500287885</v>
      </c>
      <c r="J21" s="58">
        <v>500287885</v>
      </c>
      <c r="K21" s="60">
        <f t="shared" ref="K21:K37" si="0">+I21-J21</f>
        <v>0</v>
      </c>
    </row>
    <row r="22" spans="1:14" ht="15" customHeight="1" x14ac:dyDescent="0.25">
      <c r="A22" s="39">
        <v>44216</v>
      </c>
      <c r="B22" s="53" t="s">
        <v>202</v>
      </c>
      <c r="C22" s="53">
        <v>377</v>
      </c>
      <c r="D22" s="173">
        <v>260</v>
      </c>
      <c r="E22" s="349" t="s">
        <v>217</v>
      </c>
      <c r="F22" s="351"/>
      <c r="G22" s="174" t="s">
        <v>204</v>
      </c>
      <c r="H22" s="64"/>
      <c r="I22" s="177">
        <v>1530000000</v>
      </c>
      <c r="J22" s="58">
        <v>1530000000</v>
      </c>
      <c r="K22" s="60">
        <f t="shared" si="0"/>
        <v>0</v>
      </c>
    </row>
    <row r="23" spans="1:14" x14ac:dyDescent="0.25">
      <c r="A23" s="39">
        <v>44218</v>
      </c>
      <c r="B23" s="53" t="s">
        <v>219</v>
      </c>
      <c r="C23" s="53">
        <v>430</v>
      </c>
      <c r="D23" s="173">
        <v>304</v>
      </c>
      <c r="E23" s="349" t="s">
        <v>218</v>
      </c>
      <c r="F23" s="351"/>
      <c r="G23" s="174" t="s">
        <v>204</v>
      </c>
      <c r="H23" s="64"/>
      <c r="I23" s="177">
        <v>112817177</v>
      </c>
      <c r="J23" s="58">
        <v>112817177</v>
      </c>
      <c r="K23" s="60">
        <f t="shared" si="0"/>
        <v>0</v>
      </c>
    </row>
    <row r="24" spans="1:14" x14ac:dyDescent="0.25">
      <c r="A24" s="39">
        <v>44231</v>
      </c>
      <c r="B24" s="53" t="s">
        <v>322</v>
      </c>
      <c r="C24" s="53" t="s">
        <v>320</v>
      </c>
      <c r="D24" s="173" t="s">
        <v>321</v>
      </c>
      <c r="E24" s="349" t="s">
        <v>319</v>
      </c>
      <c r="F24" s="351"/>
      <c r="G24" s="174" t="s">
        <v>204</v>
      </c>
      <c r="H24" s="64"/>
      <c r="I24" s="177">
        <v>800600</v>
      </c>
      <c r="J24" s="58">
        <v>800600</v>
      </c>
      <c r="K24" s="60">
        <f t="shared" si="0"/>
        <v>0</v>
      </c>
    </row>
    <row r="25" spans="1:14" x14ac:dyDescent="0.25">
      <c r="A25" s="39">
        <v>44232</v>
      </c>
      <c r="B25" s="53" t="s">
        <v>323</v>
      </c>
      <c r="C25" s="53">
        <v>566</v>
      </c>
      <c r="D25" s="173">
        <v>475</v>
      </c>
      <c r="E25" s="349" t="s">
        <v>318</v>
      </c>
      <c r="F25" s="351"/>
      <c r="G25" s="174" t="s">
        <v>204</v>
      </c>
      <c r="H25" s="64"/>
      <c r="I25" s="177">
        <f>1369091683-307239</f>
        <v>1368784444</v>
      </c>
      <c r="J25" s="58">
        <f>+I25+K19</f>
        <v>1711001052</v>
      </c>
      <c r="K25" s="60">
        <f t="shared" si="0"/>
        <v>-342216608</v>
      </c>
    </row>
    <row r="26" spans="1:14" x14ac:dyDescent="0.25">
      <c r="A26" s="39">
        <v>44235</v>
      </c>
      <c r="B26" s="53" t="s">
        <v>327</v>
      </c>
      <c r="C26" s="53" t="s">
        <v>325</v>
      </c>
      <c r="D26" s="173" t="s">
        <v>326</v>
      </c>
      <c r="E26" s="349" t="s">
        <v>324</v>
      </c>
      <c r="F26" s="351"/>
      <c r="G26" s="174" t="s">
        <v>204</v>
      </c>
      <c r="H26" s="64"/>
      <c r="I26" s="177">
        <v>8265800</v>
      </c>
      <c r="J26" s="58">
        <v>8265800</v>
      </c>
      <c r="K26" s="60">
        <f t="shared" si="0"/>
        <v>0</v>
      </c>
    </row>
    <row r="27" spans="1:14" x14ac:dyDescent="0.25">
      <c r="A27" s="39">
        <v>44243</v>
      </c>
      <c r="B27" s="53" t="s">
        <v>328</v>
      </c>
      <c r="C27" s="53" t="s">
        <v>329</v>
      </c>
      <c r="D27" s="316" t="s">
        <v>330</v>
      </c>
      <c r="E27" s="349" t="s">
        <v>331</v>
      </c>
      <c r="F27" s="351"/>
      <c r="G27" s="174" t="s">
        <v>204</v>
      </c>
      <c r="H27" s="64"/>
      <c r="I27" s="177">
        <v>4482826143</v>
      </c>
      <c r="J27" s="58">
        <f>+I27-379136450-72164</f>
        <v>4103617529</v>
      </c>
      <c r="K27" s="60">
        <f t="shared" si="0"/>
        <v>379208614</v>
      </c>
    </row>
    <row r="28" spans="1:14" x14ac:dyDescent="0.25">
      <c r="A28" s="39">
        <v>44246</v>
      </c>
      <c r="B28" s="53" t="s">
        <v>335</v>
      </c>
      <c r="C28" s="53" t="s">
        <v>333</v>
      </c>
      <c r="D28" s="173" t="s">
        <v>334</v>
      </c>
      <c r="E28" s="349" t="s">
        <v>332</v>
      </c>
      <c r="F28" s="351"/>
      <c r="G28" s="174" t="s">
        <v>204</v>
      </c>
      <c r="H28" s="64"/>
      <c r="I28" s="177">
        <v>2939957</v>
      </c>
      <c r="J28" s="58">
        <v>2704761</v>
      </c>
      <c r="K28" s="60">
        <f t="shared" si="0"/>
        <v>235196</v>
      </c>
      <c r="M28" s="120"/>
    </row>
    <row r="29" spans="1:14" x14ac:dyDescent="0.25">
      <c r="A29" s="39">
        <v>44243</v>
      </c>
      <c r="B29" s="53" t="s">
        <v>336</v>
      </c>
      <c r="C29" s="53" t="s">
        <v>338</v>
      </c>
      <c r="D29" s="173" t="s">
        <v>339</v>
      </c>
      <c r="E29" s="349" t="s">
        <v>337</v>
      </c>
      <c r="F29" s="351"/>
      <c r="G29" s="174" t="s">
        <v>204</v>
      </c>
      <c r="H29" s="64"/>
      <c r="I29" s="177">
        <v>14101180</v>
      </c>
      <c r="J29" s="58">
        <v>14101180</v>
      </c>
      <c r="K29" s="60">
        <f t="shared" si="0"/>
        <v>0</v>
      </c>
    </row>
    <row r="30" spans="1:14" x14ac:dyDescent="0.25">
      <c r="A30" s="39">
        <v>44232</v>
      </c>
      <c r="B30" s="53" t="s">
        <v>343</v>
      </c>
      <c r="C30" s="53" t="s">
        <v>341</v>
      </c>
      <c r="D30" s="173" t="s">
        <v>342</v>
      </c>
      <c r="E30" s="349" t="s">
        <v>340</v>
      </c>
      <c r="F30" s="351"/>
      <c r="G30" s="174" t="s">
        <v>204</v>
      </c>
      <c r="H30" s="64"/>
      <c r="I30" s="177">
        <v>715600</v>
      </c>
      <c r="J30" s="58">
        <v>715600</v>
      </c>
      <c r="K30" s="60">
        <f t="shared" si="0"/>
        <v>0</v>
      </c>
    </row>
    <row r="31" spans="1:14" x14ac:dyDescent="0.25">
      <c r="A31" s="39">
        <v>44272</v>
      </c>
      <c r="B31" s="53" t="s">
        <v>416</v>
      </c>
      <c r="C31" s="53">
        <v>755</v>
      </c>
      <c r="D31" s="173">
        <v>708</v>
      </c>
      <c r="E31" s="349" t="s">
        <v>417</v>
      </c>
      <c r="F31" s="351"/>
      <c r="G31" s="174" t="s">
        <v>204</v>
      </c>
      <c r="H31" s="64"/>
      <c r="I31" s="177">
        <v>4670037771</v>
      </c>
      <c r="J31" s="58">
        <f>+I31-K31</f>
        <v>4276653430</v>
      </c>
      <c r="K31" s="60">
        <v>393384341</v>
      </c>
      <c r="M31" s="120"/>
    </row>
    <row r="32" spans="1:14" x14ac:dyDescent="0.25">
      <c r="A32" s="39">
        <v>44272</v>
      </c>
      <c r="B32" s="53" t="s">
        <v>418</v>
      </c>
      <c r="C32" s="53">
        <v>757</v>
      </c>
      <c r="D32" s="173">
        <v>710</v>
      </c>
      <c r="E32" s="349" t="s">
        <v>419</v>
      </c>
      <c r="F32" s="351"/>
      <c r="G32" s="174" t="s">
        <v>204</v>
      </c>
      <c r="H32" s="64"/>
      <c r="I32" s="177">
        <f>5835667-5517867</f>
        <v>317800</v>
      </c>
      <c r="J32" s="58">
        <v>317800</v>
      </c>
      <c r="K32" s="60">
        <f t="shared" si="0"/>
        <v>0</v>
      </c>
      <c r="M32" s="120"/>
      <c r="N32" s="31">
        <f>317800-384366</f>
        <v>-66566</v>
      </c>
    </row>
    <row r="33" spans="1:13" x14ac:dyDescent="0.25">
      <c r="A33" s="39">
        <v>44263</v>
      </c>
      <c r="B33" s="53" t="s">
        <v>420</v>
      </c>
      <c r="C33" s="53">
        <v>714</v>
      </c>
      <c r="D33" s="173">
        <v>669</v>
      </c>
      <c r="E33" s="349" t="s">
        <v>421</v>
      </c>
      <c r="F33" s="351"/>
      <c r="G33" s="174" t="s">
        <v>204</v>
      </c>
      <c r="H33" s="64"/>
      <c r="I33" s="177">
        <v>9408000</v>
      </c>
      <c r="J33" s="58">
        <v>9408000</v>
      </c>
      <c r="K33" s="60">
        <f t="shared" si="0"/>
        <v>0</v>
      </c>
      <c r="M33" s="120"/>
    </row>
    <row r="34" spans="1:13" x14ac:dyDescent="0.25">
      <c r="A34" s="39">
        <v>44263</v>
      </c>
      <c r="B34" s="53" t="s">
        <v>422</v>
      </c>
      <c r="C34" s="53">
        <v>715</v>
      </c>
      <c r="D34" s="173">
        <v>670</v>
      </c>
      <c r="E34" s="349" t="s">
        <v>423</v>
      </c>
      <c r="F34" s="351"/>
      <c r="G34" s="174" t="s">
        <v>204</v>
      </c>
      <c r="H34" s="64"/>
      <c r="I34" s="177">
        <f>1382981788-391596</f>
        <v>1382590192</v>
      </c>
      <c r="J34" s="58">
        <f>+I34+379136450+235196</f>
        <v>1761961838</v>
      </c>
      <c r="K34" s="60">
        <f t="shared" si="0"/>
        <v>-379371646</v>
      </c>
      <c r="M34" s="120"/>
    </row>
    <row r="35" spans="1:13" x14ac:dyDescent="0.25">
      <c r="A35" s="39">
        <v>44263</v>
      </c>
      <c r="B35" s="53" t="s">
        <v>424</v>
      </c>
      <c r="C35" s="53">
        <v>719</v>
      </c>
      <c r="D35" s="173">
        <v>671</v>
      </c>
      <c r="E35" s="349" t="s">
        <v>425</v>
      </c>
      <c r="F35" s="351"/>
      <c r="G35" s="174" t="s">
        <v>204</v>
      </c>
      <c r="H35" s="64"/>
      <c r="I35" s="177">
        <v>1072004</v>
      </c>
      <c r="J35" s="58">
        <v>1072004</v>
      </c>
      <c r="K35" s="60">
        <f t="shared" si="0"/>
        <v>0</v>
      </c>
      <c r="M35" s="120"/>
    </row>
    <row r="36" spans="1:13" x14ac:dyDescent="0.25">
      <c r="A36" s="39">
        <v>44272</v>
      </c>
      <c r="B36" s="53" t="s">
        <v>426</v>
      </c>
      <c r="C36" s="53">
        <v>756</v>
      </c>
      <c r="D36" s="173">
        <v>709</v>
      </c>
      <c r="E36" s="349" t="s">
        <v>427</v>
      </c>
      <c r="F36" s="351"/>
      <c r="G36" s="174" t="s">
        <v>204</v>
      </c>
      <c r="H36" s="64"/>
      <c r="I36" s="177">
        <v>8602262</v>
      </c>
      <c r="J36" s="58">
        <v>8602262</v>
      </c>
      <c r="K36" s="60">
        <f t="shared" si="0"/>
        <v>0</v>
      </c>
    </row>
    <row r="37" spans="1:13" x14ac:dyDescent="0.25">
      <c r="A37" s="39">
        <v>44263</v>
      </c>
      <c r="B37" s="53" t="s">
        <v>428</v>
      </c>
      <c r="C37" s="53">
        <v>712</v>
      </c>
      <c r="D37" s="173">
        <v>667</v>
      </c>
      <c r="E37" s="66" t="s">
        <v>429</v>
      </c>
      <c r="F37" s="193"/>
      <c r="G37" s="174" t="s">
        <v>204</v>
      </c>
      <c r="H37" s="64"/>
      <c r="I37" s="177">
        <v>209200</v>
      </c>
      <c r="J37" s="58">
        <v>209200</v>
      </c>
      <c r="K37" s="60">
        <f t="shared" si="0"/>
        <v>0</v>
      </c>
    </row>
    <row r="38" spans="1:13" x14ac:dyDescent="0.25">
      <c r="A38" s="39">
        <v>44306</v>
      </c>
      <c r="B38" s="53" t="s">
        <v>512</v>
      </c>
      <c r="C38" s="53">
        <v>838</v>
      </c>
      <c r="D38" s="173">
        <v>828</v>
      </c>
      <c r="E38" s="349" t="s">
        <v>513</v>
      </c>
      <c r="F38" s="351"/>
      <c r="G38" s="174" t="s">
        <v>204</v>
      </c>
      <c r="H38" s="64"/>
      <c r="I38" s="177">
        <v>4885608442</v>
      </c>
      <c r="J38" s="58">
        <f>+I38-K38</f>
        <v>4479148236</v>
      </c>
      <c r="K38" s="60">
        <v>406460206</v>
      </c>
      <c r="L38" s="120"/>
    </row>
    <row r="39" spans="1:13" x14ac:dyDescent="0.25">
      <c r="A39" s="39">
        <v>44292</v>
      </c>
      <c r="B39" s="53" t="s">
        <v>514</v>
      </c>
      <c r="C39" s="53">
        <v>796</v>
      </c>
      <c r="D39" s="173">
        <v>762</v>
      </c>
      <c r="E39" s="238" t="s">
        <v>515</v>
      </c>
      <c r="F39" s="193"/>
      <c r="G39" s="174" t="s">
        <v>204</v>
      </c>
      <c r="H39" s="64"/>
      <c r="I39" s="177">
        <v>424491501</v>
      </c>
      <c r="J39" s="58">
        <f>+I39-K39</f>
        <v>391813777</v>
      </c>
      <c r="K39" s="60">
        <v>32677724</v>
      </c>
      <c r="L39" s="120"/>
    </row>
    <row r="40" spans="1:13" x14ac:dyDescent="0.25">
      <c r="A40" s="39">
        <v>44295</v>
      </c>
      <c r="B40" s="53" t="s">
        <v>516</v>
      </c>
      <c r="C40" s="53">
        <v>813</v>
      </c>
      <c r="D40" s="173">
        <v>783</v>
      </c>
      <c r="E40" s="349" t="s">
        <v>517</v>
      </c>
      <c r="F40" s="351"/>
      <c r="G40" s="174" t="s">
        <v>204</v>
      </c>
      <c r="H40" s="64"/>
      <c r="I40" s="177">
        <f>1431080462-357959</f>
        <v>1430722503</v>
      </c>
      <c r="J40" s="58">
        <f>393384341+I40</f>
        <v>1824106844</v>
      </c>
      <c r="K40" s="60">
        <f>+I40-J40</f>
        <v>-393384341</v>
      </c>
      <c r="L40" s="120"/>
    </row>
    <row r="41" spans="1:13" x14ac:dyDescent="0.25">
      <c r="A41" s="39">
        <v>44295</v>
      </c>
      <c r="B41" s="53" t="s">
        <v>518</v>
      </c>
      <c r="C41" s="53">
        <v>814</v>
      </c>
      <c r="D41" s="173">
        <v>784</v>
      </c>
      <c r="E41" s="349" t="s">
        <v>519</v>
      </c>
      <c r="F41" s="351"/>
      <c r="G41" s="174" t="s">
        <v>204</v>
      </c>
      <c r="H41" s="64"/>
      <c r="I41" s="177">
        <v>12523000</v>
      </c>
      <c r="J41" s="58">
        <v>12523000</v>
      </c>
      <c r="K41" s="60">
        <f>+I41-J41</f>
        <v>0</v>
      </c>
      <c r="L41" s="120"/>
    </row>
    <row r="42" spans="1:13" x14ac:dyDescent="0.25">
      <c r="A42" s="39">
        <v>44306</v>
      </c>
      <c r="B42" s="53" t="s">
        <v>520</v>
      </c>
      <c r="C42" s="53">
        <v>839</v>
      </c>
      <c r="D42" s="173">
        <v>829</v>
      </c>
      <c r="E42" s="349" t="s">
        <v>521</v>
      </c>
      <c r="F42" s="351"/>
      <c r="G42" s="174" t="s">
        <v>204</v>
      </c>
      <c r="H42" s="64"/>
      <c r="I42" s="177">
        <v>11600862</v>
      </c>
      <c r="J42" s="58">
        <v>11600862</v>
      </c>
      <c r="K42" s="60">
        <f>+I42-J42</f>
        <v>0</v>
      </c>
      <c r="L42" s="120"/>
    </row>
    <row r="43" spans="1:13" x14ac:dyDescent="0.25">
      <c r="A43" s="39">
        <v>44322</v>
      </c>
      <c r="B43" s="53" t="s">
        <v>652</v>
      </c>
      <c r="C43" s="53" t="s">
        <v>650</v>
      </c>
      <c r="D43" s="173" t="s">
        <v>651</v>
      </c>
      <c r="E43" s="349" t="s">
        <v>649</v>
      </c>
      <c r="F43" s="351"/>
      <c r="G43" s="174" t="s">
        <v>204</v>
      </c>
      <c r="H43" s="64"/>
      <c r="I43" s="177">
        <f>1497815511-371724</f>
        <v>1497443787</v>
      </c>
      <c r="J43" s="58">
        <f>+I43+K38</f>
        <v>1903903993</v>
      </c>
      <c r="K43" s="60">
        <f>+I43-J43</f>
        <v>-406460206</v>
      </c>
    </row>
    <row r="44" spans="1:13" x14ac:dyDescent="0.25">
      <c r="A44" s="39">
        <v>44322</v>
      </c>
      <c r="B44" s="53" t="s">
        <v>656</v>
      </c>
      <c r="C44" s="53" t="s">
        <v>654</v>
      </c>
      <c r="D44" s="173" t="s">
        <v>655</v>
      </c>
      <c r="E44" s="349" t="s">
        <v>653</v>
      </c>
      <c r="F44" s="351"/>
      <c r="G44" s="174" t="s">
        <v>204</v>
      </c>
      <c r="H44" s="64"/>
      <c r="I44" s="177">
        <v>3512300</v>
      </c>
      <c r="J44" s="58">
        <v>3512300</v>
      </c>
      <c r="K44" s="60">
        <f>+I44-J44</f>
        <v>0</v>
      </c>
    </row>
    <row r="45" spans="1:13" x14ac:dyDescent="0.25">
      <c r="A45" s="39">
        <v>44334</v>
      </c>
      <c r="B45" s="53" t="s">
        <v>660</v>
      </c>
      <c r="C45" s="53" t="s">
        <v>658</v>
      </c>
      <c r="D45" s="173" t="s">
        <v>659</v>
      </c>
      <c r="E45" s="203" t="s">
        <v>657</v>
      </c>
      <c r="F45" s="193"/>
      <c r="G45" s="174" t="s">
        <v>204</v>
      </c>
      <c r="H45" s="64"/>
      <c r="I45" s="177">
        <v>5032855436</v>
      </c>
      <c r="J45" s="58">
        <f>+I45-K45</f>
        <v>4612014503</v>
      </c>
      <c r="K45" s="60">
        <v>420840933</v>
      </c>
    </row>
    <row r="46" spans="1:13" x14ac:dyDescent="0.25">
      <c r="A46" s="39">
        <v>44334</v>
      </c>
      <c r="B46" s="53" t="s">
        <v>664</v>
      </c>
      <c r="C46" s="53" t="s">
        <v>662</v>
      </c>
      <c r="D46" s="173" t="s">
        <v>663</v>
      </c>
      <c r="E46" s="203" t="s">
        <v>661</v>
      </c>
      <c r="F46" s="193"/>
      <c r="G46" s="174" t="s">
        <v>204</v>
      </c>
      <c r="H46" s="64"/>
      <c r="I46" s="177">
        <v>15694786</v>
      </c>
      <c r="J46" s="58">
        <v>15694786</v>
      </c>
      <c r="K46" s="60">
        <f>+I46-J46</f>
        <v>0</v>
      </c>
    </row>
    <row r="47" spans="1:13" x14ac:dyDescent="0.25">
      <c r="A47" s="39">
        <v>44347</v>
      </c>
      <c r="B47" s="53" t="s">
        <v>668</v>
      </c>
      <c r="C47" s="53" t="s">
        <v>666</v>
      </c>
      <c r="D47" s="173" t="s">
        <v>667</v>
      </c>
      <c r="E47" s="203" t="s">
        <v>665</v>
      </c>
      <c r="F47" s="193"/>
      <c r="G47" s="174" t="s">
        <v>204</v>
      </c>
      <c r="H47" s="64"/>
      <c r="I47" s="177">
        <v>131960476</v>
      </c>
      <c r="J47" s="58">
        <v>131960476</v>
      </c>
      <c r="K47" s="60">
        <f t="shared" ref="K47:K54" si="1">+I47-J47</f>
        <v>0</v>
      </c>
    </row>
    <row r="48" spans="1:13" x14ac:dyDescent="0.25">
      <c r="A48" s="39">
        <v>44341</v>
      </c>
      <c r="B48" s="53" t="s">
        <v>669</v>
      </c>
      <c r="C48" s="53" t="s">
        <v>670</v>
      </c>
      <c r="D48" s="173" t="s">
        <v>671</v>
      </c>
      <c r="E48" s="325" t="s">
        <v>675</v>
      </c>
      <c r="F48" s="272" t="s">
        <v>675</v>
      </c>
      <c r="G48" s="326" t="s">
        <v>676</v>
      </c>
      <c r="H48" s="64"/>
      <c r="I48" s="177">
        <v>3407062</v>
      </c>
      <c r="J48" s="58">
        <v>3407062</v>
      </c>
      <c r="K48" s="60">
        <f t="shared" si="1"/>
        <v>0</v>
      </c>
      <c r="L48" s="120">
        <f>+K48+K52</f>
        <v>1346708</v>
      </c>
    </row>
    <row r="49" spans="1:11" x14ac:dyDescent="0.25">
      <c r="A49" s="39">
        <v>44341</v>
      </c>
      <c r="B49" s="53" t="s">
        <v>669</v>
      </c>
      <c r="C49" s="53" t="s">
        <v>670</v>
      </c>
      <c r="D49" s="173" t="s">
        <v>672</v>
      </c>
      <c r="E49" s="325" t="s">
        <v>675</v>
      </c>
      <c r="F49" s="272" t="s">
        <v>675</v>
      </c>
      <c r="G49" s="326" t="s">
        <v>677</v>
      </c>
      <c r="H49" s="64"/>
      <c r="I49" s="177">
        <v>681413</v>
      </c>
      <c r="J49" s="58">
        <v>681413</v>
      </c>
      <c r="K49" s="60">
        <f t="shared" si="1"/>
        <v>0</v>
      </c>
    </row>
    <row r="50" spans="1:11" x14ac:dyDescent="0.25">
      <c r="A50" s="39">
        <v>44341</v>
      </c>
      <c r="B50" s="53" t="s">
        <v>669</v>
      </c>
      <c r="C50" s="53" t="s">
        <v>670</v>
      </c>
      <c r="D50" s="173" t="s">
        <v>673</v>
      </c>
      <c r="E50" s="325" t="s">
        <v>675</v>
      </c>
      <c r="F50" s="272" t="s">
        <v>675</v>
      </c>
      <c r="G50" s="326" t="s">
        <v>678</v>
      </c>
      <c r="H50" s="64"/>
      <c r="I50" s="177">
        <v>681413</v>
      </c>
      <c r="J50" s="58">
        <v>681413</v>
      </c>
      <c r="K50" s="60">
        <f t="shared" si="1"/>
        <v>0</v>
      </c>
    </row>
    <row r="51" spans="1:11" x14ac:dyDescent="0.25">
      <c r="A51" s="39">
        <v>44341</v>
      </c>
      <c r="B51" s="53" t="s">
        <v>669</v>
      </c>
      <c r="C51" s="53" t="s">
        <v>670</v>
      </c>
      <c r="D51" s="173" t="s">
        <v>674</v>
      </c>
      <c r="E51" s="325" t="s">
        <v>675</v>
      </c>
      <c r="F51" s="272" t="s">
        <v>675</v>
      </c>
      <c r="G51" s="326" t="s">
        <v>679</v>
      </c>
      <c r="H51" s="64"/>
      <c r="I51" s="177">
        <v>681413</v>
      </c>
      <c r="J51" s="177">
        <v>681413</v>
      </c>
      <c r="K51" s="60">
        <f t="shared" si="1"/>
        <v>0</v>
      </c>
    </row>
    <row r="52" spans="1:11" x14ac:dyDescent="0.25">
      <c r="A52" s="39" t="s">
        <v>682</v>
      </c>
      <c r="B52" s="53" t="s">
        <v>680</v>
      </c>
      <c r="C52" s="53">
        <v>1052</v>
      </c>
      <c r="D52" s="173">
        <v>1065</v>
      </c>
      <c r="E52" s="349" t="s">
        <v>681</v>
      </c>
      <c r="F52" s="351"/>
      <c r="G52" s="174" t="s">
        <v>204</v>
      </c>
      <c r="H52" s="64"/>
      <c r="I52" s="177">
        <v>29908596</v>
      </c>
      <c r="J52" s="177">
        <f>29908596-1346708</f>
        <v>28561888</v>
      </c>
      <c r="K52" s="60">
        <f t="shared" si="1"/>
        <v>1346708</v>
      </c>
    </row>
    <row r="53" spans="1:11" x14ac:dyDescent="0.25">
      <c r="A53" s="39">
        <v>44354</v>
      </c>
      <c r="B53" s="53" t="s">
        <v>683</v>
      </c>
      <c r="C53" s="53">
        <v>1036</v>
      </c>
      <c r="D53" s="173">
        <v>1037</v>
      </c>
      <c r="E53" s="349" t="s">
        <v>684</v>
      </c>
      <c r="F53" s="351"/>
      <c r="G53" s="174" t="s">
        <v>204</v>
      </c>
      <c r="H53" s="64"/>
      <c r="I53" s="177">
        <v>10667990863</v>
      </c>
      <c r="J53" s="58">
        <f>10667990863-429106773</f>
        <v>10238884090</v>
      </c>
      <c r="K53" s="60">
        <f t="shared" si="1"/>
        <v>429106773</v>
      </c>
    </row>
    <row r="54" spans="1:11" x14ac:dyDescent="0.25">
      <c r="A54" s="39">
        <v>44351</v>
      </c>
      <c r="B54" s="53" t="s">
        <v>685</v>
      </c>
      <c r="C54" s="53">
        <v>1029</v>
      </c>
      <c r="D54" s="173">
        <v>1031</v>
      </c>
      <c r="E54" s="349" t="s">
        <v>686</v>
      </c>
      <c r="F54" s="351"/>
      <c r="G54" s="174" t="s">
        <v>204</v>
      </c>
      <c r="H54" s="64"/>
      <c r="I54" s="177">
        <f>1539461050-363135</f>
        <v>1539097915</v>
      </c>
      <c r="J54" s="58">
        <f>1539461050-363135+420840933+32677724</f>
        <v>1992616572</v>
      </c>
      <c r="K54" s="60">
        <f t="shared" si="1"/>
        <v>-453518657</v>
      </c>
    </row>
    <row r="55" spans="1:11" x14ac:dyDescent="0.25">
      <c r="A55" s="39">
        <v>44351</v>
      </c>
      <c r="B55" s="53" t="s">
        <v>687</v>
      </c>
      <c r="C55" s="53">
        <v>1030</v>
      </c>
      <c r="D55" s="173">
        <v>1032</v>
      </c>
      <c r="E55" s="349" t="s">
        <v>688</v>
      </c>
      <c r="F55" s="351"/>
      <c r="G55" s="174" t="s">
        <v>204</v>
      </c>
      <c r="H55" s="64"/>
      <c r="I55" s="177">
        <v>665400</v>
      </c>
      <c r="J55" s="177">
        <v>665400</v>
      </c>
      <c r="K55" s="60"/>
    </row>
    <row r="56" spans="1:11" x14ac:dyDescent="0.25">
      <c r="A56" s="39">
        <v>44351</v>
      </c>
      <c r="B56" s="53" t="s">
        <v>689</v>
      </c>
      <c r="C56" s="53">
        <v>1032</v>
      </c>
      <c r="D56" s="173">
        <v>1034</v>
      </c>
      <c r="E56" s="349" t="s">
        <v>690</v>
      </c>
      <c r="F56" s="351"/>
      <c r="G56" s="174" t="s">
        <v>204</v>
      </c>
      <c r="H56" s="64"/>
      <c r="I56" s="177">
        <v>7026924</v>
      </c>
      <c r="J56" s="58">
        <v>7026924</v>
      </c>
      <c r="K56" s="60"/>
    </row>
    <row r="57" spans="1:11" x14ac:dyDescent="0.25">
      <c r="A57" s="39"/>
      <c r="B57" s="53"/>
      <c r="C57" s="53"/>
      <c r="D57" s="173"/>
      <c r="E57"/>
      <c r="F57" s="193"/>
      <c r="G57" s="174"/>
      <c r="H57" s="64"/>
      <c r="I57" s="177"/>
      <c r="J57" s="58"/>
      <c r="K57" s="60"/>
    </row>
    <row r="58" spans="1:11" x14ac:dyDescent="0.25">
      <c r="A58" s="39"/>
      <c r="B58" s="53"/>
      <c r="C58" s="53"/>
      <c r="D58" s="173"/>
      <c r="E58" s="216"/>
      <c r="F58" s="193"/>
      <c r="G58" s="174"/>
      <c r="H58" s="64"/>
      <c r="I58" s="177"/>
      <c r="J58" s="58"/>
      <c r="K58" s="60"/>
    </row>
    <row r="59" spans="1:11" x14ac:dyDescent="0.25">
      <c r="A59" s="39"/>
      <c r="B59" s="53"/>
      <c r="C59" s="53"/>
      <c r="D59" s="173"/>
      <c r="E59" s="349"/>
      <c r="F59" s="351"/>
      <c r="G59" s="174"/>
      <c r="H59" s="64"/>
      <c r="I59" s="177"/>
      <c r="J59" s="58"/>
      <c r="K59" s="60"/>
    </row>
    <row r="60" spans="1:11" x14ac:dyDescent="0.25">
      <c r="A60" s="39"/>
      <c r="B60" s="53"/>
      <c r="C60" s="53"/>
      <c r="D60" s="173"/>
      <c r="E60"/>
      <c r="F60" s="193"/>
      <c r="G60" s="174"/>
      <c r="H60" s="64"/>
      <c r="I60" s="177"/>
      <c r="J60" s="58"/>
      <c r="K60" s="60"/>
    </row>
    <row r="61" spans="1:11" x14ac:dyDescent="0.25">
      <c r="A61" s="39"/>
      <c r="B61" s="53"/>
      <c r="C61" s="53"/>
      <c r="D61" s="173"/>
      <c r="E61"/>
      <c r="F61" s="193"/>
      <c r="G61" s="174"/>
      <c r="H61" s="64"/>
      <c r="I61" s="177"/>
      <c r="J61" s="58"/>
      <c r="K61" s="60"/>
    </row>
    <row r="62" spans="1:11" x14ac:dyDescent="0.25">
      <c r="A62" s="39"/>
      <c r="B62" s="53"/>
      <c r="C62" s="53"/>
      <c r="D62" s="173"/>
      <c r="E62" s="218"/>
      <c r="F62" s="193"/>
      <c r="G62" s="174"/>
      <c r="H62" s="64"/>
      <c r="I62" s="177"/>
      <c r="J62" s="58"/>
      <c r="K62" s="60"/>
    </row>
    <row r="63" spans="1:11" x14ac:dyDescent="0.25">
      <c r="A63" s="39"/>
      <c r="B63" s="53"/>
      <c r="C63" s="53"/>
      <c r="D63" s="173"/>
      <c r="E63" s="218"/>
      <c r="F63" s="193"/>
      <c r="G63" s="174"/>
      <c r="H63" s="64"/>
      <c r="I63" s="177"/>
      <c r="J63" s="58"/>
      <c r="K63" s="60"/>
    </row>
    <row r="64" spans="1:11" x14ac:dyDescent="0.25">
      <c r="A64" s="39"/>
      <c r="B64" s="53"/>
      <c r="C64" s="53"/>
      <c r="D64" s="173"/>
      <c r="E64" s="208"/>
      <c r="F64" s="193"/>
      <c r="G64" s="174"/>
      <c r="H64" s="64"/>
      <c r="I64" s="177"/>
      <c r="J64" s="215"/>
      <c r="K64" s="60"/>
    </row>
    <row r="65" spans="1:11" x14ac:dyDescent="0.25">
      <c r="A65" s="39"/>
      <c r="B65" s="53"/>
      <c r="C65" s="53"/>
      <c r="D65" s="173"/>
      <c r="E65" s="349"/>
      <c r="F65" s="351"/>
      <c r="G65" s="174"/>
      <c r="H65" s="64"/>
      <c r="I65" s="177"/>
      <c r="J65" s="58"/>
      <c r="K65" s="60"/>
    </row>
    <row r="66" spans="1:11" x14ac:dyDescent="0.25">
      <c r="A66" s="39"/>
      <c r="B66" s="53"/>
      <c r="C66" s="53"/>
      <c r="D66" s="173"/>
      <c r="E66" s="349"/>
      <c r="F66" s="351"/>
      <c r="G66" s="174"/>
      <c r="H66" s="64"/>
      <c r="I66" s="177"/>
      <c r="J66" s="58"/>
      <c r="K66" s="60"/>
    </row>
    <row r="67" spans="1:11" x14ac:dyDescent="0.25">
      <c r="A67" s="39"/>
      <c r="B67" s="53"/>
      <c r="C67" s="53"/>
      <c r="D67" s="173"/>
      <c r="E67" s="349"/>
      <c r="F67" s="351"/>
      <c r="G67" s="174"/>
      <c r="H67" s="64"/>
      <c r="I67" s="177"/>
      <c r="J67" s="58"/>
      <c r="K67" s="60"/>
    </row>
    <row r="68" spans="1:11" x14ac:dyDescent="0.25">
      <c r="A68" s="39"/>
      <c r="B68" s="53"/>
      <c r="C68" s="53"/>
      <c r="D68" s="173"/>
      <c r="E68" s="220"/>
      <c r="F68" s="193"/>
      <c r="G68" s="174"/>
      <c r="H68" s="64"/>
      <c r="I68" s="177"/>
      <c r="J68" s="58"/>
      <c r="K68" s="60"/>
    </row>
    <row r="69" spans="1:11" x14ac:dyDescent="0.25">
      <c r="A69" s="39"/>
      <c r="B69" s="53"/>
      <c r="C69" s="53"/>
      <c r="D69" s="173"/>
      <c r="E69" s="349"/>
      <c r="F69" s="351"/>
      <c r="G69" s="174"/>
      <c r="H69" s="64"/>
      <c r="I69" s="177"/>
      <c r="J69" s="58"/>
      <c r="K69" s="60"/>
    </row>
    <row r="70" spans="1:11" x14ac:dyDescent="0.25">
      <c r="A70" s="39"/>
      <c r="B70" s="53"/>
      <c r="C70" s="53"/>
      <c r="D70" s="173"/>
      <c r="E70" s="221"/>
      <c r="F70" s="193"/>
      <c r="G70" s="174"/>
      <c r="H70" s="64"/>
      <c r="I70" s="177"/>
      <c r="J70" s="58"/>
      <c r="K70" s="60"/>
    </row>
    <row r="71" spans="1:11" x14ac:dyDescent="0.25">
      <c r="A71" s="39"/>
      <c r="B71" s="53"/>
      <c r="C71" s="53"/>
      <c r="D71" s="173"/>
      <c r="E71" s="221"/>
      <c r="F71" s="193"/>
      <c r="G71" s="174"/>
      <c r="H71" s="64"/>
      <c r="I71" s="177"/>
      <c r="J71" s="58"/>
      <c r="K71" s="60"/>
    </row>
    <row r="72" spans="1:11" x14ac:dyDescent="0.25">
      <c r="A72" s="39"/>
      <c r="B72" s="53"/>
      <c r="C72" s="53"/>
      <c r="D72" s="173"/>
      <c r="E72" s="221"/>
      <c r="F72" s="193"/>
      <c r="G72" s="174"/>
      <c r="H72" s="64"/>
      <c r="I72" s="177"/>
      <c r="J72" s="58"/>
      <c r="K72" s="60"/>
    </row>
    <row r="73" spans="1:11" x14ac:dyDescent="0.25">
      <c r="A73" s="39"/>
      <c r="B73" s="53"/>
      <c r="C73" s="53"/>
      <c r="D73" s="173"/>
      <c r="E73" s="221"/>
      <c r="F73" s="193"/>
      <c r="G73" s="174"/>
      <c r="H73" s="64"/>
      <c r="I73" s="177"/>
      <c r="J73" s="58"/>
      <c r="K73" s="60"/>
    </row>
    <row r="74" spans="1:11" x14ac:dyDescent="0.25">
      <c r="A74" s="39"/>
      <c r="B74" s="53"/>
      <c r="C74" s="53"/>
      <c r="D74" s="173"/>
      <c r="E74" s="221"/>
      <c r="F74" s="193"/>
      <c r="G74" s="174"/>
      <c r="H74" s="64"/>
      <c r="I74" s="177"/>
      <c r="J74" s="58"/>
      <c r="K74" s="60"/>
    </row>
    <row r="75" spans="1:11" x14ac:dyDescent="0.25">
      <c r="A75" s="39"/>
      <c r="B75" s="53"/>
      <c r="C75" s="53"/>
      <c r="D75" s="173"/>
      <c r="E75" s="221"/>
      <c r="F75" s="193"/>
      <c r="G75" s="174"/>
      <c r="H75" s="64"/>
      <c r="I75" s="177"/>
      <c r="J75" s="58"/>
      <c r="K75" s="60"/>
    </row>
    <row r="76" spans="1:11" x14ac:dyDescent="0.25">
      <c r="A76" s="39"/>
      <c r="B76" s="53"/>
      <c r="C76" s="53"/>
      <c r="D76" s="173"/>
      <c r="E76" s="221"/>
      <c r="F76" s="193"/>
      <c r="G76" s="174"/>
      <c r="H76" s="64"/>
      <c r="I76" s="177"/>
      <c r="J76" s="58"/>
      <c r="K76" s="60"/>
    </row>
    <row r="77" spans="1:11" x14ac:dyDescent="0.25">
      <c r="A77" s="39"/>
      <c r="B77" s="53"/>
      <c r="C77" s="53"/>
      <c r="D77" s="173"/>
      <c r="E77" s="271"/>
      <c r="F77" s="193"/>
      <c r="G77" s="174"/>
      <c r="H77" s="64"/>
      <c r="I77" s="177"/>
      <c r="J77" s="58"/>
      <c r="K77" s="60"/>
    </row>
    <row r="78" spans="1:11" x14ac:dyDescent="0.25">
      <c r="A78" s="39"/>
      <c r="B78" s="53"/>
      <c r="C78" s="53"/>
      <c r="D78" s="173"/>
      <c r="E78" s="259"/>
      <c r="F78" s="193"/>
      <c r="G78" s="174"/>
      <c r="H78" s="64"/>
      <c r="I78" s="177"/>
      <c r="J78" s="58"/>
      <c r="K78" s="60"/>
    </row>
    <row r="79" spans="1:11" x14ac:dyDescent="0.25">
      <c r="A79" s="39"/>
      <c r="B79" s="53"/>
      <c r="C79" s="53"/>
      <c r="D79" s="173"/>
      <c r="E79" s="259"/>
      <c r="F79" s="193"/>
      <c r="G79" s="174"/>
      <c r="H79" s="64"/>
      <c r="I79" s="177"/>
      <c r="J79" s="58"/>
      <c r="K79" s="60"/>
    </row>
    <row r="80" spans="1:11" x14ac:dyDescent="0.25">
      <c r="A80" s="39"/>
      <c r="B80" s="53"/>
      <c r="C80" s="53"/>
      <c r="D80" s="173"/>
      <c r="E80" s="259"/>
      <c r="F80" s="193"/>
      <c r="G80" s="174"/>
      <c r="H80" s="64"/>
      <c r="I80" s="177"/>
      <c r="J80" s="58"/>
      <c r="K80" s="60"/>
    </row>
    <row r="81" spans="1:14" x14ac:dyDescent="0.25">
      <c r="A81" s="39"/>
      <c r="B81" s="53"/>
      <c r="C81" s="53"/>
      <c r="D81" s="173"/>
      <c r="E81" s="259"/>
      <c r="F81" s="193"/>
      <c r="G81" s="174"/>
      <c r="H81" s="64"/>
      <c r="I81" s="177"/>
      <c r="J81" s="58"/>
      <c r="K81" s="60"/>
    </row>
    <row r="82" spans="1:14" x14ac:dyDescent="0.25">
      <c r="A82" s="39"/>
      <c r="B82" s="53"/>
      <c r="C82" s="53"/>
      <c r="D82" s="173"/>
      <c r="E82" s="272"/>
      <c r="F82" s="193"/>
      <c r="G82" s="174"/>
      <c r="H82" s="64"/>
      <c r="I82" s="177"/>
      <c r="J82" s="58"/>
      <c r="K82" s="60"/>
    </row>
    <row r="83" spans="1:14" x14ac:dyDescent="0.25">
      <c r="A83" s="39"/>
      <c r="B83" s="53"/>
      <c r="C83" s="53"/>
      <c r="D83" s="173"/>
      <c r="E83" s="272"/>
      <c r="F83" s="193"/>
      <c r="G83" s="174"/>
      <c r="H83" s="64"/>
      <c r="I83" s="177"/>
      <c r="J83" s="58"/>
      <c r="K83" s="60"/>
    </row>
    <row r="84" spans="1:14" x14ac:dyDescent="0.25">
      <c r="A84" s="39"/>
      <c r="B84" s="53"/>
      <c r="C84" s="53"/>
      <c r="D84" s="173"/>
      <c r="E84" s="264"/>
      <c r="F84" s="193"/>
      <c r="G84" s="174"/>
      <c r="H84" s="64"/>
      <c r="I84" s="177"/>
      <c r="J84" s="58"/>
      <c r="K84" s="60"/>
    </row>
    <row r="85" spans="1:14" x14ac:dyDescent="0.25">
      <c r="A85" s="39"/>
      <c r="B85" s="53"/>
      <c r="C85" s="53"/>
      <c r="D85" s="173"/>
      <c r="E85" s="264"/>
      <c r="F85" s="193"/>
      <c r="G85" s="174"/>
      <c r="H85" s="64"/>
      <c r="I85" s="177"/>
      <c r="J85" s="58"/>
      <c r="K85" s="60"/>
    </row>
    <row r="86" spans="1:14" x14ac:dyDescent="0.25">
      <c r="A86" s="39"/>
      <c r="B86" s="53"/>
      <c r="C86" s="53"/>
      <c r="D86" s="173"/>
      <c r="E86" s="221"/>
      <c r="F86" s="193"/>
      <c r="G86" s="174"/>
      <c r="H86" s="64"/>
      <c r="I86" s="177"/>
      <c r="J86" s="58"/>
      <c r="K86" s="60"/>
      <c r="N86" s="120"/>
    </row>
    <row r="87" spans="1:14" x14ac:dyDescent="0.25">
      <c r="A87" s="39"/>
      <c r="B87" s="53"/>
      <c r="C87" s="53"/>
      <c r="D87" s="173"/>
      <c r="E87" s="221"/>
      <c r="F87" s="193"/>
      <c r="G87" s="174"/>
      <c r="H87" s="64"/>
      <c r="I87" s="177"/>
      <c r="J87" s="58"/>
      <c r="K87" s="60"/>
    </row>
    <row r="88" spans="1:14" x14ac:dyDescent="0.25">
      <c r="A88" s="39"/>
      <c r="B88" s="53"/>
      <c r="C88" s="53"/>
      <c r="D88" s="173"/>
      <c r="E88" s="273"/>
      <c r="F88" s="193"/>
      <c r="G88" s="174"/>
      <c r="H88" s="64"/>
      <c r="I88" s="177"/>
      <c r="J88" s="58"/>
      <c r="K88" s="60"/>
    </row>
    <row r="89" spans="1:14" x14ac:dyDescent="0.25">
      <c r="A89" s="39"/>
      <c r="B89" s="53"/>
      <c r="C89" s="53"/>
      <c r="D89" s="173"/>
      <c r="E89" s="273"/>
      <c r="F89" s="193"/>
      <c r="G89" s="174"/>
      <c r="H89" s="64"/>
      <c r="I89" s="177"/>
      <c r="J89" s="58"/>
      <c r="K89" s="60"/>
    </row>
    <row r="90" spans="1:14" x14ac:dyDescent="0.25">
      <c r="A90" s="39"/>
      <c r="B90" s="53"/>
      <c r="C90" s="53"/>
      <c r="D90" s="173"/>
      <c r="E90" s="273"/>
      <c r="F90" s="193"/>
      <c r="G90" s="174"/>
      <c r="H90" s="64"/>
      <c r="I90" s="177"/>
      <c r="J90" s="58"/>
      <c r="K90" s="60"/>
    </row>
    <row r="91" spans="1:14" x14ac:dyDescent="0.25">
      <c r="A91" s="39"/>
      <c r="B91" s="53"/>
      <c r="C91" s="53"/>
      <c r="D91" s="173"/>
      <c r="E91" s="273"/>
      <c r="F91" s="193"/>
      <c r="G91" s="174"/>
      <c r="H91" s="64"/>
      <c r="I91" s="177"/>
      <c r="J91" s="58"/>
      <c r="K91" s="60"/>
    </row>
    <row r="92" spans="1:14" x14ac:dyDescent="0.25">
      <c r="A92" s="39"/>
      <c r="B92" s="53"/>
      <c r="C92" s="53"/>
      <c r="D92" s="173"/>
      <c r="E92" s="273"/>
      <c r="F92" s="193"/>
      <c r="G92" s="174"/>
      <c r="H92" s="64"/>
      <c r="I92" s="177"/>
      <c r="J92" s="58"/>
      <c r="K92" s="60"/>
    </row>
    <row r="93" spans="1:14" x14ac:dyDescent="0.25">
      <c r="A93" s="39"/>
      <c r="B93" s="53"/>
      <c r="C93" s="53"/>
      <c r="D93" s="173"/>
      <c r="E93" s="273"/>
      <c r="F93" s="193"/>
      <c r="G93" s="174"/>
      <c r="H93" s="64"/>
      <c r="I93" s="177"/>
      <c r="J93" s="58"/>
      <c r="K93" s="60"/>
    </row>
    <row r="94" spans="1:14" x14ac:dyDescent="0.25">
      <c r="A94" s="39"/>
      <c r="B94" s="53"/>
      <c r="C94" s="53"/>
      <c r="D94" s="173"/>
      <c r="E94" s="273"/>
      <c r="F94" s="193"/>
      <c r="G94" s="174"/>
      <c r="H94" s="64"/>
      <c r="I94" s="177"/>
      <c r="J94" s="58"/>
      <c r="K94" s="60"/>
    </row>
    <row r="95" spans="1:14" x14ac:dyDescent="0.25">
      <c r="A95" s="39"/>
      <c r="B95" s="53"/>
      <c r="C95" s="53"/>
      <c r="D95" s="173"/>
      <c r="E95" s="273"/>
      <c r="F95" s="193"/>
      <c r="G95" s="174"/>
      <c r="H95" s="64"/>
      <c r="I95" s="177"/>
      <c r="J95" s="58"/>
      <c r="K95" s="60"/>
    </row>
    <row r="96" spans="1:14" x14ac:dyDescent="0.25">
      <c r="A96" s="39"/>
      <c r="B96" s="53"/>
      <c r="C96" s="53"/>
      <c r="D96" s="173"/>
      <c r="E96" s="273"/>
      <c r="F96" s="193"/>
      <c r="G96" s="174"/>
      <c r="H96" s="64"/>
      <c r="I96" s="177"/>
      <c r="J96" s="58"/>
      <c r="K96" s="60"/>
    </row>
    <row r="97" spans="1:15" x14ac:dyDescent="0.25">
      <c r="A97" s="39"/>
      <c r="B97" s="53"/>
      <c r="C97" s="53"/>
      <c r="D97" s="173"/>
      <c r="E97" s="273"/>
      <c r="F97" s="193"/>
      <c r="G97" s="174"/>
      <c r="H97" s="64"/>
      <c r="I97" s="177"/>
      <c r="J97" s="58"/>
      <c r="K97" s="60"/>
    </row>
    <row r="98" spans="1:15" x14ac:dyDescent="0.25">
      <c r="A98" s="39"/>
      <c r="B98" s="53"/>
      <c r="C98" s="53"/>
      <c r="D98" s="173"/>
      <c r="E98" s="273"/>
      <c r="F98" s="193"/>
      <c r="G98" s="174"/>
      <c r="H98" s="64"/>
      <c r="I98" s="177"/>
      <c r="J98" s="58"/>
      <c r="K98" s="60"/>
    </row>
    <row r="99" spans="1:15" x14ac:dyDescent="0.25">
      <c r="A99" s="39"/>
      <c r="B99" s="53"/>
      <c r="C99" s="53"/>
      <c r="D99" s="173"/>
      <c r="E99" s="273"/>
      <c r="F99" s="193"/>
      <c r="G99" s="174"/>
      <c r="H99" s="64"/>
      <c r="I99" s="177"/>
      <c r="J99" s="58"/>
      <c r="K99" s="60"/>
    </row>
    <row r="100" spans="1:15" x14ac:dyDescent="0.25">
      <c r="A100" s="39"/>
      <c r="B100" s="53"/>
      <c r="C100" s="53"/>
      <c r="D100" s="173"/>
      <c r="E100" s="273"/>
      <c r="F100" s="193"/>
      <c r="G100" s="174"/>
      <c r="H100" s="64"/>
      <c r="I100" s="177"/>
      <c r="J100" s="58"/>
      <c r="K100" s="60"/>
    </row>
    <row r="101" spans="1:15" x14ac:dyDescent="0.25">
      <c r="A101" s="39"/>
      <c r="B101" s="53"/>
      <c r="C101" s="53"/>
      <c r="D101" s="173"/>
      <c r="E101" s="273"/>
      <c r="F101" s="193"/>
      <c r="G101" s="174"/>
      <c r="H101" s="64"/>
      <c r="I101" s="177"/>
      <c r="J101" s="58"/>
      <c r="K101" s="60"/>
    </row>
    <row r="102" spans="1:15" x14ac:dyDescent="0.25">
      <c r="A102" s="39"/>
      <c r="B102" s="53"/>
      <c r="C102" s="53"/>
      <c r="D102" s="173"/>
      <c r="E102" s="221"/>
      <c r="F102" s="193"/>
      <c r="G102" s="174"/>
      <c r="H102" s="64"/>
      <c r="I102" s="177"/>
      <c r="J102" s="58"/>
      <c r="K102" s="60"/>
    </row>
    <row r="103" spans="1:15" ht="12.75" customHeight="1" x14ac:dyDescent="0.25">
      <c r="A103" s="39"/>
      <c r="B103" s="53"/>
      <c r="C103" s="53"/>
      <c r="D103" s="173"/>
      <c r="E103" s="384"/>
      <c r="F103" s="386"/>
      <c r="G103" s="174"/>
      <c r="H103" s="64"/>
      <c r="I103" s="188"/>
      <c r="J103" s="58"/>
      <c r="K103" s="60"/>
      <c r="N103" s="120"/>
    </row>
    <row r="104" spans="1:15" x14ac:dyDescent="0.25">
      <c r="A104" s="44"/>
      <c r="B104" s="45"/>
      <c r="C104" s="45"/>
      <c r="D104" s="45"/>
      <c r="E104" s="33"/>
      <c r="F104" s="33"/>
      <c r="G104" s="352" t="s">
        <v>86</v>
      </c>
      <c r="H104" s="353"/>
      <c r="I104" s="175">
        <f>SUM(I19:I103)</f>
        <v>44506301134</v>
      </c>
      <c r="J104" s="63">
        <f>SUM(J19:J103)</f>
        <v>44075775489</v>
      </c>
      <c r="K104" s="63">
        <f>SUM(K19:K103)</f>
        <v>430525645</v>
      </c>
      <c r="L104" s="120"/>
      <c r="N104" s="120"/>
    </row>
    <row r="105" spans="1:15" ht="12.75" customHeight="1" x14ac:dyDescent="0.25">
      <c r="A105" s="3"/>
      <c r="B105" s="3"/>
      <c r="C105" s="3"/>
      <c r="D105" s="3"/>
      <c r="E105" s="3"/>
      <c r="F105" s="3"/>
      <c r="G105" s="3"/>
      <c r="H105" s="3"/>
      <c r="I105" s="74"/>
      <c r="J105" s="74"/>
      <c r="K105" s="45"/>
      <c r="N105" s="120"/>
    </row>
    <row r="106" spans="1:15" ht="24.95" customHeight="1" x14ac:dyDescent="0.25">
      <c r="A106" s="131" t="s">
        <v>108</v>
      </c>
      <c r="B106" s="131" t="s">
        <v>106</v>
      </c>
      <c r="C106" s="131" t="s">
        <v>105</v>
      </c>
      <c r="D106" s="132" t="s">
        <v>109</v>
      </c>
      <c r="E106" s="131" t="s">
        <v>33</v>
      </c>
      <c r="F106" s="131" t="s">
        <v>103</v>
      </c>
      <c r="G106" s="131" t="s">
        <v>30</v>
      </c>
      <c r="H106" s="131" t="s">
        <v>42</v>
      </c>
      <c r="I106" s="131" t="s">
        <v>43</v>
      </c>
      <c r="J106" s="131" t="s">
        <v>73</v>
      </c>
      <c r="K106" s="131" t="s">
        <v>48</v>
      </c>
      <c r="M106" s="120"/>
      <c r="N106" s="120"/>
    </row>
    <row r="107" spans="1:15" ht="24.95" customHeight="1" x14ac:dyDescent="0.25">
      <c r="A107" s="138">
        <v>111656482000</v>
      </c>
      <c r="B107" s="138"/>
      <c r="C107" s="138">
        <v>0</v>
      </c>
      <c r="D107" s="134">
        <f>+A107+B107-C107</f>
        <v>111656482000</v>
      </c>
      <c r="E107" s="134">
        <f>+I104</f>
        <v>44506301134</v>
      </c>
      <c r="F107" s="135">
        <f>+E107/D107</f>
        <v>0.39860024547432904</v>
      </c>
      <c r="G107" s="134">
        <f>+I15</f>
        <v>4731722</v>
      </c>
      <c r="H107" s="134">
        <f>+D107-E107-G107</f>
        <v>67145449144</v>
      </c>
      <c r="I107" s="134">
        <f>+J104</f>
        <v>44075775489</v>
      </c>
      <c r="J107" s="140">
        <f>+I107/D107</f>
        <v>0.39474444026456074</v>
      </c>
      <c r="K107" s="134">
        <f>+K104</f>
        <v>430525645</v>
      </c>
    </row>
    <row r="108" spans="1:15" x14ac:dyDescent="0.25">
      <c r="A108" s="137">
        <v>1</v>
      </c>
      <c r="B108" s="137">
        <v>2</v>
      </c>
      <c r="C108" s="137">
        <v>3</v>
      </c>
      <c r="D108" s="137" t="s">
        <v>35</v>
      </c>
      <c r="E108" s="137">
        <v>5</v>
      </c>
      <c r="F108" s="137" t="s">
        <v>49</v>
      </c>
      <c r="G108" s="137">
        <v>7</v>
      </c>
      <c r="H108" s="137" t="s">
        <v>50</v>
      </c>
      <c r="I108" s="137">
        <v>9</v>
      </c>
      <c r="J108" s="137" t="s">
        <v>74</v>
      </c>
      <c r="K108" s="137" t="s">
        <v>75</v>
      </c>
      <c r="N108" s="120"/>
      <c r="O108" s="120"/>
    </row>
    <row r="110" spans="1:15" x14ac:dyDescent="0.25">
      <c r="E110" s="120"/>
    </row>
    <row r="111" spans="1:15" x14ac:dyDescent="0.25">
      <c r="B111" s="120"/>
      <c r="I111" s="120"/>
      <c r="J111" s="120">
        <f>+J104-44075775489</f>
        <v>0</v>
      </c>
    </row>
    <row r="112" spans="1:15" x14ac:dyDescent="0.25">
      <c r="E112" s="120"/>
      <c r="I112" s="120"/>
      <c r="J112" s="120"/>
    </row>
    <row r="113" spans="5:5" x14ac:dyDescent="0.25">
      <c r="E113" s="120"/>
    </row>
  </sheetData>
  <mergeCells count="73">
    <mergeCell ref="J11:K11"/>
    <mergeCell ref="J17:J18"/>
    <mergeCell ref="E27:F27"/>
    <mergeCell ref="E55:F55"/>
    <mergeCell ref="G15:H15"/>
    <mergeCell ref="E42:F42"/>
    <mergeCell ref="B14:C14"/>
    <mergeCell ref="E52:F52"/>
    <mergeCell ref="E24:F24"/>
    <mergeCell ref="J5:K6"/>
    <mergeCell ref="E21:F21"/>
    <mergeCell ref="B5:C6"/>
    <mergeCell ref="E5:H5"/>
    <mergeCell ref="E6:H6"/>
    <mergeCell ref="J8:K8"/>
    <mergeCell ref="J9:K9"/>
    <mergeCell ref="J12:K12"/>
    <mergeCell ref="J13:K13"/>
    <mergeCell ref="E7:H7"/>
    <mergeCell ref="E14:H14"/>
    <mergeCell ref="B7:C7"/>
    <mergeCell ref="I17:I18"/>
    <mergeCell ref="J7:K7"/>
    <mergeCell ref="J10:K10"/>
    <mergeCell ref="J14:K14"/>
    <mergeCell ref="E26:F26"/>
    <mergeCell ref="E25:F25"/>
    <mergeCell ref="B8:C8"/>
    <mergeCell ref="B9:C9"/>
    <mergeCell ref="E8:H8"/>
    <mergeCell ref="B10:C10"/>
    <mergeCell ref="I5:I6"/>
    <mergeCell ref="A5:A6"/>
    <mergeCell ref="B12:C12"/>
    <mergeCell ref="E12:H12"/>
    <mergeCell ref="B13:C13"/>
    <mergeCell ref="E13:H13"/>
    <mergeCell ref="E9:H9"/>
    <mergeCell ref="B11:C11"/>
    <mergeCell ref="E11:H11"/>
    <mergeCell ref="E10:H10"/>
    <mergeCell ref="A17:A18"/>
    <mergeCell ref="D5:D6"/>
    <mergeCell ref="E35:F35"/>
    <mergeCell ref="E38:F38"/>
    <mergeCell ref="E32:F32"/>
    <mergeCell ref="E36:F36"/>
    <mergeCell ref="E29:F29"/>
    <mergeCell ref="E17:H17"/>
    <mergeCell ref="E18:F18"/>
    <mergeCell ref="G18:H18"/>
    <mergeCell ref="E23:F23"/>
    <mergeCell ref="E19:F19"/>
    <mergeCell ref="E30:F30"/>
    <mergeCell ref="E31:F31"/>
    <mergeCell ref="E28:F28"/>
    <mergeCell ref="E22:F22"/>
    <mergeCell ref="E33:F33"/>
    <mergeCell ref="E65:F65"/>
    <mergeCell ref="E43:F43"/>
    <mergeCell ref="E44:F44"/>
    <mergeCell ref="E59:F59"/>
    <mergeCell ref="E34:F34"/>
    <mergeCell ref="E56:F56"/>
    <mergeCell ref="G104:H104"/>
    <mergeCell ref="E66:F66"/>
    <mergeCell ref="E40:F40"/>
    <mergeCell ref="E41:F41"/>
    <mergeCell ref="E69:F69"/>
    <mergeCell ref="E103:F103"/>
    <mergeCell ref="E53:F53"/>
    <mergeCell ref="E54:F54"/>
    <mergeCell ref="E67:F67"/>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29"/>
  <sheetViews>
    <sheetView workbookViewId="0">
      <selection activeCell="A7" sqref="A7:K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100</v>
      </c>
      <c r="B3" s="130" t="s">
        <v>101</v>
      </c>
      <c r="C3" s="127"/>
      <c r="D3" s="127"/>
      <c r="E3" s="128"/>
      <c r="F3" s="128"/>
      <c r="G3" s="128"/>
      <c r="H3" s="128"/>
      <c r="I3" s="128"/>
      <c r="J3" s="128"/>
      <c r="K3" s="129" t="str">
        <f>+TOTAL!M1</f>
        <v>JUNIO</v>
      </c>
    </row>
    <row r="4" spans="1:11" ht="12.75" customHeight="1" x14ac:dyDescent="0.25">
      <c r="A4" s="33"/>
      <c r="B4" s="33"/>
      <c r="C4" s="33"/>
      <c r="D4" s="33"/>
      <c r="E4" s="33"/>
      <c r="F4" s="33"/>
      <c r="G4" s="33"/>
      <c r="H4" s="33"/>
      <c r="I4" s="87"/>
      <c r="J4" s="33"/>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77" t="s">
        <v>26</v>
      </c>
      <c r="F6" s="378"/>
      <c r="G6" s="378"/>
      <c r="H6" s="379"/>
      <c r="I6" s="376"/>
      <c r="J6" s="362"/>
      <c r="K6" s="363"/>
    </row>
    <row r="7" spans="1:11" x14ac:dyDescent="0.25">
      <c r="A7" s="192"/>
      <c r="B7" s="342"/>
      <c r="C7" s="343"/>
      <c r="D7" s="83"/>
      <c r="E7" s="344"/>
      <c r="F7" s="345"/>
      <c r="G7" s="345"/>
      <c r="H7" s="346"/>
      <c r="I7" s="61"/>
      <c r="J7" s="342"/>
      <c r="K7" s="343"/>
    </row>
    <row r="8" spans="1:11" x14ac:dyDescent="0.25">
      <c r="A8" s="123"/>
      <c r="B8" s="347"/>
      <c r="C8" s="348"/>
      <c r="D8" s="83"/>
      <c r="E8" s="349"/>
      <c r="F8" s="350"/>
      <c r="G8" s="350"/>
      <c r="H8" s="351"/>
      <c r="I8" s="61"/>
      <c r="J8" s="347"/>
      <c r="K8" s="348"/>
    </row>
    <row r="9" spans="1:11" x14ac:dyDescent="0.25">
      <c r="A9" s="123"/>
      <c r="B9" s="347"/>
      <c r="C9" s="348"/>
      <c r="D9" s="83"/>
      <c r="E9" s="349"/>
      <c r="F9" s="350"/>
      <c r="G9" s="350"/>
      <c r="H9" s="351"/>
      <c r="I9" s="61"/>
      <c r="J9" s="347"/>
      <c r="K9" s="348"/>
    </row>
    <row r="10" spans="1:1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33"/>
      <c r="F13" s="33"/>
      <c r="G13" s="382" t="s">
        <v>86</v>
      </c>
      <c r="H13" s="383"/>
      <c r="I13" s="187">
        <f>SUM(I11:I12)</f>
        <v>0</v>
      </c>
      <c r="J13" s="46"/>
      <c r="K13" s="47"/>
    </row>
    <row r="14" spans="1:11" ht="12.75" customHeight="1" x14ac:dyDescent="0.25">
      <c r="A14" s="3"/>
      <c r="B14" s="3"/>
      <c r="C14" s="3"/>
      <c r="D14" s="3"/>
      <c r="E14" s="3"/>
      <c r="F14" s="3"/>
      <c r="G14" s="3"/>
      <c r="H14" s="3"/>
      <c r="I14" s="22"/>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x14ac:dyDescent="0.25">
      <c r="A17" s="78"/>
      <c r="B17" s="78"/>
      <c r="C17" s="78"/>
      <c r="D17" s="78"/>
      <c r="E17" s="121"/>
      <c r="F17" s="80"/>
      <c r="G17" s="121"/>
      <c r="H17" s="79"/>
      <c r="I17" s="49"/>
      <c r="J17" s="85"/>
      <c r="K17" s="49"/>
    </row>
    <row r="18" spans="1:11" x14ac:dyDescent="0.25">
      <c r="A18" s="78"/>
      <c r="B18" s="78"/>
      <c r="C18" s="78"/>
      <c r="D18" s="78"/>
      <c r="E18" s="121"/>
      <c r="F18" s="80"/>
      <c r="G18" s="121"/>
      <c r="H18" s="79"/>
      <c r="I18" s="78"/>
      <c r="J18" s="85"/>
      <c r="K18" s="78"/>
    </row>
    <row r="19" spans="1:11" x14ac:dyDescent="0.25">
      <c r="A19" s="78"/>
      <c r="B19" s="78"/>
      <c r="C19" s="78"/>
      <c r="D19" s="78"/>
      <c r="E19" s="121"/>
      <c r="F19" s="80"/>
      <c r="G19" s="121"/>
      <c r="H19" s="79"/>
      <c r="I19" s="78"/>
      <c r="J19" s="85"/>
      <c r="K19" s="78"/>
    </row>
    <row r="20" spans="1:11" ht="12.75" customHeight="1" x14ac:dyDescent="0.25">
      <c r="A20" s="36"/>
      <c r="B20" s="36"/>
      <c r="C20" s="36"/>
      <c r="D20" s="36"/>
      <c r="E20" s="38"/>
      <c r="F20" s="40"/>
      <c r="G20" s="38"/>
      <c r="H20" s="32"/>
      <c r="I20" s="36"/>
      <c r="J20" s="32"/>
      <c r="K20" s="36"/>
    </row>
    <row r="21" spans="1:11" x14ac:dyDescent="0.25">
      <c r="A21" s="39"/>
      <c r="B21" s="52"/>
      <c r="C21" s="53"/>
      <c r="D21" s="53"/>
      <c r="E21" s="88"/>
      <c r="F21" s="55"/>
      <c r="G21" s="54"/>
      <c r="H21" s="64"/>
      <c r="I21" s="76"/>
      <c r="J21" s="189"/>
      <c r="K21" s="60">
        <f>+I21-J21</f>
        <v>0</v>
      </c>
    </row>
    <row r="22" spans="1:11" ht="12.75" customHeight="1" x14ac:dyDescent="0.25">
      <c r="A22" s="39"/>
      <c r="B22" s="52"/>
      <c r="C22" s="36"/>
      <c r="D22" s="36"/>
      <c r="E22" s="38"/>
      <c r="F22" s="40"/>
      <c r="G22" s="38"/>
      <c r="H22" s="32"/>
      <c r="I22" s="72"/>
      <c r="J22" s="190"/>
      <c r="K22" s="72"/>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74"/>
      <c r="J24" s="57"/>
      <c r="K24" s="93"/>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0</v>
      </c>
      <c r="B26" s="138"/>
      <c r="C26" s="138">
        <v>0</v>
      </c>
      <c r="D26" s="134">
        <f>+A26+B26-C26</f>
        <v>0</v>
      </c>
      <c r="E26" s="134">
        <f>+I23</f>
        <v>0</v>
      </c>
      <c r="F26" s="135">
        <v>0</v>
      </c>
      <c r="G26" s="134">
        <f>+I13</f>
        <v>0</v>
      </c>
      <c r="H26" s="134">
        <f>+D26-E26-G26</f>
        <v>0</v>
      </c>
      <c r="I26" s="134">
        <f>+J23</f>
        <v>0</v>
      </c>
      <c r="J26" s="140">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row r="29" spans="1:11" x14ac:dyDescent="0.25">
      <c r="B29" s="120"/>
    </row>
  </sheetData>
  <mergeCells count="33">
    <mergeCell ref="B9:C9"/>
    <mergeCell ref="E9:H9"/>
    <mergeCell ref="J9:K9"/>
    <mergeCell ref="B12:C12"/>
    <mergeCell ref="E12:H12"/>
    <mergeCell ref="J12:K12"/>
    <mergeCell ref="B10:C10"/>
    <mergeCell ref="E10:H10"/>
    <mergeCell ref="J10:K10"/>
    <mergeCell ref="B11:C11"/>
    <mergeCell ref="E11:H11"/>
    <mergeCell ref="J11:K11"/>
    <mergeCell ref="E7:H7"/>
    <mergeCell ref="J7:K7"/>
    <mergeCell ref="B8:C8"/>
    <mergeCell ref="E8:H8"/>
    <mergeCell ref="J8:K8"/>
    <mergeCell ref="J5:K6"/>
    <mergeCell ref="E6:H6"/>
    <mergeCell ref="G23:H23"/>
    <mergeCell ref="G13:H13"/>
    <mergeCell ref="A15:A16"/>
    <mergeCell ref="E15:H15"/>
    <mergeCell ref="I15:I16"/>
    <mergeCell ref="J15:J16"/>
    <mergeCell ref="E16:F16"/>
    <mergeCell ref="G16:H16"/>
    <mergeCell ref="A5:A6"/>
    <mergeCell ref="B5:B6"/>
    <mergeCell ref="D5:D6"/>
    <mergeCell ref="E5:H5"/>
    <mergeCell ref="I5:I6"/>
    <mergeCell ref="B7:C7"/>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R76"/>
  <sheetViews>
    <sheetView tabSelected="1" zoomScaleNormal="100" zoomScaleSheetLayoutView="100" workbookViewId="0">
      <pane xSplit="2" ySplit="2" topLeftCell="C53" activePane="bottomRight" state="frozen"/>
      <selection activeCell="B34" sqref="B34"/>
      <selection pane="topRight" activeCell="B34" sqref="B34"/>
      <selection pane="bottomLeft" activeCell="B34" sqref="B34"/>
      <selection pane="bottomRight" activeCell="I64" sqref="I64"/>
    </sheetView>
  </sheetViews>
  <sheetFormatPr baseColWidth="10" defaultRowHeight="12.75" x14ac:dyDescent="0.2"/>
  <cols>
    <col min="1" max="1" width="18.85546875" style="167" bestFit="1" customWidth="1"/>
    <col min="2" max="2" width="61.5703125" style="167" customWidth="1"/>
    <col min="3" max="3" width="17.28515625" style="167" customWidth="1"/>
    <col min="4" max="4" width="17.28515625" style="167" hidden="1" customWidth="1"/>
    <col min="5" max="6" width="16.7109375" style="167" hidden="1" customWidth="1"/>
    <col min="7" max="13" width="16.7109375" style="167" customWidth="1"/>
    <col min="14" max="16384" width="11.42578125" style="167"/>
  </cols>
  <sheetData>
    <row r="1" spans="1:18" ht="30" customHeight="1" x14ac:dyDescent="0.2">
      <c r="A1" s="99"/>
      <c r="B1" s="99"/>
      <c r="D1" s="99"/>
      <c r="E1" s="99" t="s">
        <v>104</v>
      </c>
      <c r="F1" s="99"/>
      <c r="G1" s="99"/>
      <c r="H1" s="99"/>
      <c r="I1" s="99"/>
      <c r="J1" s="99"/>
      <c r="K1" s="100"/>
      <c r="L1" s="100"/>
      <c r="M1" s="143" t="s">
        <v>842</v>
      </c>
    </row>
    <row r="2" spans="1:18" ht="25.5" customHeight="1" x14ac:dyDescent="0.2">
      <c r="A2" s="95" t="s">
        <v>111</v>
      </c>
      <c r="B2" s="95" t="s">
        <v>47</v>
      </c>
      <c r="C2" s="101" t="s">
        <v>843</v>
      </c>
      <c r="D2" s="95" t="s">
        <v>107</v>
      </c>
      <c r="E2" s="95" t="s">
        <v>105</v>
      </c>
      <c r="F2" s="101" t="s">
        <v>109</v>
      </c>
      <c r="G2" s="102" t="s">
        <v>33</v>
      </c>
      <c r="H2" s="101" t="s">
        <v>103</v>
      </c>
      <c r="I2" s="119" t="s">
        <v>30</v>
      </c>
      <c r="J2" s="101" t="s">
        <v>42</v>
      </c>
      <c r="K2" s="103" t="s">
        <v>23</v>
      </c>
      <c r="L2" s="101" t="s">
        <v>73</v>
      </c>
      <c r="M2" s="101" t="s">
        <v>48</v>
      </c>
      <c r="O2" s="155"/>
      <c r="P2" s="155"/>
      <c r="Q2" s="155"/>
      <c r="R2" s="155"/>
    </row>
    <row r="3" spans="1:18" ht="25.5" customHeight="1" x14ac:dyDescent="0.2">
      <c r="A3" s="156" t="s">
        <v>76</v>
      </c>
      <c r="B3" s="145" t="s">
        <v>191</v>
      </c>
      <c r="C3" s="146">
        <f>+C4+C22</f>
        <v>19678243000</v>
      </c>
      <c r="D3" s="146">
        <f>+D4+D22</f>
        <v>-64700000</v>
      </c>
      <c r="E3" s="146">
        <f>+E4+E22</f>
        <v>0</v>
      </c>
      <c r="F3" s="146">
        <f>+F4+F22</f>
        <v>19613543000</v>
      </c>
      <c r="G3" s="146">
        <f>+G4+G22</f>
        <v>11304734202</v>
      </c>
      <c r="H3" s="147">
        <f>+G3/F3</f>
        <v>0.57637389644492076</v>
      </c>
      <c r="I3" s="146">
        <f>+I4+I22</f>
        <v>2149011998</v>
      </c>
      <c r="J3" s="146">
        <f>+J4+J22</f>
        <v>6159796800</v>
      </c>
      <c r="K3" s="146">
        <f>+K4+K22</f>
        <v>5747889653</v>
      </c>
      <c r="L3" s="147">
        <f>+K3/F3</f>
        <v>0.29305718263140934</v>
      </c>
      <c r="M3" s="146">
        <f>+M4+M22</f>
        <v>5498420077</v>
      </c>
      <c r="O3" s="169"/>
    </row>
    <row r="4" spans="1:18" s="99" customFormat="1" ht="25.5" customHeight="1" x14ac:dyDescent="0.2">
      <c r="A4" s="156" t="s">
        <v>76</v>
      </c>
      <c r="B4" s="145" t="s">
        <v>0</v>
      </c>
      <c r="C4" s="146">
        <f>SUM(C5:C21)</f>
        <v>2486505000</v>
      </c>
      <c r="D4" s="146">
        <f>SUM(D5:D21)</f>
        <v>-1667530000</v>
      </c>
      <c r="E4" s="146">
        <f>SUM(E5:E21)</f>
        <v>0</v>
      </c>
      <c r="F4" s="146">
        <f>SUM(F5:F21)</f>
        <v>818975000</v>
      </c>
      <c r="G4" s="146">
        <f>SUM(G5:G21)</f>
        <v>562938656</v>
      </c>
      <c r="H4" s="147">
        <f>+G4/F4</f>
        <v>0.68736976830794594</v>
      </c>
      <c r="I4" s="146">
        <f>SUM(I5:I21)</f>
        <v>0</v>
      </c>
      <c r="J4" s="146">
        <f>SUM(J5:J21)</f>
        <v>256036344</v>
      </c>
      <c r="K4" s="146">
        <f>SUM(K5:K21)</f>
        <v>50927564</v>
      </c>
      <c r="L4" s="147">
        <f>+K4/F4</f>
        <v>6.218451601086724E-2</v>
      </c>
      <c r="M4" s="146">
        <f>SUM(M5:M21)</f>
        <v>453586620</v>
      </c>
    </row>
    <row r="5" spans="1:18" ht="25.5" customHeight="1" x14ac:dyDescent="0.2">
      <c r="A5" s="104" t="str">
        <f>+'equipos de información, computa'!A3</f>
        <v>3-1-2-01-01-01-0002</v>
      </c>
      <c r="B5" s="105" t="str">
        <f>+'equipos de información, computa'!B3</f>
        <v>Equipos de información, computación y telecomunicaciones TIC</v>
      </c>
      <c r="C5" s="106">
        <f>+'equipos de información, computa'!A26</f>
        <v>1916880000</v>
      </c>
      <c r="D5" s="106">
        <f>+'equipos de información, computa'!B26</f>
        <v>-1916880000</v>
      </c>
      <c r="E5" s="106">
        <f>+'equipos de información, computa'!C26</f>
        <v>0</v>
      </c>
      <c r="F5" s="106">
        <f>+'equipos de información, computa'!D26</f>
        <v>0</v>
      </c>
      <c r="G5" s="106">
        <f>+'equipos de información, computa'!E26</f>
        <v>0</v>
      </c>
      <c r="H5" s="106" t="str">
        <f>+'equipos de información, computa'!F26</f>
        <v xml:space="preserve"> </v>
      </c>
      <c r="I5" s="106">
        <f>+'equipos de información, computa'!G26</f>
        <v>0</v>
      </c>
      <c r="J5" s="106">
        <f>+'equipos de información, computa'!H26</f>
        <v>0</v>
      </c>
      <c r="K5" s="106">
        <f>+'equipos de información, computa'!I26</f>
        <v>0</v>
      </c>
      <c r="L5" s="106" t="str">
        <f>+'equipos de información, computa'!J26</f>
        <v xml:space="preserve"> </v>
      </c>
      <c r="M5" s="106">
        <f>+'equipos de información, computa'!K26</f>
        <v>0</v>
      </c>
    </row>
    <row r="6" spans="1:18" ht="25.5" customHeight="1" x14ac:dyDescent="0.2">
      <c r="A6" s="104" t="str">
        <f>+'Productos de molinería, almidon'!A3</f>
        <v>3-1-2-02-01-01-0003</v>
      </c>
      <c r="B6" s="105" t="str">
        <f>+'Productos de molinería, almidon'!B3</f>
        <v>Productos de molinería, almidones y productos derivados del almidón; otros productos alimenticios</v>
      </c>
      <c r="C6" s="106">
        <f>+'Productos de molinería, almidon'!A25</f>
        <v>40000000</v>
      </c>
      <c r="D6" s="106">
        <f>+'Productos de molinería, almidon'!B25</f>
        <v>0</v>
      </c>
      <c r="E6" s="106">
        <f>+'Productos de molinería, almidon'!C25</f>
        <v>0</v>
      </c>
      <c r="F6" s="106">
        <f>+'Productos de molinería, almidon'!D25</f>
        <v>40000000</v>
      </c>
      <c r="G6" s="106">
        <f>+'Productos de molinería, almidon'!E25</f>
        <v>39892320</v>
      </c>
      <c r="H6" s="106">
        <f>+'Productos de molinería, almidon'!F25</f>
        <v>0.99730799999999997</v>
      </c>
      <c r="I6" s="106">
        <f>+'Productos de molinería, almidon'!G25</f>
        <v>0</v>
      </c>
      <c r="J6" s="106">
        <f>+'Productos de molinería, almidon'!H25</f>
        <v>107680</v>
      </c>
      <c r="K6" s="106">
        <f>+'Productos de molinería, almidon'!I25</f>
        <v>0</v>
      </c>
      <c r="L6" s="106">
        <f>+'Productos de molinería, almidon'!J25</f>
        <v>0</v>
      </c>
      <c r="M6" s="106">
        <f>+'Productos de molinería, almidon'!K25</f>
        <v>0</v>
      </c>
    </row>
    <row r="7" spans="1:18" ht="25.5" customHeight="1" x14ac:dyDescent="0.2">
      <c r="A7" s="104" t="str">
        <f>+Bebidas!A3</f>
        <v>3-1-2-02-01-01-0004</v>
      </c>
      <c r="B7" s="105" t="str">
        <f>+Bebidas!B3</f>
        <v>Bebidas</v>
      </c>
      <c r="C7" s="106">
        <f>+Bebidas!A25</f>
        <v>20000000</v>
      </c>
      <c r="D7" s="106">
        <f>+Bebidas!B25</f>
        <v>0</v>
      </c>
      <c r="E7" s="106">
        <f>+Bebidas!C25</f>
        <v>0</v>
      </c>
      <c r="F7" s="106">
        <f>+Bebidas!D25</f>
        <v>20000000</v>
      </c>
      <c r="G7" s="106">
        <f>+Bebidas!E25</f>
        <v>18532152</v>
      </c>
      <c r="H7" s="106">
        <f>+Bebidas!F25</f>
        <v>0.92660759999999998</v>
      </c>
      <c r="I7" s="106">
        <f>+Bebidas!G25</f>
        <v>0</v>
      </c>
      <c r="J7" s="106">
        <f>+Bebidas!H25</f>
        <v>1467848</v>
      </c>
      <c r="K7" s="106">
        <f>+Bebidas!I25</f>
        <v>0</v>
      </c>
      <c r="L7" s="106">
        <f>+Bebidas!J25</f>
        <v>0</v>
      </c>
      <c r="M7" s="106">
        <f>+Bebidas!K25</f>
        <v>0</v>
      </c>
    </row>
    <row r="8" spans="1:18" ht="25.5" customHeight="1" x14ac:dyDescent="0.2">
      <c r="A8" s="104" t="str">
        <f>+'Artículos textiles'!A3</f>
        <v>3-1-2-02-01-01-0005</v>
      </c>
      <c r="B8" s="105" t="str">
        <f>+'Artículos textiles'!B3</f>
        <v>Artículos textiles (excepto prendas de vestir)</v>
      </c>
      <c r="C8" s="106">
        <f>+'Artículos textiles'!A26</f>
        <v>3364000</v>
      </c>
      <c r="D8" s="106">
        <f>+'Artículos textiles'!B26</f>
        <v>0</v>
      </c>
      <c r="E8" s="106">
        <f>+'Artículos textiles'!C26</f>
        <v>0</v>
      </c>
      <c r="F8" s="106">
        <f>+'Artículos textiles'!D26</f>
        <v>3364000</v>
      </c>
      <c r="G8" s="106">
        <f>+'Artículos textiles'!E26</f>
        <v>3113576</v>
      </c>
      <c r="H8" s="106">
        <f>+'Artículos textiles'!F26</f>
        <v>0.92555766944114148</v>
      </c>
      <c r="I8" s="106">
        <f>+'Artículos textiles'!G26</f>
        <v>0</v>
      </c>
      <c r="J8" s="106">
        <f>+'Artículos textiles'!H26</f>
        <v>250424</v>
      </c>
      <c r="K8" s="106">
        <f>+'Artículos textiles'!I26</f>
        <v>0</v>
      </c>
      <c r="L8" s="106">
        <f>+'Artículos textiles'!J26</f>
        <v>0</v>
      </c>
      <c r="M8" s="106">
        <f>+'Artículos textiles'!K26</f>
        <v>3113576</v>
      </c>
    </row>
    <row r="9" spans="1:18" ht="25.5" customHeight="1" x14ac:dyDescent="0.2">
      <c r="A9" s="104" t="str">
        <f>+Dotación!A3</f>
        <v>3-1-2-02-01-01-0006</v>
      </c>
      <c r="B9" s="105" t="str">
        <f>+Dotación!B3</f>
        <v>Dotación</v>
      </c>
      <c r="C9" s="106">
        <f>+Dotación!A26</f>
        <v>41000000</v>
      </c>
      <c r="D9" s="106">
        <f>+Dotación!B26</f>
        <v>-12895000</v>
      </c>
      <c r="E9" s="106">
        <f>+Dotación!C26</f>
        <v>0</v>
      </c>
      <c r="F9" s="106">
        <f>+Dotación!D26</f>
        <v>28105000</v>
      </c>
      <c r="G9" s="106">
        <f>+Dotación!E26</f>
        <v>28104598</v>
      </c>
      <c r="H9" s="107">
        <f>+Dotación!F26</f>
        <v>0.99998569649528557</v>
      </c>
      <c r="I9" s="106">
        <f>+Dotación!G26</f>
        <v>0</v>
      </c>
      <c r="J9" s="106">
        <f>+Dotación!H26</f>
        <v>402</v>
      </c>
      <c r="K9" s="108">
        <f>+Dotación!I26</f>
        <v>0</v>
      </c>
      <c r="L9" s="107">
        <f>+Dotación!J26</f>
        <v>0</v>
      </c>
      <c r="M9" s="106">
        <f>+Dotación!K26</f>
        <v>28104598</v>
      </c>
    </row>
    <row r="10" spans="1:18" ht="25.5" customHeight="1" x14ac:dyDescent="0.2">
      <c r="A10" s="104" t="str">
        <f>+'Productos de madera'!A3</f>
        <v>3-1-2-02-01-02-0001</v>
      </c>
      <c r="B10" s="105" t="str">
        <f>+'Productos de madera'!B3:J3</f>
        <v>Productos de madera, corcho, cestería y espertería</v>
      </c>
      <c r="C10" s="106">
        <f>+'Productos de madera'!A26</f>
        <v>0</v>
      </c>
      <c r="D10" s="106">
        <f>+'Productos de madera'!B26</f>
        <v>0</v>
      </c>
      <c r="E10" s="106">
        <f>+'Productos de madera'!C26</f>
        <v>0</v>
      </c>
      <c r="F10" s="106">
        <f>+'Productos de madera'!D26</f>
        <v>0</v>
      </c>
      <c r="G10" s="106">
        <f>+'Productos de madera'!E26</f>
        <v>0</v>
      </c>
      <c r="H10" s="106" t="str">
        <f>+'Productos de madera'!F26</f>
        <v xml:space="preserve"> </v>
      </c>
      <c r="I10" s="106">
        <f>+'Productos de madera'!G26</f>
        <v>0</v>
      </c>
      <c r="J10" s="106">
        <f>+'Productos de madera'!H26</f>
        <v>0</v>
      </c>
      <c r="K10" s="106">
        <f>+'Productos de madera'!I26</f>
        <v>0</v>
      </c>
      <c r="L10" s="106" t="str">
        <f>+'Productos de madera'!J26</f>
        <v xml:space="preserve"> </v>
      </c>
      <c r="M10" s="106">
        <f>+'Productos de madera'!K26</f>
        <v>0</v>
      </c>
    </row>
    <row r="11" spans="1:18" ht="25.5" customHeight="1" x14ac:dyDescent="0.2">
      <c r="A11" s="104" t="str">
        <f>+'Pasta o pulpa, papel'!A3</f>
        <v>3-1-2-02-01-02-0002</v>
      </c>
      <c r="B11" s="105" t="str">
        <f>+'Pasta o pulpa, papel'!B3:J3</f>
        <v>Pasta o pulpa, papel y productos de papel; impresos y artículos relacionados</v>
      </c>
      <c r="C11" s="106">
        <f>+'Pasta o pulpa, papel'!A26</f>
        <v>206100000</v>
      </c>
      <c r="D11" s="106">
        <f>+'Pasta o pulpa, papel'!B26</f>
        <v>60000000</v>
      </c>
      <c r="E11" s="106">
        <f>+'Pasta o pulpa, papel'!C26</f>
        <v>0</v>
      </c>
      <c r="F11" s="106">
        <f>+'Pasta o pulpa, papel'!D26</f>
        <v>266100000</v>
      </c>
      <c r="G11" s="106">
        <f>+'Pasta o pulpa, papel'!E26</f>
        <v>173185216</v>
      </c>
      <c r="H11" s="106">
        <f>+'Pasta o pulpa, papel'!F26</f>
        <v>0.65082756858323942</v>
      </c>
      <c r="I11" s="106">
        <f>+'Pasta o pulpa, papel'!G26</f>
        <v>0</v>
      </c>
      <c r="J11" s="106">
        <f>+'Pasta o pulpa, papel'!H26</f>
        <v>92914784</v>
      </c>
      <c r="K11" s="106">
        <f>+'Pasta o pulpa, papel'!I26</f>
        <v>0</v>
      </c>
      <c r="L11" s="106">
        <f>+'Pasta o pulpa, papel'!J26</f>
        <v>0</v>
      </c>
      <c r="M11" s="106">
        <f>+'Pasta o pulpa, papel'!K26</f>
        <v>173185216</v>
      </c>
    </row>
    <row r="12" spans="1:18" ht="25.5" customHeight="1" x14ac:dyDescent="0.2">
      <c r="A12" s="104" t="str">
        <f>+'Productos de petróleo y combust'!A3</f>
        <v>3-1-2-02-01-02-0003</v>
      </c>
      <c r="B12" s="105" t="str">
        <f>+'Productos de petróleo y combust'!B3</f>
        <v>Productos de hornos de coque, de refinación de petróleo y combustible</v>
      </c>
      <c r="C12" s="106">
        <f>+'Productos de petróleo y combust'!A26</f>
        <v>83430000</v>
      </c>
      <c r="D12" s="106">
        <f>+'Productos de petróleo y combust'!B26</f>
        <v>80000000</v>
      </c>
      <c r="E12" s="106">
        <f>+'Productos de petróleo y combust'!C26</f>
        <v>0</v>
      </c>
      <c r="F12" s="106">
        <f>+'Productos de petróleo y combust'!D26</f>
        <v>163430000</v>
      </c>
      <c r="G12" s="106">
        <f>+'Productos de petróleo y combust'!E26</f>
        <v>137146998</v>
      </c>
      <c r="H12" s="106">
        <f>+'Productos de petróleo y combust'!F26</f>
        <v>0.83917884109404639</v>
      </c>
      <c r="I12" s="106">
        <f>+'Productos de petróleo y combust'!G26</f>
        <v>0</v>
      </c>
      <c r="J12" s="106">
        <f>+'Productos de petróleo y combust'!H26</f>
        <v>26283002</v>
      </c>
      <c r="K12" s="106">
        <f>+'Productos de petróleo y combust'!I26</f>
        <v>26180564</v>
      </c>
      <c r="L12" s="106">
        <f>+'Productos de petróleo y combust'!J26</f>
        <v>0.16019435844092272</v>
      </c>
      <c r="M12" s="106">
        <f>+'Productos de petróleo y combust'!K26</f>
        <v>110966434</v>
      </c>
    </row>
    <row r="13" spans="1:18" ht="25.5" customHeight="1" x14ac:dyDescent="0.2">
      <c r="A13" s="104" t="str">
        <f>+'Químicos básicos'!A3</f>
        <v>3-1-2-02-01-02-0004</v>
      </c>
      <c r="B13" s="105" t="str">
        <f>+'Químicos básicos'!B3</f>
        <v>Químicos básicos</v>
      </c>
      <c r="C13" s="106">
        <f>+'Químicos básicos'!A26</f>
        <v>1721000</v>
      </c>
      <c r="D13" s="106">
        <f>+'Químicos básicos'!B26</f>
        <v>0</v>
      </c>
      <c r="E13" s="106">
        <f>+'Químicos básicos'!C26</f>
        <v>0</v>
      </c>
      <c r="F13" s="106">
        <f>+'Químicos básicos'!D26</f>
        <v>1721000</v>
      </c>
      <c r="G13" s="106">
        <f>+'Químicos básicos'!E26</f>
        <v>1667448</v>
      </c>
      <c r="H13" s="106">
        <f>+'Químicos básicos'!F26</f>
        <v>0.96888320743753631</v>
      </c>
      <c r="I13" s="106">
        <f>+'Químicos básicos'!G26</f>
        <v>0</v>
      </c>
      <c r="J13" s="106">
        <f>+'Químicos básicos'!H26</f>
        <v>53552</v>
      </c>
      <c r="K13" s="106">
        <f>+'Químicos básicos'!I26</f>
        <v>0</v>
      </c>
      <c r="L13" s="106">
        <f>+'Químicos básicos'!J26</f>
        <v>0</v>
      </c>
      <c r="M13" s="106">
        <f>+'Químicos básicos'!K26</f>
        <v>1667448</v>
      </c>
    </row>
    <row r="14" spans="1:18" ht="25.5" customHeight="1" x14ac:dyDescent="0.2">
      <c r="A14" s="104" t="str">
        <f>+'Otros productos químicos'!A3</f>
        <v>3-1-2-02-01-02-0005</v>
      </c>
      <c r="B14" s="105" t="str">
        <f>+'Otros productos químicos'!B3</f>
        <v>Otros productos químicos; fibras artificiales (o fibras industriales hechas por el hombre)</v>
      </c>
      <c r="C14" s="106">
        <f>+'Otros productos químicos'!A25</f>
        <v>24144000</v>
      </c>
      <c r="D14" s="106">
        <f>+'Otros productos químicos'!B25</f>
        <v>15000000</v>
      </c>
      <c r="E14" s="106">
        <f>+'Otros productos químicos'!C25</f>
        <v>0</v>
      </c>
      <c r="F14" s="106">
        <f>+'Otros productos químicos'!D25</f>
        <v>39144000</v>
      </c>
      <c r="G14" s="106">
        <f>+'Otros productos químicos'!E25</f>
        <v>24063586</v>
      </c>
      <c r="H14" s="106">
        <f>+'Otros productos químicos'!F25</f>
        <v>0.61474519722051912</v>
      </c>
      <c r="I14" s="106">
        <f>+'Otros productos químicos'!G25</f>
        <v>0</v>
      </c>
      <c r="J14" s="106">
        <f>+'Otros productos químicos'!H25</f>
        <v>15080414</v>
      </c>
      <c r="K14" s="106">
        <f>+'Otros productos químicos'!I25</f>
        <v>0</v>
      </c>
      <c r="L14" s="106">
        <f>+'Otros productos químicos'!J25</f>
        <v>0</v>
      </c>
      <c r="M14" s="106">
        <f>+'Otros productos químicos'!K25</f>
        <v>24063586</v>
      </c>
    </row>
    <row r="15" spans="1:18" ht="25.5" customHeight="1" x14ac:dyDescent="0.2">
      <c r="A15" s="104" t="str">
        <f>+'Productos de caucho y plástico'!A3</f>
        <v>3-1-2-02-01-02-0006</v>
      </c>
      <c r="B15" s="105" t="str">
        <f>+'Productos de caucho y plástico'!B3</f>
        <v>Productos de caucho y plástico</v>
      </c>
      <c r="C15" s="106">
        <f>+'Productos de caucho y plástico'!A28</f>
        <v>121508000</v>
      </c>
      <c r="D15" s="106">
        <f>+'Productos de caucho y plástico'!B28</f>
        <v>4000000</v>
      </c>
      <c r="E15" s="106">
        <f>+'Productos de caucho y plástico'!C28</f>
        <v>0</v>
      </c>
      <c r="F15" s="106">
        <f>+'Productos de caucho y plástico'!D28</f>
        <v>125508000</v>
      </c>
      <c r="G15" s="106">
        <f>+'Productos de caucho y plástico'!E28</f>
        <v>89761201</v>
      </c>
      <c r="H15" s="106">
        <f>+'Productos de caucho y plástico'!F28</f>
        <v>0.71518310386588901</v>
      </c>
      <c r="I15" s="106">
        <f>+'Productos de caucho y plástico'!G28</f>
        <v>0</v>
      </c>
      <c r="J15" s="106">
        <f>+'Productos de caucho y plástico'!H28</f>
        <v>35746799</v>
      </c>
      <c r="K15" s="106">
        <f>+'Productos de caucho y plástico'!I28</f>
        <v>0</v>
      </c>
      <c r="L15" s="106">
        <f>+'Productos de caucho y plástico'!J28</f>
        <v>0</v>
      </c>
      <c r="M15" s="106">
        <f>+'Productos de caucho y plástico'!K28</f>
        <v>89761201</v>
      </c>
    </row>
    <row r="16" spans="1:18" ht="25.5" customHeight="1" x14ac:dyDescent="0.2">
      <c r="A16" s="104" t="str">
        <f>+'Vidrio y productos de vidrio'!A3</f>
        <v>3-1-2-02-01-02-0007</v>
      </c>
      <c r="B16" s="105" t="str">
        <f>+'Vidrio y productos de vidrio'!B3</f>
        <v>Vidrio y productos de vidrio y otros productos no metálicos n.c.p.</v>
      </c>
      <c r="C16" s="106">
        <f>+'Vidrio y productos de vidrio'!A26</f>
        <v>4537000</v>
      </c>
      <c r="D16" s="106">
        <f>+'Vidrio y productos de vidrio'!B26</f>
        <v>0</v>
      </c>
      <c r="E16" s="106">
        <f>+'Vidrio y productos de vidrio'!C26</f>
        <v>0</v>
      </c>
      <c r="F16" s="106">
        <f>+'Vidrio y productos de vidrio'!D26</f>
        <v>4537000</v>
      </c>
      <c r="G16" s="106">
        <f>+'Vidrio y productos de vidrio'!E26</f>
        <v>998616</v>
      </c>
      <c r="H16" s="106">
        <f>+'Vidrio y productos de vidrio'!F26</f>
        <v>0.22010491514216443</v>
      </c>
      <c r="I16" s="106">
        <f>+'Vidrio y productos de vidrio'!G26</f>
        <v>0</v>
      </c>
      <c r="J16" s="106">
        <f>+'Vidrio y productos de vidrio'!H26</f>
        <v>3538384</v>
      </c>
      <c r="K16" s="106">
        <f>+'Vidrio y productos de vidrio'!I26</f>
        <v>0</v>
      </c>
      <c r="L16" s="106">
        <f>+'Vidrio y productos de vidrio'!J26</f>
        <v>0</v>
      </c>
      <c r="M16" s="106">
        <f>+'Vidrio y productos de vidrio'!K26</f>
        <v>998616</v>
      </c>
    </row>
    <row r="17" spans="1:14" ht="25.5" customHeight="1" x14ac:dyDescent="0.2">
      <c r="A17" s="104" t="str">
        <f>+Muebles!A3</f>
        <v>3-1-2-02-01-02-0008</v>
      </c>
      <c r="B17" s="105" t="str">
        <f>+Muebles!B3</f>
        <v>Muebles; otros bienes transportables n.c.p.</v>
      </c>
      <c r="C17" s="106">
        <f>+Muebles!A25</f>
        <v>8000000</v>
      </c>
      <c r="D17" s="106">
        <f>+Muebles!B25</f>
        <v>12000000</v>
      </c>
      <c r="E17" s="106">
        <f>+Muebles!C25</f>
        <v>0</v>
      </c>
      <c r="F17" s="106">
        <f>+Muebles!D25</f>
        <v>20000000</v>
      </c>
      <c r="G17" s="106">
        <f>+Muebles!E25</f>
        <v>6972945</v>
      </c>
      <c r="H17" s="106">
        <f>+Muebles!F25</f>
        <v>0.34864725000000002</v>
      </c>
      <c r="I17" s="106">
        <f>+Muebles!G25</f>
        <v>0</v>
      </c>
      <c r="J17" s="106">
        <f>+Muebles!H25</f>
        <v>13027055</v>
      </c>
      <c r="K17" s="106">
        <f>+Muebles!I25</f>
        <v>0</v>
      </c>
      <c r="L17" s="106">
        <f>+Muebles!J25</f>
        <v>0</v>
      </c>
      <c r="M17" s="106">
        <f>+Muebles!K25</f>
        <v>6972945</v>
      </c>
    </row>
    <row r="18" spans="1:14" ht="25.5" customHeight="1" x14ac:dyDescent="0.2">
      <c r="A18" s="104" t="str">
        <f>+'Productos metálicos elaborados'!A3</f>
        <v>3-1-2-02-01-03-0002</v>
      </c>
      <c r="B18" s="105" t="str">
        <f>+'Productos metálicos elaborados'!B3</f>
        <v>Productos metálicos elaborados</v>
      </c>
      <c r="C18" s="106">
        <f>+'Productos metálicos elaborados'!A26</f>
        <v>3602000</v>
      </c>
      <c r="D18" s="106">
        <f>+'Productos metálicos elaborados'!B26</f>
        <v>43745000</v>
      </c>
      <c r="E18" s="106">
        <f>+'Productos metálicos elaborados'!C26</f>
        <v>0</v>
      </c>
      <c r="F18" s="106">
        <f>+'Productos metálicos elaborados'!D26</f>
        <v>47347000</v>
      </c>
      <c r="G18" s="106">
        <f>+'Productos metálicos elaborados'!E26</f>
        <v>0</v>
      </c>
      <c r="H18" s="106">
        <f>+'Productos metálicos elaborados'!F26</f>
        <v>0</v>
      </c>
      <c r="I18" s="106">
        <f>+'Productos metálicos elaborados'!G26</f>
        <v>0</v>
      </c>
      <c r="J18" s="106">
        <f>+'Productos metálicos elaborados'!H26</f>
        <v>47347000</v>
      </c>
      <c r="K18" s="106">
        <f>+'Productos metálicos elaborados'!I26</f>
        <v>0</v>
      </c>
      <c r="L18" s="106">
        <f>+'Productos metálicos elaborados'!J26</f>
        <v>0</v>
      </c>
      <c r="M18" s="106">
        <f>+'Productos metálicos elaborados'!K26</f>
        <v>0</v>
      </c>
    </row>
    <row r="19" spans="1:14" ht="25.5" customHeight="1" x14ac:dyDescent="0.2">
      <c r="A19" s="104" t="str">
        <f>+'servicio de transporte de carga'!A3</f>
        <v>3-1-2-02-02-01-03</v>
      </c>
      <c r="B19" s="105" t="str">
        <f>+'servicio de transporte de carga'!B3</f>
        <v>Servicio de transporte de carga</v>
      </c>
      <c r="C19" s="106">
        <f>+'servicio de transporte de carga'!A26</f>
        <v>0</v>
      </c>
      <c r="D19" s="106">
        <f>+'servicio de transporte de carga'!B26</f>
        <v>39500000</v>
      </c>
      <c r="E19" s="106">
        <f>+'servicio de transporte de carga'!C26</f>
        <v>0</v>
      </c>
      <c r="F19" s="106">
        <f>+'servicio de transporte de carga'!D26</f>
        <v>39500000</v>
      </c>
      <c r="G19" s="106">
        <f>+'servicio de transporte de carga'!E26</f>
        <v>39500000</v>
      </c>
      <c r="H19" s="106">
        <f>+'servicio de transporte de carga'!F26</f>
        <v>1</v>
      </c>
      <c r="I19" s="106">
        <f>+'servicio de transporte de carga'!G26</f>
        <v>0</v>
      </c>
      <c r="J19" s="106">
        <f>+'servicio de transporte de carga'!H26</f>
        <v>0</v>
      </c>
      <c r="K19" s="106">
        <f>+'servicio de transporte de carga'!I26</f>
        <v>24747000</v>
      </c>
      <c r="L19" s="106">
        <f>+'servicio de transporte de carga'!J26</f>
        <v>0.62650632911392401</v>
      </c>
      <c r="M19" s="106">
        <f>+'servicio de transporte de carga'!K26</f>
        <v>14753000</v>
      </c>
    </row>
    <row r="20" spans="1:14" ht="25.5" customHeight="1" x14ac:dyDescent="0.2">
      <c r="A20" s="104" t="str">
        <f>+'Maquinaria de oficina'!A3</f>
        <v>3-1-2-02-01-03-0005</v>
      </c>
      <c r="B20" s="105" t="str">
        <f>+'Maquinaria de oficina'!B3</f>
        <v>Maquinaria de oficina, contabilidad e informática</v>
      </c>
      <c r="C20" s="106">
        <f>+'Maquinaria de oficina'!A26</f>
        <v>10000000</v>
      </c>
      <c r="D20" s="106">
        <f>+'Maquinaria de oficina'!B26</f>
        <v>4000000</v>
      </c>
      <c r="E20" s="106">
        <f>+'Maquinaria de oficina'!C26</f>
        <v>0</v>
      </c>
      <c r="F20" s="106">
        <f>+'Maquinaria de oficina'!D26</f>
        <v>14000000</v>
      </c>
      <c r="G20" s="106">
        <f>+'Maquinaria de oficina'!E26</f>
        <v>0</v>
      </c>
      <c r="H20" s="106">
        <f>+'Maquinaria de oficina'!F26</f>
        <v>0</v>
      </c>
      <c r="I20" s="106">
        <f>+'Maquinaria de oficina'!G26</f>
        <v>0</v>
      </c>
      <c r="J20" s="106">
        <f>+'Maquinaria de oficina'!H26</f>
        <v>14000000</v>
      </c>
      <c r="K20" s="106">
        <f>+'Maquinaria de oficina'!I26</f>
        <v>0</v>
      </c>
      <c r="L20" s="106">
        <f>+'Maquinaria de oficina'!J26</f>
        <v>0</v>
      </c>
      <c r="M20" s="106">
        <f>+'Maquinaria de oficina'!K26</f>
        <v>0</v>
      </c>
    </row>
    <row r="21" spans="1:14" ht="25.5" customHeight="1" x14ac:dyDescent="0.2">
      <c r="A21" s="104" t="str">
        <f>+'Maquinaria y aparatos eléctrico'!A3</f>
        <v>3-1-2-02-01-03-0006</v>
      </c>
      <c r="B21" s="105" t="str">
        <f>+'Maquinaria y aparatos eléctrico'!B3</f>
        <v>Maquinaria y aparatos eléctricos</v>
      </c>
      <c r="C21" s="106">
        <f>+'Maquinaria y aparatos eléctrico'!A26</f>
        <v>2219000</v>
      </c>
      <c r="D21" s="106">
        <f>+'Maquinaria y aparatos eléctrico'!B26</f>
        <v>4000000</v>
      </c>
      <c r="E21" s="106">
        <f>+'Maquinaria y aparatos eléctrico'!C26</f>
        <v>0</v>
      </c>
      <c r="F21" s="106">
        <f>+'Maquinaria y aparatos eléctrico'!D26</f>
        <v>6219000</v>
      </c>
      <c r="G21" s="106">
        <f>+'Maquinaria y aparatos eléctrico'!E26</f>
        <v>0</v>
      </c>
      <c r="H21" s="106">
        <f>+'Maquinaria y aparatos eléctrico'!F26</f>
        <v>0</v>
      </c>
      <c r="I21" s="106">
        <f>+'Maquinaria y aparatos eléctrico'!G26</f>
        <v>0</v>
      </c>
      <c r="J21" s="106">
        <f>+'Maquinaria y aparatos eléctrico'!H26</f>
        <v>6219000</v>
      </c>
      <c r="K21" s="106">
        <f>+'Maquinaria y aparatos eléctrico'!I26</f>
        <v>0</v>
      </c>
      <c r="L21" s="106">
        <f>+'Maquinaria y aparatos eléctrico'!J26</f>
        <v>0</v>
      </c>
      <c r="M21" s="106">
        <f>+'Maquinaria y aparatos eléctrico'!K26</f>
        <v>0</v>
      </c>
    </row>
    <row r="22" spans="1:14" s="99" customFormat="1" ht="25.5" customHeight="1" x14ac:dyDescent="0.2">
      <c r="A22" s="148" t="s">
        <v>7</v>
      </c>
      <c r="B22" s="149" t="s">
        <v>1</v>
      </c>
      <c r="C22" s="150">
        <f>SUM(C23:C54)</f>
        <v>17191738000</v>
      </c>
      <c r="D22" s="150">
        <f>SUM(D23:D54)</f>
        <v>1602830000</v>
      </c>
      <c r="E22" s="150">
        <f>SUM(E23:E54)</f>
        <v>0</v>
      </c>
      <c r="F22" s="150">
        <f>SUM(F23:F54)</f>
        <v>18794568000</v>
      </c>
      <c r="G22" s="150">
        <f>SUM(G23:G54)</f>
        <v>10741795546</v>
      </c>
      <c r="H22" s="151">
        <f>+G22/F22</f>
        <v>0.57153724129227124</v>
      </c>
      <c r="I22" s="150">
        <f>SUM(I23:I54)</f>
        <v>2149011998</v>
      </c>
      <c r="J22" s="150">
        <f>SUM(J23:J54)</f>
        <v>5903760456</v>
      </c>
      <c r="K22" s="150">
        <f>SUM(K23:K54)</f>
        <v>5696962089</v>
      </c>
      <c r="L22" s="151">
        <f>+K22/F22</f>
        <v>0.3031174799548465</v>
      </c>
      <c r="M22" s="150">
        <f>SUM(M23:M54)</f>
        <v>5044833457</v>
      </c>
    </row>
    <row r="23" spans="1:14" s="99" customFormat="1" ht="25.5" customHeight="1" x14ac:dyDescent="0.2">
      <c r="A23" s="104" t="str">
        <f>+'Servicios de transporte'!A3</f>
        <v>3-1-2-02-02-01-0002</v>
      </c>
      <c r="B23" s="105" t="str">
        <f>+'Servicios de transporte'!B3</f>
        <v>Servicios de transporte de pasajeros</v>
      </c>
      <c r="C23" s="106">
        <f>+'Servicios de transporte'!A26</f>
        <v>362967000</v>
      </c>
      <c r="D23" s="106">
        <f>+'Servicios de transporte'!B26</f>
        <v>-39500000</v>
      </c>
      <c r="E23" s="106">
        <f>+'Servicios de transporte'!C26</f>
        <v>0</v>
      </c>
      <c r="F23" s="106">
        <f>+'Servicios de transporte'!D26</f>
        <v>323467000</v>
      </c>
      <c r="G23" s="106">
        <f>+'Servicios de transporte'!E26</f>
        <v>266133499</v>
      </c>
      <c r="H23" s="106">
        <f>+'Servicios de transporte'!F26</f>
        <v>0.8227531680202308</v>
      </c>
      <c r="I23" s="106">
        <f>+'Servicios de transporte'!G26</f>
        <v>0</v>
      </c>
      <c r="J23" s="106">
        <f>+'Servicios de transporte'!H26</f>
        <v>57333501</v>
      </c>
      <c r="K23" s="106">
        <f>+'Servicios de transporte'!I26</f>
        <v>33808273</v>
      </c>
      <c r="L23" s="106">
        <f>+'Servicios de transporte'!J26</f>
        <v>0.10451846092491661</v>
      </c>
      <c r="M23" s="106">
        <f>+'Servicios de transporte'!K26</f>
        <v>232325226</v>
      </c>
    </row>
    <row r="24" spans="1:14" s="99" customFormat="1" ht="25.5" customHeight="1" x14ac:dyDescent="0.2">
      <c r="A24" s="104" t="str">
        <f>+'Servicios de mensajería'!A3</f>
        <v>3-1-2-02-02-01-0006-001</v>
      </c>
      <c r="B24" s="105" t="str">
        <f>+'Servicios de mensajería'!B3</f>
        <v>Servicios de mensajería</v>
      </c>
      <c r="C24" s="106">
        <f>+'Servicios de mensajería'!A26</f>
        <v>409773000</v>
      </c>
      <c r="D24" s="106">
        <f>+'Servicios de mensajería'!B26</f>
        <v>230000000</v>
      </c>
      <c r="E24" s="106">
        <f>+'Servicios de mensajería'!C26</f>
        <v>0</v>
      </c>
      <c r="F24" s="106">
        <f>+'Servicios de mensajería'!D26</f>
        <v>639773000</v>
      </c>
      <c r="G24" s="106">
        <f>+'Servicios de mensajería'!E26</f>
        <v>409773000</v>
      </c>
      <c r="H24" s="106">
        <f>+'Servicios de mensajería'!F26</f>
        <v>0.64049748895311309</v>
      </c>
      <c r="I24" s="106">
        <f>+'Servicios de mensajería'!G26</f>
        <v>0</v>
      </c>
      <c r="J24" s="106">
        <f>+'Servicios de mensajería'!H26</f>
        <v>230000000</v>
      </c>
      <c r="K24" s="106">
        <f>+'Servicios de mensajería'!I26</f>
        <v>210493675</v>
      </c>
      <c r="L24" s="106">
        <f>+'Servicios de mensajería'!J26</f>
        <v>0.32901306400864055</v>
      </c>
      <c r="M24" s="106">
        <f>+'Servicios de mensajería'!K26</f>
        <v>199279325</v>
      </c>
    </row>
    <row r="25" spans="1:14" s="168" customFormat="1" ht="25.5" customHeight="1" x14ac:dyDescent="0.2">
      <c r="A25" s="152" t="str">
        <f>+'Seguros entidad'!A3</f>
        <v>3-1-2-02-02-02-0001</v>
      </c>
      <c r="B25" s="153" t="str">
        <f>+'Seguros entidad'!B3</f>
        <v>Servicios financieros y servicios conexos - Seguros Entidad</v>
      </c>
      <c r="C25" s="154">
        <f>+'Seguros entidad'!A30</f>
        <v>707610000</v>
      </c>
      <c r="D25" s="154">
        <f>+'Seguros entidad'!B30</f>
        <v>133000000</v>
      </c>
      <c r="E25" s="154">
        <f>+'Seguros entidad'!C30</f>
        <v>0</v>
      </c>
      <c r="F25" s="154">
        <f>+'Seguros entidad'!D30</f>
        <v>840610000</v>
      </c>
      <c r="G25" s="154">
        <f>+'Seguros entidad'!E30</f>
        <v>227704583</v>
      </c>
      <c r="H25" s="154">
        <f>+'Seguros entidad'!F30</f>
        <v>0.27088017392131902</v>
      </c>
      <c r="I25" s="154">
        <f>+'Seguros entidad'!G30</f>
        <v>0</v>
      </c>
      <c r="J25" s="154">
        <f>+'Seguros entidad'!H30</f>
        <v>612905417</v>
      </c>
      <c r="K25" s="154">
        <f>+'Seguros entidad'!I30</f>
        <v>141510806</v>
      </c>
      <c r="L25" s="154">
        <f>+'Seguros entidad'!J30</f>
        <v>0.16834299615755224</v>
      </c>
      <c r="M25" s="154">
        <f>+'Seguros entidad'!K30</f>
        <v>86193777</v>
      </c>
    </row>
    <row r="26" spans="1:14" s="99" customFormat="1" ht="25.5" customHeight="1" x14ac:dyDescent="0.2">
      <c r="A26" s="104" t="str">
        <f>+'Servicios Financieros y Conexos'!A3</f>
        <v>3-1-2-02-02-02-0001-011</v>
      </c>
      <c r="B26" s="105" t="str">
        <f>+'Servicios Financieros y Conexos'!B3</f>
        <v>Servivios de administración de fondos de pensiones y cesantías</v>
      </c>
      <c r="C26" s="106">
        <f>+'Servicios Financieros y Conexos'!A35</f>
        <v>7255000</v>
      </c>
      <c r="D26" s="106">
        <f>+'Servicios Financieros y Conexos'!B35</f>
        <v>0</v>
      </c>
      <c r="E26" s="106">
        <f>+'Servicios Financieros y Conexos'!C35</f>
        <v>0</v>
      </c>
      <c r="F26" s="106">
        <f>+'Servicios Financieros y Conexos'!D35</f>
        <v>7255000</v>
      </c>
      <c r="G26" s="106">
        <f>+'Servicios Financieros y Conexos'!E35</f>
        <v>1791653</v>
      </c>
      <c r="H26" s="106">
        <f>+'Servicios Financieros y Conexos'!F35</f>
        <v>0.24695423845623707</v>
      </c>
      <c r="I26" s="106">
        <f>+'Servicios Financieros y Conexos'!G35</f>
        <v>0</v>
      </c>
      <c r="J26" s="106">
        <f>+'Servicios Financieros y Conexos'!H35</f>
        <v>5463347</v>
      </c>
      <c r="K26" s="106">
        <f>+'Servicios Financieros y Conexos'!I35</f>
        <v>1791653</v>
      </c>
      <c r="L26" s="106">
        <f>+'Servicios Financieros y Conexos'!J35</f>
        <v>0.24695423845623707</v>
      </c>
      <c r="M26" s="106">
        <f>+'Servicios Financieros y Conexos'!K35</f>
        <v>0</v>
      </c>
    </row>
    <row r="27" spans="1:14" s="99" customFormat="1" ht="25.5" customHeight="1" x14ac:dyDescent="0.2">
      <c r="A27" s="104" t="str">
        <f>+'Servicios de administración'!A3</f>
        <v>3-1-2-02-02-02-0002-002</v>
      </c>
      <c r="B27" s="105" t="str">
        <f>+'Servicios de administración'!B3</f>
        <v>Servivios de administración de bienes inmuebles a comisión o por contrato</v>
      </c>
      <c r="C27" s="106">
        <f>+'Servicios de administración'!A36</f>
        <v>154500000</v>
      </c>
      <c r="D27" s="106">
        <f>+'Servicios de administración'!B36</f>
        <v>0</v>
      </c>
      <c r="E27" s="106">
        <f>+'Servicios de administración'!C36</f>
        <v>0</v>
      </c>
      <c r="F27" s="106">
        <f>+'Servicios de administración'!D36</f>
        <v>154500000</v>
      </c>
      <c r="G27" s="106">
        <f>+'Servicios de administración'!E36</f>
        <v>8957454</v>
      </c>
      <c r="H27" s="106">
        <f>+'Servicios de administración'!F36</f>
        <v>5.7977048543689319E-2</v>
      </c>
      <c r="I27" s="106">
        <f>+'Servicios de administración'!G36</f>
        <v>145542546</v>
      </c>
      <c r="J27" s="106">
        <f>+'Servicios de administración'!H36</f>
        <v>0</v>
      </c>
      <c r="K27" s="231">
        <f>+'Servicios de administración'!I36</f>
        <v>8919054</v>
      </c>
      <c r="L27" s="106">
        <f>+'Servicios de administración'!J36</f>
        <v>5.772850485436893E-2</v>
      </c>
      <c r="M27" s="106">
        <f>+'Servicios de administración'!K36</f>
        <v>38400</v>
      </c>
    </row>
    <row r="28" spans="1:14" s="99" customFormat="1" ht="25.5" customHeight="1" x14ac:dyDescent="0.2">
      <c r="A28" s="104" t="str">
        <f>+'Servicios de arrendamiento'!A3</f>
        <v>3-1-2-02-02-02-0003-002</v>
      </c>
      <c r="B28" s="105" t="str">
        <f>+'Servicios de arrendamiento'!B3</f>
        <v>Servivios de arrendamiento sin opción de compra de maquinaria y equipo sin operarios</v>
      </c>
      <c r="C28" s="106">
        <f>+'Servicios de arrendamiento'!A28</f>
        <v>288000000</v>
      </c>
      <c r="D28" s="106">
        <f>+'Servicios de arrendamiento'!B28</f>
        <v>0</v>
      </c>
      <c r="E28" s="106">
        <f>+'Servicios de arrendamiento'!C28</f>
        <v>0</v>
      </c>
      <c r="F28" s="106">
        <f>+'Servicios de arrendamiento'!D28</f>
        <v>288000000</v>
      </c>
      <c r="G28" s="106">
        <f>+'Servicios de arrendamiento'!E28</f>
        <v>84301176</v>
      </c>
      <c r="H28" s="106">
        <f>+'Servicios de arrendamiento'!F28</f>
        <v>0.29271241666666664</v>
      </c>
      <c r="I28" s="106">
        <f>+'Servicios de arrendamiento'!G28</f>
        <v>150705471</v>
      </c>
      <c r="J28" s="106">
        <f>+'Servicios de arrendamiento'!H28</f>
        <v>52993353</v>
      </c>
      <c r="K28" s="106">
        <f>+'Servicios de arrendamiento'!I28</f>
        <v>0</v>
      </c>
      <c r="L28" s="106">
        <f>+'Servicios de arrendamiento'!J28</f>
        <v>0</v>
      </c>
      <c r="M28" s="106">
        <f>+'Servicios de arrendamiento'!K28</f>
        <v>84301176</v>
      </c>
    </row>
    <row r="29" spans="1:14" s="99" customFormat="1" ht="25.5" customHeight="1" x14ac:dyDescent="0.2">
      <c r="A29" s="104" t="str">
        <f>+'servicios de arren inmuebles'!A3</f>
        <v>3-1-2-02-02-02-02-02-01</v>
      </c>
      <c r="B29" s="105" t="str">
        <f>+'servicios de arren inmuebles'!B3</f>
        <v>Servicios de arrendamiento con o sin opcion de compra realtivo a bienes inmuebles</v>
      </c>
      <c r="C29" s="106">
        <f>+'servicios de arren inmuebles'!A26</f>
        <v>3201818000</v>
      </c>
      <c r="D29" s="106">
        <f>+'servicios de arren inmuebles'!B26</f>
        <v>-2300000000</v>
      </c>
      <c r="E29" s="106">
        <f>+'servicios de arren inmuebles'!C26</f>
        <v>0</v>
      </c>
      <c r="F29" s="106">
        <f>+'servicios de arren inmuebles'!D26</f>
        <v>901818000</v>
      </c>
      <c r="G29" s="106">
        <f>+'servicios de arren inmuebles'!E26</f>
        <v>372543600</v>
      </c>
      <c r="H29" s="106" t="str">
        <f>+'servicios de arren inmuebles'!F26</f>
        <v xml:space="preserve"> </v>
      </c>
      <c r="I29" s="106">
        <f>+'servicios de arren inmuebles'!G26</f>
        <v>6914400</v>
      </c>
      <c r="J29" s="106">
        <f>+'servicios de arren inmuebles'!H26</f>
        <v>522360000</v>
      </c>
      <c r="K29" s="106">
        <f>+'servicios de arren inmuebles'!I26</f>
        <v>95578500</v>
      </c>
      <c r="L29" s="106" t="str">
        <f>+'servicios de arren inmuebles'!J26</f>
        <v xml:space="preserve"> </v>
      </c>
      <c r="M29" s="106">
        <f>+'servicios de arren inmuebles'!K26</f>
        <v>276965100</v>
      </c>
    </row>
    <row r="30" spans="1:14" s="171" customFormat="1" ht="25.5" customHeight="1" x14ac:dyDescent="0.2">
      <c r="A30" s="157" t="str">
        <f>+'servicios de documentación y ce'!A3</f>
        <v>3-1-2-02-02-03-0002-01</v>
      </c>
      <c r="B30" s="158" t="s">
        <v>200</v>
      </c>
      <c r="C30" s="159">
        <f>+'Derechos de uso de propiedad in'!A29</f>
        <v>3510681000</v>
      </c>
      <c r="D30" s="159">
        <f>+'Derechos de uso de propiedad in'!B29</f>
        <v>1916880000</v>
      </c>
      <c r="E30" s="159">
        <f>+'Derechos de uso de propiedad in'!C29</f>
        <v>0</v>
      </c>
      <c r="F30" s="159">
        <f>+'Derechos de uso de propiedad in'!D29</f>
        <v>5427561000</v>
      </c>
      <c r="G30" s="159">
        <f>+'Derechos de uso de propiedad in'!E29</f>
        <v>5093781809</v>
      </c>
      <c r="H30" s="159">
        <f>+'Derechos de uso de propiedad in'!F29</f>
        <v>0.93850291300272815</v>
      </c>
      <c r="I30" s="159">
        <f>+'Derechos de uso de propiedad in'!G29</f>
        <v>16047157</v>
      </c>
      <c r="J30" s="159">
        <f>+'Derechos de uso de propiedad in'!H29</f>
        <v>317732034</v>
      </c>
      <c r="K30" s="159">
        <f>+'Derechos de uso de propiedad in'!I29</f>
        <v>4397623559</v>
      </c>
      <c r="L30" s="159">
        <f>+'Derechos de uso de propiedad in'!J29</f>
        <v>0.81023936147378173</v>
      </c>
      <c r="M30" s="159">
        <f>+'Derechos de uso de propiedad in'!K29</f>
        <v>696158250</v>
      </c>
      <c r="N30" s="170"/>
    </row>
    <row r="31" spans="1:14" ht="25.5" customHeight="1" x14ac:dyDescent="0.2">
      <c r="A31" s="144" t="str">
        <f>+'Otros servicios profesionales'!A3</f>
        <v>3-1-2-02-02-03-0003-013</v>
      </c>
      <c r="B31" s="105" t="str">
        <f>+'Otros servicios profesionales'!B3</f>
        <v>Otros servicios profesionales y técnicos n.c.p.</v>
      </c>
      <c r="C31" s="110">
        <f>+'Otros servicios profesionales'!A44</f>
        <v>608215000</v>
      </c>
      <c r="D31" s="110">
        <f>+'Otros servicios profesionales'!B44</f>
        <v>292000000</v>
      </c>
      <c r="E31" s="110">
        <f>+'Otros servicios profesionales'!C44</f>
        <v>0</v>
      </c>
      <c r="F31" s="110">
        <f>+'Otros servicios profesionales'!D44</f>
        <v>900215000</v>
      </c>
      <c r="G31" s="110">
        <f>+'Otros servicios profesionales'!E44</f>
        <v>412147666</v>
      </c>
      <c r="H31" s="110">
        <f>+'Otros servicios profesionales'!F44</f>
        <v>0.45783248001866222</v>
      </c>
      <c r="I31" s="110">
        <f>+'Otros servicios profesionales'!G44</f>
        <v>120940400</v>
      </c>
      <c r="J31" s="110">
        <f>+'Otros servicios profesionales'!H44</f>
        <v>367126934</v>
      </c>
      <c r="K31" s="110">
        <f>+'Otros servicios profesionales'!I44</f>
        <v>204532799</v>
      </c>
      <c r="L31" s="110">
        <f>+'Otros servicios profesionales'!J44</f>
        <v>0.22720438895152825</v>
      </c>
      <c r="M31" s="110">
        <f>+'Otros servicios profesionales'!K44</f>
        <v>207614867</v>
      </c>
    </row>
    <row r="32" spans="1:14" s="99" customFormat="1" ht="25.5" customHeight="1" x14ac:dyDescent="0.2">
      <c r="A32" s="104" t="str">
        <f>+'Servicios de telefonía fija'!A3</f>
        <v>3-1-2-02-02-03-0004-001</v>
      </c>
      <c r="B32" s="109" t="str">
        <f>+'Servicios de telefonía fija'!B3</f>
        <v>Servicios de telefonía fija</v>
      </c>
      <c r="C32" s="106">
        <f>+'Servicios de telefonía fija'!A37</f>
        <v>212180000</v>
      </c>
      <c r="D32" s="106">
        <f>+'Servicios de telefonía fija'!B37</f>
        <v>0</v>
      </c>
      <c r="E32" s="106">
        <f>+'Servicios de telefonía fija'!C37</f>
        <v>0</v>
      </c>
      <c r="F32" s="106">
        <f>+'Servicios de telefonía fija'!D37</f>
        <v>212180000</v>
      </c>
      <c r="G32" s="106">
        <f>+'Servicios de telefonía fija'!E37</f>
        <v>61580310</v>
      </c>
      <c r="H32" s="106">
        <f>+'Servicios de telefonía fija'!F37</f>
        <v>0.29022674144594213</v>
      </c>
      <c r="I32" s="106">
        <f>+'Servicios de telefonía fija'!G37</f>
        <v>58419690</v>
      </c>
      <c r="J32" s="106">
        <f>+'Servicios de telefonía fija'!H37</f>
        <v>92180000</v>
      </c>
      <c r="K32" s="106">
        <f>+'Servicios de telefonía fija'!I37</f>
        <v>61530310</v>
      </c>
      <c r="L32" s="106">
        <f>+'Servicios de telefonía fija'!J37</f>
        <v>0.28999109246865867</v>
      </c>
      <c r="M32" s="106">
        <f>+'Servicios de telefonía fija'!K37</f>
        <v>50000</v>
      </c>
    </row>
    <row r="33" spans="1:16" s="99" customFormat="1" ht="25.5" customHeight="1" x14ac:dyDescent="0.2">
      <c r="A33" s="104" t="str">
        <f>+'Servicios de telecomunicaciones'!A3</f>
        <v>3-1-2-02-02-03-0004-002</v>
      </c>
      <c r="B33" s="109" t="str">
        <f>+'Servicios de telecomunicaciones'!B3</f>
        <v>Servicios de telecomunicaciones móviles</v>
      </c>
      <c r="C33" s="106">
        <f>+'Servicios de telecomunicaciones'!A40</f>
        <v>41200000</v>
      </c>
      <c r="D33" s="106">
        <f>+'Servicios de telecomunicaciones'!B40</f>
        <v>0</v>
      </c>
      <c r="E33" s="106">
        <f>+'Servicios de telecomunicaciones'!C40</f>
        <v>0</v>
      </c>
      <c r="F33" s="106">
        <f>+'Servicios de telecomunicaciones'!D40</f>
        <v>41200000</v>
      </c>
      <c r="G33" s="106">
        <f>+'Servicios de telecomunicaciones'!E40</f>
        <v>17551309</v>
      </c>
      <c r="H33" s="106">
        <f>+'Servicios de telecomunicaciones'!F40</f>
        <v>0.42600264563106799</v>
      </c>
      <c r="I33" s="106">
        <f>+'Servicios de telecomunicaciones'!G40</f>
        <v>23648691</v>
      </c>
      <c r="J33" s="106">
        <f>+'Servicios de telecomunicaciones'!H40</f>
        <v>0</v>
      </c>
      <c r="K33" s="106">
        <f>+'Servicios de telecomunicaciones'!I40</f>
        <v>17551309</v>
      </c>
      <c r="L33" s="106">
        <f>+'Servicios de telecomunicaciones'!J40</f>
        <v>0.42600264563106799</v>
      </c>
      <c r="M33" s="106">
        <f>+'Servicios de telecomunicaciones'!K40</f>
        <v>0</v>
      </c>
    </row>
    <row r="34" spans="1:16" s="99" customFormat="1" ht="25.5" customHeight="1" x14ac:dyDescent="0.2">
      <c r="A34" s="104" t="str">
        <f>+'Srvcs telecom. a través de inte'!A3</f>
        <v>3-1-2-02-02-03-0004-004</v>
      </c>
      <c r="B34" s="109" t="str">
        <f>+'Srvcs telecom. a través de inte'!B3</f>
        <v>Servicios de telecomunicaciones a través de internet</v>
      </c>
      <c r="C34" s="106">
        <f>+'Srvcs telecom. a través de inte'!A26</f>
        <v>977000000</v>
      </c>
      <c r="D34" s="106">
        <f>+'Srvcs telecom. a través de inte'!B26</f>
        <v>-270000000</v>
      </c>
      <c r="E34" s="106">
        <f>+'Srvcs telecom. a través de inte'!C26</f>
        <v>0</v>
      </c>
      <c r="F34" s="106">
        <f>+'Srvcs telecom. a través de inte'!D26</f>
        <v>707000000</v>
      </c>
      <c r="G34" s="106">
        <f>+'Srvcs telecom. a través de inte'!E26</f>
        <v>667319323</v>
      </c>
      <c r="H34" s="106">
        <f>+'Srvcs telecom. a través de inte'!F26</f>
        <v>0.94387457284299858</v>
      </c>
      <c r="I34" s="106">
        <f>+'Srvcs telecom. a través de inte'!G26</f>
        <v>0</v>
      </c>
      <c r="J34" s="106">
        <f>+'Srvcs telecom. a través de inte'!H26</f>
        <v>39680677</v>
      </c>
      <c r="K34" s="106">
        <f>+'Srvcs telecom. a través de inte'!I26</f>
        <v>0</v>
      </c>
      <c r="L34" s="106">
        <f>+'Srvcs telecom. a través de inte'!J26</f>
        <v>0</v>
      </c>
      <c r="M34" s="106">
        <f>+'Srvcs telecom. a través de inte'!K26</f>
        <v>667319323</v>
      </c>
    </row>
    <row r="35" spans="1:16" s="168" customFormat="1" ht="25.5" customHeight="1" x14ac:dyDescent="0.2">
      <c r="A35" s="152" t="str">
        <f>+'Servicios de transmisión'!A3</f>
        <v>3-1-2-02-02-03-0004-007</v>
      </c>
      <c r="B35" s="153" t="str">
        <f>+'Servicios de transmisión'!B3</f>
        <v>Servicios de transmisión de programas de radio y televisión</v>
      </c>
      <c r="C35" s="154">
        <f>+'Servicios de transmisión'!A33</f>
        <v>1853000</v>
      </c>
      <c r="D35" s="154">
        <f>+'Servicios de transmisión'!B33</f>
        <v>0</v>
      </c>
      <c r="E35" s="154">
        <f>+'Servicios de transmisión'!C33</f>
        <v>0</v>
      </c>
      <c r="F35" s="154">
        <f>+'Servicios de transmisión'!D33</f>
        <v>1853000</v>
      </c>
      <c r="G35" s="154">
        <f>+'Servicios de transmisión'!E33</f>
        <v>0</v>
      </c>
      <c r="H35" s="154">
        <f>+'Servicios de transmisión'!F33</f>
        <v>0</v>
      </c>
      <c r="I35" s="154">
        <f>+'Servicios de transmisión'!G33</f>
        <v>0</v>
      </c>
      <c r="J35" s="154">
        <f>+'Servicios de transmisión'!H33</f>
        <v>1853000</v>
      </c>
      <c r="K35" s="154">
        <f>+'Servicios de transmisión'!I33</f>
        <v>0</v>
      </c>
      <c r="L35" s="154">
        <f>+'Servicios de transmisión'!J33</f>
        <v>0</v>
      </c>
      <c r="M35" s="154">
        <f>+'Servicios de transmisión'!K33</f>
        <v>0</v>
      </c>
    </row>
    <row r="36" spans="1:16" s="99" customFormat="1" ht="25.5" customHeight="1" x14ac:dyDescent="0.2">
      <c r="A36" s="104" t="str">
        <f>+'Servicios de protección'!A3</f>
        <v>3-1-2-02-02-03-0005-001</v>
      </c>
      <c r="B36" s="105" t="str">
        <f>+'Servicios de protección'!B3</f>
        <v>Servicios de protección (guardas de seguridad)</v>
      </c>
      <c r="C36" s="106">
        <f>+'Servicios de protección'!A28</f>
        <v>1832996000</v>
      </c>
      <c r="D36" s="106">
        <f>+'Servicios de protección'!B28</f>
        <v>-522000000</v>
      </c>
      <c r="E36" s="106">
        <f>+'Servicios de protección'!C28</f>
        <v>0</v>
      </c>
      <c r="F36" s="106">
        <f>+'Servicios de protección'!D28</f>
        <v>1310996000</v>
      </c>
      <c r="G36" s="106">
        <f>+'Servicios de protección'!E28</f>
        <v>1310550544</v>
      </c>
      <c r="H36" s="106">
        <f>+'Servicios de protección'!F28</f>
        <v>0.99966021559180962</v>
      </c>
      <c r="I36" s="106">
        <f>+'Servicios de protección'!G28</f>
        <v>0</v>
      </c>
      <c r="J36" s="106">
        <f>+'Servicios de protección'!H28</f>
        <v>445456</v>
      </c>
      <c r="K36" s="106">
        <f>+'Servicios de protección'!I28</f>
        <v>135411865</v>
      </c>
      <c r="L36" s="106">
        <f>+'Servicios de protección'!J28</f>
        <v>0.10328930446774819</v>
      </c>
      <c r="M36" s="106">
        <f>+'Servicios de protección'!K28</f>
        <v>1175138679</v>
      </c>
    </row>
    <row r="37" spans="1:16" s="99" customFormat="1" ht="25.5" customHeight="1" x14ac:dyDescent="0.2">
      <c r="A37" s="104" t="str">
        <f>+'Servicios de limpieza general'!A3</f>
        <v>3-1-2-02-02-03-0005-002</v>
      </c>
      <c r="B37" s="105" t="str">
        <f>+'Servicios de limpieza general'!B3</f>
        <v>Servicios de limpieza general</v>
      </c>
      <c r="C37" s="106">
        <f>+'Servicios de limpieza general'!A27</f>
        <v>819776000</v>
      </c>
      <c r="D37" s="106">
        <f>+'Servicios de limpieza general'!B27</f>
        <v>0</v>
      </c>
      <c r="E37" s="106">
        <f>+'Servicios de limpieza general'!C27</f>
        <v>0</v>
      </c>
      <c r="F37" s="106">
        <f>+'Servicios de limpieza general'!D27</f>
        <v>819776000</v>
      </c>
      <c r="G37" s="106">
        <f>+'Servicios de limpieza general'!E27</f>
        <v>819482580</v>
      </c>
      <c r="H37" s="106">
        <f>+'Servicios de limpieza general'!F27</f>
        <v>0.99964207295651497</v>
      </c>
      <c r="I37" s="106">
        <f>+'Servicios de limpieza general'!G27</f>
        <v>0</v>
      </c>
      <c r="J37" s="106">
        <f>+'Servicios de limpieza general'!H27</f>
        <v>293420</v>
      </c>
      <c r="K37" s="106">
        <f>+'Servicios de limpieza general'!I27</f>
        <v>225538758</v>
      </c>
      <c r="L37" s="106">
        <f>+'Servicios de limpieza general'!J27</f>
        <v>0.2751224212467796</v>
      </c>
      <c r="M37" s="106">
        <f>+'Servicios de limpieza general'!K27</f>
        <v>593943822</v>
      </c>
    </row>
    <row r="38" spans="1:16" s="99" customFormat="1" ht="25.5" customHeight="1" x14ac:dyDescent="0.2">
      <c r="A38" s="104" t="str">
        <f>+'Servicios de copia y reproducci'!A3</f>
        <v>3-1-2-02-02-03-0005-003</v>
      </c>
      <c r="B38" s="105" t="str">
        <f>+'Servicios de copia y reproducci'!B3</f>
        <v>Servicios de copia y reproducción</v>
      </c>
      <c r="C38" s="106">
        <f>+'Servicios de copia y reproducci'!A27</f>
        <v>20000000</v>
      </c>
      <c r="D38" s="106">
        <f>+'Servicios de copia y reproducci'!B27</f>
        <v>0</v>
      </c>
      <c r="E38" s="106">
        <f>+'Servicios de copia y reproducci'!C27</f>
        <v>0</v>
      </c>
      <c r="F38" s="106">
        <f>+'Servicios de copia y reproducci'!D27</f>
        <v>20000000</v>
      </c>
      <c r="G38" s="106">
        <f>+'Servicios de copia y reproducci'!E27</f>
        <v>0</v>
      </c>
      <c r="H38" s="106">
        <f>+'Servicios de copia y reproducci'!F27</f>
        <v>0</v>
      </c>
      <c r="I38" s="106">
        <f>+'Servicios de copia y reproducci'!G27</f>
        <v>0</v>
      </c>
      <c r="J38" s="106">
        <f>+'Servicios de copia y reproducci'!H27</f>
        <v>20000000</v>
      </c>
      <c r="K38" s="106">
        <f>+'Servicios de copia y reproducci'!I27</f>
        <v>0</v>
      </c>
      <c r="L38" s="106">
        <f>+'Servicios de copia y reproducci'!J27</f>
        <v>0</v>
      </c>
      <c r="M38" s="106">
        <f>+'Servicios de copia y reproducci'!K27</f>
        <v>0</v>
      </c>
    </row>
    <row r="39" spans="1:16" s="99" customFormat="1" ht="25.5" customHeight="1" x14ac:dyDescent="0.2">
      <c r="A39" s="104" t="str">
        <f>+'Servicios de correo'!A3</f>
        <v>3-1-2-02-02-03-0005-004</v>
      </c>
      <c r="B39" s="105" t="str">
        <f>+'Servicios de correo'!B3</f>
        <v>Servicios de correo</v>
      </c>
      <c r="C39" s="106">
        <f>+'Servicios de correo'!A26</f>
        <v>53045000</v>
      </c>
      <c r="D39" s="106">
        <f>+'Servicios de correo'!B26</f>
        <v>0</v>
      </c>
      <c r="E39" s="106">
        <f>+'Servicios de correo'!C26</f>
        <v>0</v>
      </c>
      <c r="F39" s="106">
        <f>+'Servicios de correo'!D26</f>
        <v>53045000</v>
      </c>
      <c r="G39" s="106">
        <f>+'Servicios de correo'!E26</f>
        <v>53045000</v>
      </c>
      <c r="H39" s="106">
        <f>+'Servicios de correo'!F26</f>
        <v>1</v>
      </c>
      <c r="I39" s="106">
        <f>+'Servicios de correo'!G26</f>
        <v>0</v>
      </c>
      <c r="J39" s="106">
        <f>+'Servicios de correo'!H26</f>
        <v>0</v>
      </c>
      <c r="K39" s="106">
        <f>+'Servicios de correo'!I26</f>
        <v>388532</v>
      </c>
      <c r="L39" s="106">
        <f>+'Servicios de correo'!J26</f>
        <v>7.324573475351117E-3</v>
      </c>
      <c r="M39" s="106">
        <f>+'Servicios de correo'!K26</f>
        <v>52656468</v>
      </c>
    </row>
    <row r="40" spans="1:16" s="99" customFormat="1" ht="25.5" customHeight="1" x14ac:dyDescent="0.2">
      <c r="A40" s="104" t="str">
        <f>+'Servicios de organización'!A3</f>
        <v>3-1-2-02-02-03-0005-006</v>
      </c>
      <c r="B40" s="105" t="str">
        <f>+'Servicios de organización'!B3</f>
        <v>Servicios de organización y asistencia de convenciones y ferias</v>
      </c>
      <c r="C40" s="106">
        <f>+'Servicios de organización'!A26</f>
        <v>123600000</v>
      </c>
      <c r="D40" s="106">
        <f>+'Servicios de organización'!B26</f>
        <v>0</v>
      </c>
      <c r="E40" s="106">
        <f>+'Servicios de organización'!C26</f>
        <v>0</v>
      </c>
      <c r="F40" s="106">
        <f>+'Servicios de organización'!D26</f>
        <v>123600000</v>
      </c>
      <c r="G40" s="106">
        <f>+'Servicios de organización'!E26</f>
        <v>123600000</v>
      </c>
      <c r="H40" s="106">
        <f>+'Servicios de organización'!F26</f>
        <v>1</v>
      </c>
      <c r="I40" s="106">
        <f>+'Servicios de organización'!G26</f>
        <v>0</v>
      </c>
      <c r="J40" s="106">
        <f>+'Servicios de organización'!H26</f>
        <v>0</v>
      </c>
      <c r="K40" s="106">
        <f>+'Servicios de organización'!I26</f>
        <v>0</v>
      </c>
      <c r="L40" s="106">
        <f>+'Servicios de organización'!J26</f>
        <v>0</v>
      </c>
      <c r="M40" s="106">
        <f>+'Servicios de organización'!K26</f>
        <v>123600000</v>
      </c>
    </row>
    <row r="41" spans="1:16" s="99" customFormat="1" ht="25.5" customHeight="1" x14ac:dyDescent="0.2">
      <c r="A41" s="104" t="str">
        <f>+'Srvs de manto y rep. computador'!A3</f>
        <v>3-1-2-02-02-03-0006-003</v>
      </c>
      <c r="B41" s="105" t="str">
        <f>+'Srvs de manto y rep. computador'!B3</f>
        <v>Servicios de mantenimiento y reparación de computadores y equipo periférico</v>
      </c>
      <c r="C41" s="106">
        <f>+'Srvs de manto y rep. computador'!A30</f>
        <v>1865190000</v>
      </c>
      <c r="D41" s="106">
        <f>+'Srvs de manto y rep. computador'!B30</f>
        <v>270000000</v>
      </c>
      <c r="E41" s="106">
        <f>+'Srvs de manto y rep. computador'!C30</f>
        <v>0</v>
      </c>
      <c r="F41" s="106">
        <f>+'Srvs de manto y rep. computador'!D30</f>
        <v>2135190000</v>
      </c>
      <c r="G41" s="106">
        <f>+'Srvs de manto y rep. computador'!E30</f>
        <v>299771472</v>
      </c>
      <c r="H41" s="106">
        <f>+'Srvs de manto y rep. computador'!F30</f>
        <v>0.14039568937658944</v>
      </c>
      <c r="I41" s="106">
        <f>+'Srvs de manto y rep. computador'!G30</f>
        <v>1051747298</v>
      </c>
      <c r="J41" s="106">
        <f>+'Srvs de manto y rep. computador'!H30</f>
        <v>783671230</v>
      </c>
      <c r="K41" s="106">
        <f>+'Srvs de manto y rep. computador'!I30</f>
        <v>86191637</v>
      </c>
      <c r="L41" s="106">
        <f>+'Srvs de manto y rep. computador'!J30</f>
        <v>4.0367197766943454E-2</v>
      </c>
      <c r="M41" s="106">
        <f>+'Srvs de manto y rep. computador'!K30</f>
        <v>213579835</v>
      </c>
    </row>
    <row r="42" spans="1:16" s="99" customFormat="1" ht="25.5" customHeight="1" x14ac:dyDescent="0.2">
      <c r="A42" s="104" t="str">
        <f>+'Srvs de manto y rep. maquinaria'!A3</f>
        <v>3-1-2-02-02-03-0006-004</v>
      </c>
      <c r="B42" s="105" t="str">
        <f>+'Srvs de manto y rep. maquinaria'!B3</f>
        <v>Servicios de mantenimiento y reparación de maquinaria y equipo de transporte</v>
      </c>
      <c r="C42" s="106">
        <f>+'Srvs de manto y rep. maquinaria'!A26</f>
        <v>72100000</v>
      </c>
      <c r="D42" s="106">
        <f>+'Srvs de manto y rep. maquinaria'!B26</f>
        <v>80000000</v>
      </c>
      <c r="E42" s="106">
        <f>+'Srvs de manto y rep. maquinaria'!C26</f>
        <v>0</v>
      </c>
      <c r="F42" s="106">
        <f>+'Srvs de manto y rep. maquinaria'!D26</f>
        <v>152100000</v>
      </c>
      <c r="G42" s="106">
        <f>+'Srvs de manto y rep. maquinaria'!E26</f>
        <v>132510539</v>
      </c>
      <c r="H42" s="106">
        <f>+'Srvs de manto y rep. maquinaria'!F26</f>
        <v>0.87120669953977647</v>
      </c>
      <c r="I42" s="106">
        <f>+'Srvs de manto y rep. maquinaria'!G26</f>
        <v>6650522</v>
      </c>
      <c r="J42" s="106">
        <f>+'Srvs de manto y rep. maquinaria'!H26</f>
        <v>12938939</v>
      </c>
      <c r="K42" s="106">
        <f>+'Srvs de manto y rep. maquinaria'!I26</f>
        <v>12221467</v>
      </c>
      <c r="L42" s="106">
        <f>+'Srvs de manto y rep. maquinaria'!J26</f>
        <v>8.0351525312294544E-2</v>
      </c>
      <c r="M42" s="106">
        <f>+'Srvs de manto y rep. maquinaria'!K26</f>
        <v>120289072</v>
      </c>
    </row>
    <row r="43" spans="1:16" s="99" customFormat="1" ht="25.5" customHeight="1" x14ac:dyDescent="0.2">
      <c r="A43" s="104" t="str">
        <f>+'Srvs de manto y rep. ascensores'!A3</f>
        <v>3-1-2-02-02-03-0006-011</v>
      </c>
      <c r="B43" s="155" t="str">
        <f>+'Srvs de manto y rep. ascensores'!B3</f>
        <v>Servicios de mantenimiento y reparación de ascensores y escaleras mecánicas</v>
      </c>
      <c r="C43" s="106">
        <f>+'Srvs de manto y rep. ascensores'!A26</f>
        <v>28000000</v>
      </c>
      <c r="D43" s="106">
        <f>+'Srvs de manto y rep. ascensores'!B26</f>
        <v>0</v>
      </c>
      <c r="E43" s="106">
        <f>+'Srvs de manto y rep. ascensores'!C26</f>
        <v>0</v>
      </c>
      <c r="F43" s="106">
        <f>+'Srvs de manto y rep. ascensores'!D26</f>
        <v>28000000</v>
      </c>
      <c r="G43" s="106">
        <f>+'Srvs de manto y rep. ascensores'!E26</f>
        <v>21676868</v>
      </c>
      <c r="H43" s="106">
        <f>+'Srvs de manto y rep. ascensores'!F26</f>
        <v>0.77417385714285714</v>
      </c>
      <c r="I43" s="106">
        <f>+'Srvs de manto y rep. ascensores'!G26</f>
        <v>0</v>
      </c>
      <c r="J43" s="106">
        <f>+'Srvs de manto y rep. ascensores'!H26</f>
        <v>6323132</v>
      </c>
      <c r="K43" s="106">
        <f>+'Srvs de manto y rep. ascensores'!I26</f>
        <v>855931</v>
      </c>
      <c r="L43" s="106">
        <f>+'Srvs de manto y rep. ascensores'!J26</f>
        <v>3.0568964285714286E-2</v>
      </c>
      <c r="M43" s="106">
        <f>+'Srvs de manto y rep. ascensores'!K26</f>
        <v>20820937</v>
      </c>
    </row>
    <row r="44" spans="1:16" s="99" customFormat="1" ht="25.5" customHeight="1" x14ac:dyDescent="0.2">
      <c r="A44" s="104" t="str">
        <f>+'Srvs de reparación de otros bie'!A3</f>
        <v>3-1-2-02-02-03-0006-012</v>
      </c>
      <c r="B44" s="155" t="str">
        <f>+'Srvs de reparación de otros bie'!B3</f>
        <v>Servicios de reparación de otros bienes</v>
      </c>
      <c r="C44" s="106">
        <f>+'Srvs de reparación de otros bie'!A26</f>
        <v>300000000</v>
      </c>
      <c r="D44" s="106">
        <f>+'Srvs de reparación de otros bie'!B26</f>
        <v>-39500000</v>
      </c>
      <c r="E44" s="106">
        <f>+'Srvs de reparación de otros bie'!C26</f>
        <v>0</v>
      </c>
      <c r="F44" s="106">
        <f>+'Srvs de reparación de otros bie'!D26</f>
        <v>260500000</v>
      </c>
      <c r="G44" s="106">
        <f>+'Srvs de reparación de otros bie'!E26</f>
        <v>0</v>
      </c>
      <c r="H44" s="106">
        <f>+'Srvs de reparación de otros bie'!F26</f>
        <v>0</v>
      </c>
      <c r="I44" s="106">
        <f>+'Srvs de reparación de otros bie'!G26</f>
        <v>0</v>
      </c>
      <c r="J44" s="106">
        <f>+'Srvs de reparación de otros bie'!H26</f>
        <v>260500000</v>
      </c>
      <c r="K44" s="106">
        <f>+'Srvs de reparación de otros bie'!I26</f>
        <v>0</v>
      </c>
      <c r="L44" s="106">
        <f>+'Srvs de reparación de otros bie'!J26</f>
        <v>0</v>
      </c>
      <c r="M44" s="106">
        <f>+'Srvs de reparación de otros bie'!K26</f>
        <v>0</v>
      </c>
    </row>
    <row r="45" spans="1:16" ht="25.5" customHeight="1" x14ac:dyDescent="0.2">
      <c r="A45" s="104" t="str">
        <f>+'Servicios consultoria'!A3</f>
        <v>3-1-2-02-02-03-0003-001</v>
      </c>
      <c r="B45" s="167" t="str">
        <f>+'Servicios consultoria'!B3</f>
        <v>Servicios de consultoria en administración y servicios de gestión</v>
      </c>
      <c r="C45" s="106">
        <f>+'Servicios consultoria'!A26</f>
        <v>0</v>
      </c>
      <c r="D45" s="106">
        <f>+'Servicios consultoria'!B26</f>
        <v>8000000</v>
      </c>
      <c r="E45" s="106">
        <f>+'Servicios consultoria'!C26</f>
        <v>0</v>
      </c>
      <c r="F45" s="106">
        <f>+'Servicios consultoria'!D26</f>
        <v>8000000</v>
      </c>
      <c r="G45" s="106">
        <f>+'Servicios consultoria'!E26</f>
        <v>0</v>
      </c>
      <c r="H45" s="106">
        <v>0</v>
      </c>
      <c r="I45" s="106">
        <f>+'Servicios consultoria'!G26</f>
        <v>893165</v>
      </c>
      <c r="J45" s="106">
        <f>+'Servicios consultoria'!H26</f>
        <v>7106835</v>
      </c>
      <c r="K45" s="106">
        <f>+'Servicios consultoria'!I26</f>
        <v>0</v>
      </c>
      <c r="L45" s="106">
        <v>0</v>
      </c>
      <c r="M45" s="106">
        <f>+'Servicios consultoria'!K26</f>
        <v>0</v>
      </c>
      <c r="N45" s="105"/>
      <c r="P45" s="169"/>
    </row>
    <row r="46" spans="1:16" s="99" customFormat="1" ht="25.5" customHeight="1" x14ac:dyDescent="0.2">
      <c r="A46" s="104" t="str">
        <f>+Energía!A3</f>
        <v>3-1-2-02-02-04-0001-001</v>
      </c>
      <c r="B46" s="109" t="str">
        <f>+Energía!B3</f>
        <v>Energía</v>
      </c>
      <c r="C46" s="106">
        <f>+Energía!A74</f>
        <v>135490000</v>
      </c>
      <c r="D46" s="106">
        <f>+Energía!B74</f>
        <v>0</v>
      </c>
      <c r="E46" s="106">
        <f>+Energía!C74</f>
        <v>0</v>
      </c>
      <c r="F46" s="106">
        <f>+Energía!D74</f>
        <v>135490000</v>
      </c>
      <c r="G46" s="106">
        <f>+Energía!E74</f>
        <v>11292330</v>
      </c>
      <c r="H46" s="106">
        <f>+'Srvs de reparación de otros bie'!F28</f>
        <v>0</v>
      </c>
      <c r="I46" s="106">
        <f>+Energía!G74</f>
        <v>88707670</v>
      </c>
      <c r="J46" s="106">
        <f>+Energía!H74</f>
        <v>35490000</v>
      </c>
      <c r="K46" s="106">
        <f>+Energía!I74</f>
        <v>11291830</v>
      </c>
      <c r="L46" s="106">
        <f>+Energía!J74</f>
        <v>8.3340689349767516E-2</v>
      </c>
      <c r="M46" s="106">
        <f>+Energía!K74</f>
        <v>500</v>
      </c>
    </row>
    <row r="47" spans="1:16" ht="25.5" customHeight="1" x14ac:dyDescent="0.2">
      <c r="A47" s="104" t="str">
        <f>+'Acueducto y alcantarillado'!A3</f>
        <v>3-1-2-02-02-04-0001-002</v>
      </c>
      <c r="B47" s="109" t="str">
        <f>+'Acueducto y alcantarillado'!B3</f>
        <v>Acueducto y alcantarillado</v>
      </c>
      <c r="C47" s="106">
        <f>+'Acueducto y alcantarillado'!A37</f>
        <v>66583000</v>
      </c>
      <c r="D47" s="106">
        <f>+'Acueducto y alcantarillado'!B37</f>
        <v>0</v>
      </c>
      <c r="E47" s="106">
        <f>+'Acueducto y alcantarillado'!C37</f>
        <v>0</v>
      </c>
      <c r="F47" s="106">
        <f>+'Acueducto y alcantarillado'!D37</f>
        <v>66583000</v>
      </c>
      <c r="G47" s="106">
        <f>+'Acueducto y alcantarillado'!E37</f>
        <v>849984</v>
      </c>
      <c r="H47" s="106">
        <f>+'Acueducto y alcantarillado'!F37</f>
        <v>1.2765781055224306E-2</v>
      </c>
      <c r="I47" s="106">
        <f>+'Acueducto y alcantarillado'!G37</f>
        <v>49150016</v>
      </c>
      <c r="J47" s="106">
        <f>+'Acueducto y alcantarillado'!H37</f>
        <v>16583000</v>
      </c>
      <c r="K47" s="106">
        <f>+'Acueducto y alcantarillado'!I37</f>
        <v>849984</v>
      </c>
      <c r="L47" s="106">
        <f>+'Acueducto y alcantarillado'!J37</f>
        <v>1.2765781055224306E-2</v>
      </c>
      <c r="M47" s="106">
        <f>+'Acueducto y alcantarillado'!K37</f>
        <v>0</v>
      </c>
    </row>
    <row r="48" spans="1:16" ht="25.5" customHeight="1" x14ac:dyDescent="0.2">
      <c r="A48" s="104" t="str">
        <f>+Aseo!A3</f>
        <v>3-1-2-02-02-04-0001-003</v>
      </c>
      <c r="B48" s="109" t="str">
        <f>+Aseo!B3</f>
        <v>Aseo</v>
      </c>
      <c r="C48" s="106">
        <f>+Aseo!A50</f>
        <v>13287000</v>
      </c>
      <c r="D48" s="106">
        <f>+Aseo!B50</f>
        <v>0</v>
      </c>
      <c r="E48" s="106">
        <f>+Aseo!C50</f>
        <v>0</v>
      </c>
      <c r="F48" s="106">
        <f>+Aseo!D50</f>
        <v>13287000</v>
      </c>
      <c r="G48" s="106">
        <f>+Aseo!E50</f>
        <v>2229540</v>
      </c>
      <c r="H48" s="106">
        <f>+Aseo!F50</f>
        <v>0.16779860013547077</v>
      </c>
      <c r="I48" s="106">
        <f>+Aseo!G50</f>
        <v>10737642</v>
      </c>
      <c r="J48" s="106">
        <f>+Aseo!H50</f>
        <v>319818</v>
      </c>
      <c r="K48" s="106">
        <f>+Aseo!I50</f>
        <v>2229540</v>
      </c>
      <c r="L48" s="106">
        <f>+Aseo!J50</f>
        <v>0.16779860013547077</v>
      </c>
      <c r="M48" s="106">
        <f>+Aseo!K50</f>
        <v>0</v>
      </c>
    </row>
    <row r="49" spans="1:16" ht="25.5" customHeight="1" x14ac:dyDescent="0.2">
      <c r="A49" s="104">
        <f>+'reparacion general y mto'!A3</f>
        <v>131020202030614</v>
      </c>
      <c r="B49" s="167" t="str">
        <f>+'reparacion general y mto'!B3</f>
        <v>Servicios de reparacion general y mantyenimiento</v>
      </c>
      <c r="C49" s="106">
        <f>+'reparacion general y mto'!A26</f>
        <v>0</v>
      </c>
      <c r="D49" s="106">
        <f>+'reparacion general y mto'!B26</f>
        <v>2199150000</v>
      </c>
      <c r="E49" s="106">
        <f>+'reparacion general y mto'!C26</f>
        <v>0</v>
      </c>
      <c r="F49" s="106">
        <f>+'reparacion general y mto'!D26</f>
        <v>2199150000</v>
      </c>
      <c r="G49" s="106">
        <f>+'reparacion general y mto'!E26</f>
        <v>0</v>
      </c>
      <c r="H49" s="106">
        <v>0</v>
      </c>
      <c r="I49" s="106">
        <f>+'reparacion general y mto'!G26</f>
        <v>0</v>
      </c>
      <c r="J49" s="106">
        <f>+'reparacion general y mto'!H26</f>
        <v>2199150000</v>
      </c>
      <c r="K49" s="106">
        <f>+'reparacion general y mto'!I26</f>
        <v>0</v>
      </c>
      <c r="L49" s="106">
        <v>0</v>
      </c>
      <c r="M49" s="106">
        <f>+'reparacion general y mto'!K26</f>
        <v>0</v>
      </c>
      <c r="N49" s="105"/>
      <c r="P49" s="169"/>
    </row>
    <row r="50" spans="1:16" ht="25.5" customHeight="1" x14ac:dyDescent="0.2">
      <c r="A50" s="104" t="str">
        <f>+Capacitación!A3</f>
        <v>3-1-2-02-02-06</v>
      </c>
      <c r="B50" s="109" t="str">
        <f>+Capacitación!B3</f>
        <v>Capacitación</v>
      </c>
      <c r="C50" s="106">
        <f>+Capacitación!A26</f>
        <v>364705000</v>
      </c>
      <c r="D50" s="106">
        <f>+Capacitación!B26</f>
        <v>0</v>
      </c>
      <c r="E50" s="106">
        <f>+Capacitación!C26</f>
        <v>0</v>
      </c>
      <c r="F50" s="106">
        <f>+Capacitación!D26</f>
        <v>364705000</v>
      </c>
      <c r="G50" s="106">
        <f>+Capacitación!E26</f>
        <v>294558700</v>
      </c>
      <c r="H50" s="106">
        <f>+Capacitación!F26</f>
        <v>0.80766290563606202</v>
      </c>
      <c r="I50" s="106">
        <f>+Capacitación!G26</f>
        <v>31675656</v>
      </c>
      <c r="J50" s="106">
        <f>+Capacitación!H26</f>
        <v>38470644</v>
      </c>
      <c r="K50" s="106">
        <f>+Capacitación!I26</f>
        <v>0</v>
      </c>
      <c r="L50" s="106">
        <f>+Capacitación!J26</f>
        <v>0</v>
      </c>
      <c r="M50" s="106">
        <f>+Capacitación!K26</f>
        <v>294558700</v>
      </c>
    </row>
    <row r="51" spans="1:16" ht="25.5" customHeight="1" x14ac:dyDescent="0.2">
      <c r="A51" s="104" t="str">
        <f>+'Bienestar e incentivos'!A3</f>
        <v>3-1-2-02-02-07</v>
      </c>
      <c r="B51" s="109" t="str">
        <f>+'Bienestar e incentivos'!B3</f>
        <v>Bienestar e incentivos</v>
      </c>
      <c r="C51" s="106">
        <f>+'Bienestar e incentivos'!A175</f>
        <v>692461000</v>
      </c>
      <c r="D51" s="106">
        <f>+'Bienestar e incentivos'!B175</f>
        <v>-280000000</v>
      </c>
      <c r="E51" s="106">
        <f>+'Bienestar e incentivos'!C175</f>
        <v>0</v>
      </c>
      <c r="F51" s="106">
        <f>+'Bienestar e incentivos'!D175</f>
        <v>412461000</v>
      </c>
      <c r="G51" s="106">
        <f>+'Bienestar e incentivos'!E175</f>
        <v>23771607</v>
      </c>
      <c r="H51" s="106">
        <f>+'Bienestar e incentivos'!F175</f>
        <v>5.7633587175514776E-2</v>
      </c>
      <c r="I51" s="106">
        <f>+'Bienestar e incentivos'!G175</f>
        <v>387231674</v>
      </c>
      <c r="J51" s="106">
        <f>+'Bienestar e incentivos'!H175</f>
        <v>1457719</v>
      </c>
      <c r="K51" s="106">
        <f>+'Bienestar e incentivos'!I175</f>
        <v>23771607</v>
      </c>
      <c r="L51" s="106">
        <f>+'Bienestar e incentivos'!J175</f>
        <v>5.7633587175514776E-2</v>
      </c>
      <c r="M51" s="106">
        <f>+'Bienestar e incentivos'!K175</f>
        <v>0</v>
      </c>
    </row>
    <row r="52" spans="1:16" ht="25.5" customHeight="1" x14ac:dyDescent="0.2">
      <c r="A52" s="104" t="str">
        <f>+'Salud ocupacional'!A3</f>
        <v>3-1-2-02-02-08</v>
      </c>
      <c r="B52" s="167" t="str">
        <f>+'Salud ocupacional'!B3</f>
        <v>Salud ocupacional</v>
      </c>
      <c r="C52" s="106">
        <f>+'Salud ocupacional'!A31</f>
        <v>318270000</v>
      </c>
      <c r="D52" s="106">
        <f>+'Salud ocupacional'!B31</f>
        <v>-114700000</v>
      </c>
      <c r="E52" s="106">
        <f>+'Salud ocupacional'!C31</f>
        <v>0</v>
      </c>
      <c r="F52" s="106">
        <f>+'Salud ocupacional'!D31</f>
        <v>203570000</v>
      </c>
      <c r="G52" s="106">
        <f>+'Salud ocupacional'!E31</f>
        <v>0</v>
      </c>
      <c r="H52" s="106">
        <f>+'Salud ocupacional'!F31</f>
        <v>0</v>
      </c>
      <c r="I52" s="106">
        <f>+'Salud ocupacional'!G31</f>
        <v>0</v>
      </c>
      <c r="J52" s="106">
        <f>+'Salud ocupacional'!H31</f>
        <v>203570000</v>
      </c>
      <c r="K52" s="106">
        <f>+'Salud ocupacional'!I31</f>
        <v>0</v>
      </c>
      <c r="L52" s="106">
        <f>+'Salud ocupacional'!J31</f>
        <v>0</v>
      </c>
      <c r="M52" s="106">
        <f>+'Salud ocupacional'!K31</f>
        <v>0</v>
      </c>
      <c r="N52" s="109"/>
    </row>
    <row r="53" spans="1:16" ht="25.5" customHeight="1" x14ac:dyDescent="0.2">
      <c r="A53" s="104" t="str">
        <f>+'servicios de documentación y ce'!A3</f>
        <v>3-1-2-02-02-03-0002-01</v>
      </c>
      <c r="B53" s="167" t="str">
        <f>+'servicios de documentación y ce'!B3</f>
        <v>Servicios de documentación y certificación jurídica</v>
      </c>
      <c r="C53" s="106">
        <f>+'servicios de documentación y ce'!A26</f>
        <v>3183000</v>
      </c>
      <c r="D53" s="106">
        <f>+'servicios de documentación y ce'!B26</f>
        <v>0</v>
      </c>
      <c r="E53" s="106">
        <f>+'servicios de documentación y ce'!C26</f>
        <v>0</v>
      </c>
      <c r="F53" s="106">
        <f>+'servicios de documentación y ce'!D26</f>
        <v>3183000</v>
      </c>
      <c r="G53" s="106">
        <f>+'servicios de documentación y ce'!E26</f>
        <v>0</v>
      </c>
      <c r="H53" s="106">
        <f>+'servicios de documentación y ce'!F26</f>
        <v>0</v>
      </c>
      <c r="I53" s="106">
        <f>+'servicios de documentación y ce'!G26</f>
        <v>0</v>
      </c>
      <c r="J53" s="106">
        <f>+'servicios de documentación y ce'!H26</f>
        <v>3183000</v>
      </c>
      <c r="K53" s="106">
        <f>+'servicios de documentación y ce'!I26</f>
        <v>0</v>
      </c>
      <c r="L53" s="106">
        <f>+'servicios de documentación y ce'!J26</f>
        <v>0</v>
      </c>
      <c r="M53" s="106">
        <f>+'servicios de documentación y ce'!K26</f>
        <v>0</v>
      </c>
      <c r="N53" s="195"/>
    </row>
    <row r="54" spans="1:16" ht="25.5" customHeight="1" x14ac:dyDescent="0.2">
      <c r="A54" s="104" t="str">
        <f>+'Servicio de reparación de muebl'!A3</f>
        <v>3-1-2-02-02-03-06-06</v>
      </c>
      <c r="B54" s="167" t="str">
        <f>+'Servicio de reparación de muebl'!B3</f>
        <v>Servicios de reparacion de muebles</v>
      </c>
      <c r="C54" s="106"/>
      <c r="D54" s="106">
        <f>+'Servicio de reparación de muebl'!B26</f>
        <v>39500000</v>
      </c>
      <c r="E54" s="106">
        <f>+'Servicio de reparación de muebl'!C26</f>
        <v>0</v>
      </c>
      <c r="F54" s="106">
        <f>+'Servicio de reparación de muebl'!D26</f>
        <v>39500000</v>
      </c>
      <c r="G54" s="106">
        <f>+'Servicio de reparación de muebl'!E26</f>
        <v>24871000</v>
      </c>
      <c r="H54" s="106"/>
      <c r="I54" s="106">
        <f>+'Servicio de reparación de muebl'!G26</f>
        <v>0</v>
      </c>
      <c r="J54" s="106">
        <f>+'Servicio de reparación de muebl'!H26</f>
        <v>14629000</v>
      </c>
      <c r="K54" s="106">
        <f>+'Servicio de reparación de muebl'!I26</f>
        <v>24871000</v>
      </c>
      <c r="L54" s="106" t="str">
        <f>+'Servicio de reparación de muebl'!J26</f>
        <v xml:space="preserve"> </v>
      </c>
      <c r="M54" s="106">
        <f>+'Servicio de reparación de muebl'!K26</f>
        <v>0</v>
      </c>
      <c r="N54" s="195"/>
    </row>
    <row r="55" spans="1:16" s="99" customFormat="1" ht="25.5" customHeight="1" x14ac:dyDescent="0.2">
      <c r="A55" s="148" t="s">
        <v>190</v>
      </c>
      <c r="B55" s="149" t="s">
        <v>193</v>
      </c>
      <c r="C55" s="150">
        <f>SUM(C56)</f>
        <v>0</v>
      </c>
      <c r="D55" s="150">
        <f>SUM(D56)</f>
        <v>2000000000</v>
      </c>
      <c r="E55" s="150">
        <f>SUM(E56)</f>
        <v>0</v>
      </c>
      <c r="F55" s="150">
        <f>SUM(F56)</f>
        <v>2000000000</v>
      </c>
      <c r="G55" s="150">
        <f>SUM(G56)</f>
        <v>0</v>
      </c>
      <c r="H55" s="151" t="s">
        <v>84</v>
      </c>
      <c r="I55" s="150">
        <f>SUM(I56)</f>
        <v>0</v>
      </c>
      <c r="J55" s="150">
        <f>SUM(J56)</f>
        <v>2000000000</v>
      </c>
      <c r="K55" s="150">
        <f>SUM(K56)</f>
        <v>0</v>
      </c>
      <c r="L55" s="151" t="s">
        <v>84</v>
      </c>
      <c r="M55" s="150">
        <f>SUM(M56)</f>
        <v>0</v>
      </c>
    </row>
    <row r="56" spans="1:16" s="99" customFormat="1" ht="25.5" customHeight="1" x14ac:dyDescent="0.2">
      <c r="A56" s="104">
        <f>+'Arrendamiento de bienes inmuebl'!A3</f>
        <v>131020202030614</v>
      </c>
      <c r="B56" s="109" t="str">
        <f>+'Arrendamiento de bienes inmuebl'!B3</f>
        <v>Servicio de reparación general y mantenimiento</v>
      </c>
      <c r="C56" s="106">
        <f>+'Arrendamiento de bienes inmuebl'!A26</f>
        <v>0</v>
      </c>
      <c r="D56" s="106">
        <f>+'Arrendamiento de bienes inmuebl'!B26</f>
        <v>2000000000</v>
      </c>
      <c r="E56" s="106">
        <f>+'Arrendamiento de bienes inmuebl'!C26</f>
        <v>0</v>
      </c>
      <c r="F56" s="106">
        <f>+'Arrendamiento de bienes inmuebl'!D26</f>
        <v>2000000000</v>
      </c>
      <c r="G56" s="106">
        <f>+'Arrendamiento de bienes inmuebl'!E26</f>
        <v>0</v>
      </c>
      <c r="H56" s="106" t="str">
        <f>+'Arrendamiento de bienes inmuebl'!F26</f>
        <v xml:space="preserve"> </v>
      </c>
      <c r="I56" s="106">
        <f>+'Arrendamiento de bienes inmuebl'!G26</f>
        <v>0</v>
      </c>
      <c r="J56" s="106">
        <f>+'Arrendamiento de bienes inmuebl'!H26</f>
        <v>2000000000</v>
      </c>
      <c r="K56" s="106">
        <f>+'Arrendamiento de bienes inmuebl'!I26</f>
        <v>0</v>
      </c>
      <c r="L56" s="106" t="str">
        <f>+'Arrendamiento de bienes inmuebl'!J26</f>
        <v xml:space="preserve"> </v>
      </c>
      <c r="M56" s="106">
        <f>+'Arrendamiento de bienes inmuebl'!K26</f>
        <v>0</v>
      </c>
    </row>
    <row r="57" spans="1:16" s="99" customFormat="1" ht="25.5" customHeight="1" x14ac:dyDescent="0.2">
      <c r="A57" s="148" t="s">
        <v>100</v>
      </c>
      <c r="B57" s="149" t="s">
        <v>194</v>
      </c>
      <c r="C57" s="150">
        <f>SUM(C58)</f>
        <v>0</v>
      </c>
      <c r="D57" s="150">
        <f>SUM(D58)</f>
        <v>28700000</v>
      </c>
      <c r="E57" s="150">
        <f>SUM(E58)</f>
        <v>0</v>
      </c>
      <c r="F57" s="150">
        <f>SUM(F58)</f>
        <v>28700000</v>
      </c>
      <c r="G57" s="150">
        <f>SUM(G58)</f>
        <v>0</v>
      </c>
      <c r="H57" s="150">
        <v>0</v>
      </c>
      <c r="I57" s="150">
        <f>SUM(I58)</f>
        <v>0</v>
      </c>
      <c r="J57" s="150">
        <f>SUM(J58)</f>
        <v>28700000</v>
      </c>
      <c r="K57" s="150">
        <f>SUM(K58)</f>
        <v>0</v>
      </c>
      <c r="L57" s="150">
        <v>0</v>
      </c>
      <c r="M57" s="150">
        <f>SUM(M58)</f>
        <v>0</v>
      </c>
    </row>
    <row r="58" spans="1:16" s="99" customFormat="1" ht="25.5" customHeight="1" x14ac:dyDescent="0.2">
      <c r="A58" s="104">
        <f>+'servicios de ingenieria'!A3</f>
        <v>131020202030307</v>
      </c>
      <c r="B58" s="109" t="str">
        <f>+'servicios de ingenieria'!B3</f>
        <v>Servicios de ingeniera</v>
      </c>
      <c r="C58" s="106">
        <f>+'servicios de ingenieria'!A26</f>
        <v>0</v>
      </c>
      <c r="D58" s="106">
        <f>+'servicios de ingenieria'!B26</f>
        <v>28700000</v>
      </c>
      <c r="E58" s="106">
        <f>+'servicios de ingenieria'!C26</f>
        <v>0</v>
      </c>
      <c r="F58" s="106">
        <f>+'servicios de ingenieria'!D26</f>
        <v>28700000</v>
      </c>
      <c r="G58" s="106">
        <f>+'servicios de ingenieria'!E26</f>
        <v>0</v>
      </c>
      <c r="H58" s="106">
        <v>0</v>
      </c>
      <c r="I58" s="106">
        <f>+'servicios de ingenieria'!G26</f>
        <v>0</v>
      </c>
      <c r="J58" s="106">
        <f>+'servicios de ingenieria'!H26</f>
        <v>28700000</v>
      </c>
      <c r="K58" s="106">
        <f>+'servicios de ingenieria'!I26</f>
        <v>0</v>
      </c>
      <c r="L58" s="106">
        <v>0</v>
      </c>
      <c r="M58" s="106">
        <f>+'servicios de ingenieria'!K26</f>
        <v>0</v>
      </c>
    </row>
    <row r="59" spans="1:16" ht="25.5" customHeight="1" x14ac:dyDescent="0.2">
      <c r="A59" s="160" t="s">
        <v>76</v>
      </c>
      <c r="B59" s="161" t="s">
        <v>45</v>
      </c>
      <c r="C59" s="162">
        <f>+C4+C22+C55+C57</f>
        <v>19678243000</v>
      </c>
      <c r="D59" s="162">
        <f>+D4+D22+D55+D57</f>
        <v>1964000000</v>
      </c>
      <c r="E59" s="162">
        <f>+E4+E22+E55+E57</f>
        <v>0</v>
      </c>
      <c r="F59" s="162">
        <f>+F4+F22+F55+F57</f>
        <v>21642243000</v>
      </c>
      <c r="G59" s="162">
        <f>+G4+G22+G55+G57</f>
        <v>11304734202</v>
      </c>
      <c r="H59" s="163">
        <f>+G59/F59</f>
        <v>0.52234577543556826</v>
      </c>
      <c r="I59" s="162">
        <f>+I4+I22+I55+I57</f>
        <v>2149011998</v>
      </c>
      <c r="J59" s="162">
        <f>+J4+J22+J55+J57</f>
        <v>8188496800</v>
      </c>
      <c r="K59" s="162">
        <f>+K4+K22+K55+K57</f>
        <v>5747889653</v>
      </c>
      <c r="L59" s="163">
        <f>+K59/F59</f>
        <v>0.26558659622295155</v>
      </c>
      <c r="M59" s="162">
        <f>+M4+M22+M55+M57</f>
        <v>5498420077</v>
      </c>
      <c r="N59" s="172"/>
    </row>
    <row r="60" spans="1:16" ht="25.5" customHeight="1" x14ac:dyDescent="0.2">
      <c r="A60" s="164" t="s">
        <v>77</v>
      </c>
      <c r="B60" s="165" t="s">
        <v>44</v>
      </c>
      <c r="C60" s="166">
        <f>SUM(C61:C61)</f>
        <v>111656482000</v>
      </c>
      <c r="D60" s="166">
        <f>SUM(D61:D61)</f>
        <v>0</v>
      </c>
      <c r="E60" s="166">
        <f>SUM(E61:E61)</f>
        <v>0</v>
      </c>
      <c r="F60" s="166">
        <f>SUM(F61:F61)</f>
        <v>111656482000</v>
      </c>
      <c r="G60" s="166">
        <f>SUM(G61:G61)</f>
        <v>44506301134</v>
      </c>
      <c r="H60" s="151">
        <f>+G60/F60</f>
        <v>0.39860024547432904</v>
      </c>
      <c r="I60" s="166">
        <f>SUM(I61:I61)</f>
        <v>4731722</v>
      </c>
      <c r="J60" s="166">
        <f>SUM(J61:J61)</f>
        <v>67145449144</v>
      </c>
      <c r="K60" s="166">
        <f>SUM(K61:K61)</f>
        <v>44075775489</v>
      </c>
      <c r="L60" s="151">
        <f>+K60/F60</f>
        <v>0.39474444026456074</v>
      </c>
      <c r="M60" s="166">
        <f>SUM(M61:M61)</f>
        <v>430525645</v>
      </c>
    </row>
    <row r="61" spans="1:16" ht="25.5" customHeight="1" x14ac:dyDescent="0.2">
      <c r="A61" s="144" t="str">
        <f>+Nómina!A3</f>
        <v>3-1-1-01</v>
      </c>
      <c r="B61" s="105" t="str">
        <f>+Nómina!B3</f>
        <v>Planta de personal permanente</v>
      </c>
      <c r="C61" s="110">
        <f>+Nómina!A107</f>
        <v>111656482000</v>
      </c>
      <c r="D61" s="110">
        <f>+Nómina!B107</f>
        <v>0</v>
      </c>
      <c r="E61" s="110">
        <f>+Nómina!C107</f>
        <v>0</v>
      </c>
      <c r="F61" s="110">
        <f>+Nómina!D107</f>
        <v>111656482000</v>
      </c>
      <c r="G61" s="110">
        <f>+Nómina!E107</f>
        <v>44506301134</v>
      </c>
      <c r="H61" s="111">
        <f>+Nómina!F107</f>
        <v>0.39860024547432904</v>
      </c>
      <c r="I61" s="110">
        <f>+Nómina!G107</f>
        <v>4731722</v>
      </c>
      <c r="J61" s="110">
        <f>+Nómina!H107</f>
        <v>67145449144</v>
      </c>
      <c r="K61" s="110">
        <f>+Nómina!I107</f>
        <v>44075775489</v>
      </c>
      <c r="L61" s="111">
        <f>+Nómina!J107</f>
        <v>0.39474444026456074</v>
      </c>
      <c r="M61" s="110">
        <f>+Nómina!K107</f>
        <v>430525645</v>
      </c>
      <c r="O61" s="169"/>
    </row>
    <row r="62" spans="1:16" ht="25.5" customHeight="1" x14ac:dyDescent="0.2">
      <c r="A62" s="144"/>
      <c r="C62" s="110"/>
      <c r="D62" s="110"/>
      <c r="E62" s="110"/>
      <c r="F62" s="110"/>
      <c r="G62" s="110"/>
      <c r="H62" s="111"/>
      <c r="I62" s="110"/>
      <c r="J62" s="110"/>
      <c r="K62" s="110"/>
      <c r="L62" s="110"/>
      <c r="M62" s="110"/>
      <c r="N62" s="105"/>
    </row>
    <row r="63" spans="1:16" ht="25.5" customHeight="1" x14ac:dyDescent="0.2">
      <c r="A63" s="144" t="s">
        <v>100</v>
      </c>
      <c r="B63" s="105" t="s">
        <v>101</v>
      </c>
      <c r="C63" s="110">
        <f>+PASIVOS!A26</f>
        <v>0</v>
      </c>
      <c r="D63" s="110">
        <f>+PASIVOS!B26</f>
        <v>0</v>
      </c>
      <c r="E63" s="110">
        <f>+PASIVOS!C26</f>
        <v>0</v>
      </c>
      <c r="F63" s="110">
        <f>+PASIVOS!D26</f>
        <v>0</v>
      </c>
      <c r="G63" s="110">
        <f>+PASIVOS!E26</f>
        <v>0</v>
      </c>
      <c r="H63" s="107">
        <f>+PASIVOS!F26</f>
        <v>0</v>
      </c>
      <c r="I63" s="110">
        <f>+PASIVOS!G26</f>
        <v>0</v>
      </c>
      <c r="J63" s="110">
        <f>+PASIVOS!H26</f>
        <v>0</v>
      </c>
      <c r="K63" s="110">
        <f>+PASIVOS!I26</f>
        <v>0</v>
      </c>
      <c r="L63" s="107">
        <f>+PASIVOS!J26</f>
        <v>0</v>
      </c>
      <c r="M63" s="110">
        <f>+PASIVOS!K26</f>
        <v>0</v>
      </c>
    </row>
    <row r="64" spans="1:16" ht="25.5" customHeight="1" x14ac:dyDescent="0.2">
      <c r="A64" s="112" t="s">
        <v>81</v>
      </c>
      <c r="B64" s="113" t="s">
        <v>46</v>
      </c>
      <c r="C64" s="114">
        <f>+C3+C55+C57+C60</f>
        <v>131334725000</v>
      </c>
      <c r="D64" s="114">
        <f>+D3+D55+D57+D60</f>
        <v>1964000000</v>
      </c>
      <c r="E64" s="114">
        <f>+E3+E55+E57+E60</f>
        <v>0</v>
      </c>
      <c r="F64" s="114">
        <f>+F3+F55+F57+F60</f>
        <v>133298725000</v>
      </c>
      <c r="G64" s="114">
        <f>+G3+G55+G57+G60</f>
        <v>55811035336</v>
      </c>
      <c r="H64" s="115">
        <f>+G64/F64</f>
        <v>0.41869144161731481</v>
      </c>
      <c r="I64" s="116">
        <f>+I59+I60+I63</f>
        <v>2153743720</v>
      </c>
      <c r="J64" s="114">
        <f>+J59+J60+J63</f>
        <v>75333945944</v>
      </c>
      <c r="K64" s="117">
        <f>+K59+K60+K63</f>
        <v>49823665142</v>
      </c>
      <c r="L64" s="115">
        <f>+K64/F64</f>
        <v>0.37377450641032012</v>
      </c>
      <c r="M64" s="114">
        <f>+M59+M60+M63</f>
        <v>5928945722</v>
      </c>
    </row>
    <row r="65" spans="3:14" x14ac:dyDescent="0.2">
      <c r="G65" s="169" t="s">
        <v>84</v>
      </c>
    </row>
    <row r="66" spans="3:14" x14ac:dyDescent="0.2">
      <c r="C66" s="169"/>
      <c r="D66" s="169"/>
      <c r="E66" s="169"/>
      <c r="F66" s="169"/>
      <c r="G66" s="169"/>
      <c r="H66" s="169"/>
      <c r="I66" s="169"/>
      <c r="J66" s="169"/>
      <c r="K66" s="169" t="s">
        <v>84</v>
      </c>
      <c r="L66" s="169"/>
      <c r="M66" s="169"/>
      <c r="N66" s="169"/>
    </row>
    <row r="67" spans="3:14" x14ac:dyDescent="0.2">
      <c r="C67" s="169"/>
      <c r="D67" s="169"/>
      <c r="E67" s="169"/>
      <c r="F67" s="169"/>
      <c r="G67" s="169"/>
      <c r="H67" s="169"/>
      <c r="I67" s="169"/>
      <c r="J67" s="169"/>
      <c r="K67" s="169" t="s">
        <v>84</v>
      </c>
      <c r="L67" s="169"/>
      <c r="M67" s="169"/>
      <c r="N67" s="169"/>
    </row>
    <row r="68" spans="3:14" x14ac:dyDescent="0.2">
      <c r="C68" s="169">
        <f>+C64-131334725000</f>
        <v>0</v>
      </c>
      <c r="D68" s="169"/>
      <c r="E68" s="169"/>
      <c r="F68" s="169"/>
      <c r="G68" s="169" t="s">
        <v>84</v>
      </c>
      <c r="H68" s="169"/>
      <c r="I68" s="169"/>
      <c r="J68" s="169"/>
      <c r="K68" s="169"/>
      <c r="L68" s="169"/>
      <c r="M68" s="169"/>
      <c r="N68" s="169"/>
    </row>
    <row r="69" spans="3:14" x14ac:dyDescent="0.2">
      <c r="F69" s="169"/>
      <c r="G69" s="169"/>
      <c r="H69" s="169"/>
      <c r="I69" s="169"/>
      <c r="J69" s="169"/>
      <c r="K69" s="169"/>
    </row>
    <row r="70" spans="3:14" x14ac:dyDescent="0.2">
      <c r="C70" s="169"/>
      <c r="D70" s="169"/>
      <c r="E70" s="169"/>
      <c r="F70" s="169"/>
      <c r="G70" s="169"/>
      <c r="H70" s="169"/>
      <c r="I70" s="169"/>
      <c r="J70" s="169"/>
      <c r="K70" s="169"/>
      <c r="L70" s="169"/>
      <c r="M70" s="169"/>
    </row>
    <row r="71" spans="3:14" x14ac:dyDescent="0.2">
      <c r="M71" s="169"/>
    </row>
    <row r="73" spans="3:14" x14ac:dyDescent="0.2">
      <c r="M73" s="169"/>
    </row>
    <row r="76" spans="3:14" x14ac:dyDescent="0.2">
      <c r="J76" s="167" t="s">
        <v>84</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72</v>
      </c>
      <c r="C1" s="1"/>
      <c r="D1" s="1"/>
      <c r="E1" s="1"/>
      <c r="F1" s="1"/>
      <c r="G1" s="1"/>
      <c r="H1" s="1"/>
    </row>
    <row r="2" spans="1:8" x14ac:dyDescent="0.25">
      <c r="A2" s="1"/>
      <c r="B2" s="2" t="s">
        <v>36</v>
      </c>
      <c r="C2" s="1"/>
      <c r="D2" s="1"/>
      <c r="E2" s="1"/>
      <c r="F2" s="1"/>
      <c r="G2" s="1"/>
      <c r="H2" s="1"/>
    </row>
    <row r="3" spans="1:8" x14ac:dyDescent="0.25">
      <c r="A3" s="1"/>
      <c r="B3" s="2" t="s">
        <v>37</v>
      </c>
      <c r="C3" s="1"/>
      <c r="D3" s="1"/>
      <c r="E3" s="1"/>
      <c r="F3" s="1"/>
      <c r="G3" s="1"/>
      <c r="H3" s="1"/>
    </row>
    <row r="4" spans="1:8" ht="20.100000000000001" customHeight="1" x14ac:dyDescent="0.25">
      <c r="A4" s="1"/>
      <c r="B4" s="1"/>
      <c r="C4" s="97" t="s">
        <v>96</v>
      </c>
      <c r="H4" s="1"/>
    </row>
    <row r="5" spans="1:8" ht="30" customHeight="1" x14ac:dyDescent="0.25">
      <c r="A5" s="5" t="s">
        <v>39</v>
      </c>
      <c r="B5" s="5" t="s">
        <v>47</v>
      </c>
      <c r="C5" s="6" t="s">
        <v>91</v>
      </c>
      <c r="D5" s="6" t="s">
        <v>92</v>
      </c>
      <c r="E5" s="6" t="s">
        <v>93</v>
      </c>
      <c r="F5" s="6" t="s">
        <v>95</v>
      </c>
      <c r="G5" s="6" t="s">
        <v>94</v>
      </c>
      <c r="H5" s="6" t="s">
        <v>95</v>
      </c>
    </row>
    <row r="6" spans="1:8" ht="24.95" customHeight="1" x14ac:dyDescent="0.25">
      <c r="A6" s="7" t="s">
        <v>3</v>
      </c>
      <c r="B6" s="8" t="s">
        <v>0</v>
      </c>
      <c r="C6" s="23" t="e">
        <f t="shared" ref="C6:H6" si="0">SUM(C7:C10)</f>
        <v>#REF!</v>
      </c>
      <c r="D6" s="23">
        <f t="shared" si="0"/>
        <v>1017020184.09</v>
      </c>
      <c r="E6" s="23" t="e">
        <f t="shared" si="0"/>
        <v>#REF!</v>
      </c>
      <c r="F6" s="23" t="e">
        <f t="shared" si="0"/>
        <v>#REF!</v>
      </c>
      <c r="G6" s="23" t="e">
        <f t="shared" si="0"/>
        <v>#REF!</v>
      </c>
      <c r="H6" s="23" t="e">
        <f t="shared" si="0"/>
        <v>#REF!</v>
      </c>
    </row>
    <row r="7" spans="1:8" ht="24.95" customHeight="1" x14ac:dyDescent="0.25">
      <c r="A7" s="9" t="s">
        <v>2</v>
      </c>
      <c r="B7" s="10" t="s">
        <v>52</v>
      </c>
      <c r="C7" s="24">
        <f>+Dotación!A26</f>
        <v>41000000</v>
      </c>
      <c r="D7" s="24">
        <v>266514177</v>
      </c>
      <c r="E7" s="24">
        <f t="shared" ref="E7:E21" si="1">+C7*20%</f>
        <v>8200000</v>
      </c>
      <c r="F7" s="24">
        <f>+C7-E7</f>
        <v>32800000</v>
      </c>
      <c r="G7" s="24">
        <f>+C7*25%</f>
        <v>10250000</v>
      </c>
      <c r="H7" s="24">
        <f>+C7-G7</f>
        <v>30750000</v>
      </c>
    </row>
    <row r="8" spans="1:8" ht="24.95" customHeight="1" x14ac:dyDescent="0.25">
      <c r="A8" s="9" t="s">
        <v>4</v>
      </c>
      <c r="B8" s="10" t="s">
        <v>53</v>
      </c>
      <c r="C8" s="24">
        <f>+'servicios de documentación y ce'!A26</f>
        <v>3183000</v>
      </c>
      <c r="D8" s="24">
        <v>541863215.74000001</v>
      </c>
      <c r="E8" s="98">
        <f t="shared" si="1"/>
        <v>636600</v>
      </c>
      <c r="F8" s="24">
        <f t="shared" ref="F8:F34" si="2">+C8-E8</f>
        <v>2546400</v>
      </c>
      <c r="G8" s="24">
        <f t="shared" ref="G8:G22" si="3">+C8*25%</f>
        <v>795750</v>
      </c>
      <c r="H8" s="24">
        <f>+C8-G8</f>
        <v>2387250</v>
      </c>
    </row>
    <row r="9" spans="1:8" ht="24.95" customHeight="1" x14ac:dyDescent="0.25">
      <c r="A9" s="9" t="s">
        <v>5</v>
      </c>
      <c r="B9" s="10" t="s">
        <v>54</v>
      </c>
      <c r="C9" s="24">
        <f>+'Productos de petróleo y combust'!A26</f>
        <v>83430000</v>
      </c>
      <c r="D9" s="24">
        <v>57133301</v>
      </c>
      <c r="E9" s="24">
        <f t="shared" si="1"/>
        <v>16686000</v>
      </c>
      <c r="F9" s="24">
        <f t="shared" si="2"/>
        <v>66744000</v>
      </c>
      <c r="G9" s="24">
        <f t="shared" si="3"/>
        <v>20857500</v>
      </c>
      <c r="H9" s="24">
        <f>+C9-G9</f>
        <v>62572500</v>
      </c>
    </row>
    <row r="10" spans="1:8" ht="24.95" customHeight="1" x14ac:dyDescent="0.25">
      <c r="A10" s="9" t="s">
        <v>6</v>
      </c>
      <c r="B10" s="10" t="s">
        <v>55</v>
      </c>
      <c r="C10" s="24" t="e">
        <f>+#REF!</f>
        <v>#REF!</v>
      </c>
      <c r="D10" s="24">
        <v>151509490.34999999</v>
      </c>
      <c r="E10" s="24" t="e">
        <f t="shared" si="1"/>
        <v>#REF!</v>
      </c>
      <c r="F10" s="24" t="e">
        <f t="shared" si="2"/>
        <v>#REF!</v>
      </c>
      <c r="G10" s="24" t="e">
        <f t="shared" si="3"/>
        <v>#REF!</v>
      </c>
      <c r="H10" s="24" t="e">
        <f>+C10-G10</f>
        <v>#REF!</v>
      </c>
    </row>
    <row r="11" spans="1:8" ht="24.95" customHeight="1" x14ac:dyDescent="0.25">
      <c r="A11" s="12" t="s">
        <v>7</v>
      </c>
      <c r="B11" s="13" t="s">
        <v>1</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87</v>
      </c>
      <c r="B12" s="10" t="s">
        <v>88</v>
      </c>
      <c r="C12" s="24" t="e">
        <f>+#REF!</f>
        <v>#REF!</v>
      </c>
      <c r="D12" s="24">
        <v>27363048</v>
      </c>
      <c r="E12" s="24" t="e">
        <f t="shared" si="1"/>
        <v>#REF!</v>
      </c>
      <c r="F12" s="24" t="e">
        <f t="shared" si="2"/>
        <v>#REF!</v>
      </c>
      <c r="G12" s="24" t="e">
        <f t="shared" si="3"/>
        <v>#REF!</v>
      </c>
      <c r="H12" s="24" t="e">
        <f>+C12-G12</f>
        <v>#REF!</v>
      </c>
    </row>
    <row r="13" spans="1:8" ht="24.95" customHeight="1" x14ac:dyDescent="0.25">
      <c r="A13" s="9" t="s">
        <v>8</v>
      </c>
      <c r="B13" s="10" t="s">
        <v>56</v>
      </c>
      <c r="C13" s="24" t="e">
        <f>+#REF!</f>
        <v>#REF!</v>
      </c>
      <c r="D13" s="11">
        <v>593143381.74000001</v>
      </c>
      <c r="E13" s="24" t="e">
        <f t="shared" si="1"/>
        <v>#REF!</v>
      </c>
      <c r="F13" s="24" t="e">
        <f t="shared" si="2"/>
        <v>#REF!</v>
      </c>
      <c r="G13" s="24" t="e">
        <f t="shared" si="3"/>
        <v>#REF!</v>
      </c>
      <c r="H13" s="24" t="e">
        <f>+C13-G13</f>
        <v>#REF!</v>
      </c>
    </row>
    <row r="14" spans="1:8" ht="24.95" customHeight="1" x14ac:dyDescent="0.25">
      <c r="A14" s="9" t="s">
        <v>9</v>
      </c>
      <c r="B14" s="10" t="s">
        <v>57</v>
      </c>
      <c r="C14" s="24" t="e">
        <f>+#REF!</f>
        <v>#REF!</v>
      </c>
      <c r="D14" s="24">
        <v>107003600</v>
      </c>
      <c r="E14" s="24" t="e">
        <f t="shared" si="1"/>
        <v>#REF!</v>
      </c>
      <c r="F14" s="24" t="e">
        <f t="shared" si="2"/>
        <v>#REF!</v>
      </c>
      <c r="G14" s="24" t="e">
        <f t="shared" si="3"/>
        <v>#REF!</v>
      </c>
      <c r="H14" s="24" t="e">
        <f>+C14-G14</f>
        <v>#REF!</v>
      </c>
    </row>
    <row r="15" spans="1:8" ht="24.95" customHeight="1" x14ac:dyDescent="0.25">
      <c r="A15" s="9" t="s">
        <v>10</v>
      </c>
      <c r="B15" s="10" t="s">
        <v>58</v>
      </c>
      <c r="C15" s="24" t="e">
        <f>+#REF!</f>
        <v>#REF!</v>
      </c>
      <c r="D15" s="11">
        <v>704880523.60000002</v>
      </c>
      <c r="E15" s="24" t="e">
        <f t="shared" si="1"/>
        <v>#REF!</v>
      </c>
      <c r="F15" s="24" t="e">
        <f t="shared" si="2"/>
        <v>#REF!</v>
      </c>
      <c r="G15" s="24" t="e">
        <f t="shared" si="3"/>
        <v>#REF!</v>
      </c>
      <c r="H15" s="24" t="e">
        <f>+C15-G15</f>
        <v>#REF!</v>
      </c>
    </row>
    <row r="16" spans="1:8" ht="24.95" customHeight="1" x14ac:dyDescent="0.25">
      <c r="A16" s="9" t="s">
        <v>11</v>
      </c>
      <c r="B16" s="10" t="s">
        <v>59</v>
      </c>
      <c r="C16" s="24">
        <f>+'Servicios Financieros y Conexos'!A35</f>
        <v>7255000</v>
      </c>
      <c r="D16" s="24">
        <v>6160723</v>
      </c>
      <c r="E16" s="24">
        <f t="shared" si="1"/>
        <v>1451000</v>
      </c>
      <c r="F16" s="24">
        <f t="shared" si="2"/>
        <v>5804000</v>
      </c>
      <c r="G16" s="24">
        <f t="shared" si="3"/>
        <v>1813750</v>
      </c>
      <c r="H16" s="24">
        <f>+C16-G16</f>
        <v>5441250</v>
      </c>
    </row>
    <row r="17" spans="1:8" ht="24.95" customHeight="1" x14ac:dyDescent="0.25">
      <c r="A17" s="12" t="s">
        <v>13</v>
      </c>
      <c r="B17" s="13" t="s">
        <v>38</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12</v>
      </c>
      <c r="B18" s="15" t="s">
        <v>60</v>
      </c>
      <c r="C18" s="24" t="e">
        <f>+#REF!</f>
        <v>#REF!</v>
      </c>
      <c r="D18" s="24">
        <v>0</v>
      </c>
      <c r="E18" s="24" t="e">
        <f t="shared" si="1"/>
        <v>#REF!</v>
      </c>
      <c r="F18" s="24" t="e">
        <f t="shared" si="2"/>
        <v>#REF!</v>
      </c>
      <c r="G18" s="24" t="e">
        <f t="shared" si="3"/>
        <v>#REF!</v>
      </c>
      <c r="H18" s="24" t="e">
        <f t="shared" ref="H18:H26" si="6">+C18-G18</f>
        <v>#REF!</v>
      </c>
    </row>
    <row r="19" spans="1:8" ht="24.95" customHeight="1" x14ac:dyDescent="0.25">
      <c r="A19" s="9" t="s">
        <v>14</v>
      </c>
      <c r="B19" s="15" t="s">
        <v>61</v>
      </c>
      <c r="C19" s="24" t="e">
        <f>+#REF!</f>
        <v>#REF!</v>
      </c>
      <c r="D19" s="24">
        <v>0</v>
      </c>
      <c r="E19" s="24" t="e">
        <f t="shared" si="1"/>
        <v>#REF!</v>
      </c>
      <c r="F19" s="24" t="e">
        <f t="shared" si="2"/>
        <v>#REF!</v>
      </c>
      <c r="G19" s="24" t="e">
        <f t="shared" si="3"/>
        <v>#REF!</v>
      </c>
      <c r="H19" s="24" t="e">
        <f t="shared" si="6"/>
        <v>#REF!</v>
      </c>
    </row>
    <row r="20" spans="1:8" ht="24.95" customHeight="1" x14ac:dyDescent="0.25">
      <c r="A20" s="9" t="s">
        <v>15</v>
      </c>
      <c r="B20" s="15" t="s">
        <v>62</v>
      </c>
      <c r="C20" s="24" t="e">
        <f>+#REF!</f>
        <v>#REF!</v>
      </c>
      <c r="D20" s="24">
        <v>0</v>
      </c>
      <c r="E20" s="24" t="e">
        <f t="shared" si="1"/>
        <v>#REF!</v>
      </c>
      <c r="F20" s="24" t="e">
        <f t="shared" si="2"/>
        <v>#REF!</v>
      </c>
      <c r="G20" s="24" t="e">
        <f t="shared" si="3"/>
        <v>#REF!</v>
      </c>
      <c r="H20" s="24" t="e">
        <f t="shared" si="6"/>
        <v>#REF!</v>
      </c>
    </row>
    <row r="21" spans="1:8" ht="24.95" customHeight="1" x14ac:dyDescent="0.25">
      <c r="A21" s="9" t="s">
        <v>16</v>
      </c>
      <c r="B21" s="15" t="s">
        <v>63</v>
      </c>
      <c r="C21" s="24" t="e">
        <f>+#REF!</f>
        <v>#REF!</v>
      </c>
      <c r="D21" s="24">
        <v>0</v>
      </c>
      <c r="E21" s="24" t="e">
        <f t="shared" si="1"/>
        <v>#REF!</v>
      </c>
      <c r="F21" s="24" t="e">
        <f t="shared" si="2"/>
        <v>#REF!</v>
      </c>
      <c r="G21" s="24" t="e">
        <f t="shared" si="3"/>
        <v>#REF!</v>
      </c>
      <c r="H21" s="24" t="e">
        <f t="shared" si="6"/>
        <v>#REF!</v>
      </c>
    </row>
    <row r="22" spans="1:8" ht="24.95" customHeight="1" x14ac:dyDescent="0.25">
      <c r="A22" s="9" t="s">
        <v>21</v>
      </c>
      <c r="B22" s="15" t="s">
        <v>64</v>
      </c>
      <c r="C22" s="24" t="e">
        <f>+#REF!</f>
        <v>#REF!</v>
      </c>
      <c r="D22" s="24">
        <v>0</v>
      </c>
      <c r="E22" s="24" t="e">
        <f>+C22*20%</f>
        <v>#REF!</v>
      </c>
      <c r="F22" s="24" t="e">
        <f t="shared" si="2"/>
        <v>#REF!</v>
      </c>
      <c r="G22" s="24" t="e">
        <f t="shared" si="3"/>
        <v>#REF!</v>
      </c>
      <c r="H22" s="24" t="e">
        <f t="shared" si="6"/>
        <v>#REF!</v>
      </c>
    </row>
    <row r="23" spans="1:8" ht="24.95" customHeight="1" x14ac:dyDescent="0.25">
      <c r="A23" s="9" t="s">
        <v>83</v>
      </c>
      <c r="B23" s="15" t="s">
        <v>82</v>
      </c>
      <c r="C23" s="24" t="e">
        <f>+#REF!</f>
        <v>#REF!</v>
      </c>
      <c r="D23" s="24">
        <v>0</v>
      </c>
      <c r="E23" s="24" t="e">
        <f>+C23*20%</f>
        <v>#REF!</v>
      </c>
      <c r="F23" s="24" t="e">
        <f t="shared" si="2"/>
        <v>#REF!</v>
      </c>
      <c r="G23" s="24" t="e">
        <f>+C23*25%</f>
        <v>#REF!</v>
      </c>
      <c r="H23" s="24" t="e">
        <f t="shared" si="6"/>
        <v>#REF!</v>
      </c>
    </row>
    <row r="24" spans="1:8" ht="24.95" customHeight="1" x14ac:dyDescent="0.25">
      <c r="A24" s="9" t="s">
        <v>17</v>
      </c>
      <c r="B24" s="15" t="s">
        <v>65</v>
      </c>
      <c r="C24" s="24" t="e">
        <f>+#REF!</f>
        <v>#REF!</v>
      </c>
      <c r="D24" s="24">
        <v>411570406</v>
      </c>
      <c r="E24" s="24" t="e">
        <f>+C24*20%</f>
        <v>#REF!</v>
      </c>
      <c r="F24" s="24" t="e">
        <f t="shared" si="2"/>
        <v>#REF!</v>
      </c>
      <c r="G24" s="24" t="e">
        <f>+C24*25%</f>
        <v>#REF!</v>
      </c>
      <c r="H24" s="24" t="e">
        <f t="shared" si="6"/>
        <v>#REF!</v>
      </c>
    </row>
    <row r="25" spans="1:8" ht="24.95" customHeight="1" x14ac:dyDescent="0.25">
      <c r="A25" s="9" t="s">
        <v>18</v>
      </c>
      <c r="B25" s="15" t="s">
        <v>66</v>
      </c>
      <c r="C25" s="24" t="e">
        <f>+#REF!</f>
        <v>#REF!</v>
      </c>
      <c r="D25" s="24">
        <v>10638608</v>
      </c>
      <c r="E25" s="98" t="e">
        <f>+C25*20%</f>
        <v>#REF!</v>
      </c>
      <c r="F25" s="24" t="e">
        <f t="shared" si="2"/>
        <v>#REF!</v>
      </c>
      <c r="G25" s="24" t="e">
        <f>+C25*25%</f>
        <v>#REF!</v>
      </c>
      <c r="H25" s="24" t="e">
        <f t="shared" si="6"/>
        <v>#REF!</v>
      </c>
    </row>
    <row r="26" spans="1:8" ht="24.95" customHeight="1" x14ac:dyDescent="0.25">
      <c r="A26" s="9" t="s">
        <v>19</v>
      </c>
      <c r="B26" s="15" t="s">
        <v>67</v>
      </c>
      <c r="C26" s="24" t="e">
        <f>+#REF!</f>
        <v>#REF!</v>
      </c>
      <c r="D26" s="24">
        <v>142313909</v>
      </c>
      <c r="E26" s="24" t="e">
        <f>+C26*20%</f>
        <v>#REF!</v>
      </c>
      <c r="F26" s="24" t="e">
        <f t="shared" si="2"/>
        <v>#REF!</v>
      </c>
      <c r="G26" s="24" t="e">
        <f>+C26*25%</f>
        <v>#REF!</v>
      </c>
      <c r="H26" s="24" t="e">
        <f t="shared" si="6"/>
        <v>#REF!</v>
      </c>
    </row>
    <row r="27" spans="1:8" ht="24.95" customHeight="1" x14ac:dyDescent="0.25">
      <c r="A27" s="12" t="s">
        <v>90</v>
      </c>
      <c r="B27" s="13" t="s">
        <v>89</v>
      </c>
      <c r="C27" s="25" t="e">
        <f t="shared" ref="C27:H27" si="7">SUM(C28:C29)</f>
        <v>#REF!</v>
      </c>
      <c r="D27" s="25">
        <f t="shared" si="7"/>
        <v>0</v>
      </c>
      <c r="E27" s="25" t="e">
        <f t="shared" si="7"/>
        <v>#REF!</v>
      </c>
      <c r="F27" s="25" t="e">
        <f t="shared" si="7"/>
        <v>#REF!</v>
      </c>
      <c r="G27" s="25" t="e">
        <f t="shared" si="7"/>
        <v>#REF!</v>
      </c>
      <c r="H27" s="25" t="e">
        <f t="shared" si="7"/>
        <v>#REF!</v>
      </c>
    </row>
    <row r="28" spans="1:8" ht="24.95" customHeight="1" x14ac:dyDescent="0.25">
      <c r="A28" s="9" t="s">
        <v>69</v>
      </c>
      <c r="B28" s="15" t="s">
        <v>70</v>
      </c>
      <c r="C28" s="24" t="e">
        <f>+#REF!</f>
        <v>#REF!</v>
      </c>
      <c r="D28" s="24">
        <v>0</v>
      </c>
      <c r="E28" s="24">
        <v>0</v>
      </c>
      <c r="F28" s="24" t="e">
        <f t="shared" si="2"/>
        <v>#REF!</v>
      </c>
      <c r="G28" s="24">
        <v>0</v>
      </c>
      <c r="H28" s="24" t="e">
        <f>+C28-G28</f>
        <v>#REF!</v>
      </c>
    </row>
    <row r="29" spans="1:8" ht="24.95" customHeight="1" x14ac:dyDescent="0.25">
      <c r="A29" s="9" t="s">
        <v>20</v>
      </c>
      <c r="B29" s="15" t="s">
        <v>68</v>
      </c>
      <c r="C29" s="24" t="e">
        <f>+#REF!</f>
        <v>#REF!</v>
      </c>
      <c r="D29" s="24">
        <v>0</v>
      </c>
      <c r="E29" s="24" t="e">
        <f>+C29*20%</f>
        <v>#REF!</v>
      </c>
      <c r="F29" s="24" t="e">
        <f t="shared" si="2"/>
        <v>#REF!</v>
      </c>
      <c r="G29" s="24" t="e">
        <f>+C29*25%</f>
        <v>#REF!</v>
      </c>
      <c r="H29" s="24" t="e">
        <f>+C29-G29</f>
        <v>#REF!</v>
      </c>
    </row>
    <row r="30" spans="1:8" ht="24.95" customHeight="1" x14ac:dyDescent="0.25">
      <c r="A30" s="16" t="s">
        <v>76</v>
      </c>
      <c r="B30" s="17" t="s">
        <v>45</v>
      </c>
      <c r="C30" s="26" t="e">
        <f t="shared" ref="C30:H30" si="8">+C6+C11+C27</f>
        <v>#REF!</v>
      </c>
      <c r="D30" s="94">
        <f t="shared" si="8"/>
        <v>3020094383.4300003</v>
      </c>
      <c r="E30" s="26" t="e">
        <f t="shared" si="8"/>
        <v>#REF!</v>
      </c>
      <c r="F30" s="26" t="e">
        <f t="shared" si="8"/>
        <v>#REF!</v>
      </c>
      <c r="G30" s="94" t="e">
        <f t="shared" si="8"/>
        <v>#REF!</v>
      </c>
      <c r="H30" s="26" t="e">
        <f t="shared" si="8"/>
        <v>#REF!</v>
      </c>
    </row>
    <row r="31" spans="1:8" ht="24.95" customHeight="1" x14ac:dyDescent="0.25">
      <c r="A31" s="18" t="s">
        <v>77</v>
      </c>
      <c r="B31" s="19" t="s">
        <v>44</v>
      </c>
      <c r="C31" s="27" t="e">
        <f t="shared" ref="C31:H31" si="9">SUM(C32:C34)</f>
        <v>#REF!</v>
      </c>
      <c r="D31" s="27">
        <f t="shared" si="9"/>
        <v>71050067</v>
      </c>
      <c r="E31" s="27" t="e">
        <f t="shared" si="9"/>
        <v>#REF!</v>
      </c>
      <c r="F31" s="27" t="e">
        <f t="shared" si="9"/>
        <v>#REF!</v>
      </c>
      <c r="G31" s="27" t="e">
        <f t="shared" si="9"/>
        <v>#REF!</v>
      </c>
      <c r="H31" s="27" t="e">
        <f t="shared" si="9"/>
        <v>#REF!</v>
      </c>
    </row>
    <row r="32" spans="1:8" ht="24.95" customHeight="1" x14ac:dyDescent="0.25">
      <c r="A32" s="18" t="s">
        <v>78</v>
      </c>
      <c r="B32" s="10" t="s">
        <v>97</v>
      </c>
      <c r="C32" s="28">
        <f>+Nómina!A107</f>
        <v>111656482000</v>
      </c>
      <c r="D32" s="28">
        <v>0</v>
      </c>
      <c r="E32" s="28">
        <f>+C32*4%</f>
        <v>4466259280</v>
      </c>
      <c r="F32" s="28">
        <f t="shared" si="2"/>
        <v>107190222720</v>
      </c>
      <c r="G32" s="28">
        <f>+C32*4%</f>
        <v>4466259280</v>
      </c>
      <c r="H32" s="28">
        <f>+C32-G32</f>
        <v>107190222720</v>
      </c>
    </row>
    <row r="33" spans="1:8" ht="24.95" customHeight="1" x14ac:dyDescent="0.25">
      <c r="A33" s="18" t="s">
        <v>80</v>
      </c>
      <c r="B33" s="10" t="s">
        <v>71</v>
      </c>
      <c r="C33" s="28">
        <f>+'Otros servicios profesionales'!A44</f>
        <v>608215000</v>
      </c>
      <c r="D33" s="28">
        <v>30786667</v>
      </c>
      <c r="E33" s="28">
        <f>+C33*20%</f>
        <v>121643000</v>
      </c>
      <c r="F33" s="28">
        <f t="shared" si="2"/>
        <v>486572000</v>
      </c>
      <c r="G33" s="28">
        <f>+C33*25%</f>
        <v>152053750</v>
      </c>
      <c r="H33" s="28">
        <f>+C33-G33</f>
        <v>456161250</v>
      </c>
    </row>
    <row r="34" spans="1:8" ht="24.95" customHeight="1" x14ac:dyDescent="0.25">
      <c r="A34" s="18" t="s">
        <v>79</v>
      </c>
      <c r="B34" s="10" t="s">
        <v>98</v>
      </c>
      <c r="C34" s="28" t="e">
        <f>+#REF!</f>
        <v>#REF!</v>
      </c>
      <c r="D34" s="28">
        <v>40263400</v>
      </c>
      <c r="E34" s="28" t="e">
        <f>+C34*4%</f>
        <v>#REF!</v>
      </c>
      <c r="F34" s="28" t="e">
        <f t="shared" si="2"/>
        <v>#REF!</v>
      </c>
      <c r="G34" s="28" t="e">
        <f>+C34*4%</f>
        <v>#REF!</v>
      </c>
      <c r="H34" s="28" t="e">
        <f>+C34-G34</f>
        <v>#REF!</v>
      </c>
    </row>
    <row r="35" spans="1:8" ht="24.95" customHeight="1" x14ac:dyDescent="0.25">
      <c r="A35" s="20" t="s">
        <v>81</v>
      </c>
      <c r="B35" s="21" t="s">
        <v>46</v>
      </c>
      <c r="C35" s="29" t="e">
        <f t="shared" ref="C35:H35" si="10">+C30+C31</f>
        <v>#REF!</v>
      </c>
      <c r="D35" s="96">
        <f t="shared" si="10"/>
        <v>3091144450.4300003</v>
      </c>
      <c r="E35" s="29" t="e">
        <f t="shared" si="10"/>
        <v>#REF!</v>
      </c>
      <c r="F35" s="29" t="e">
        <f t="shared" si="10"/>
        <v>#REF!</v>
      </c>
      <c r="G35" s="96" t="e">
        <f t="shared" si="10"/>
        <v>#REF!</v>
      </c>
      <c r="H35" s="29" t="e">
        <f t="shared" si="10"/>
        <v>#REF!</v>
      </c>
    </row>
    <row r="36" spans="1:8" x14ac:dyDescent="0.25">
      <c r="B36" s="2" t="s">
        <v>99</v>
      </c>
      <c r="H36" s="89"/>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zoomScaleNormal="100" workbookViewId="0">
      <selection activeCell="J26" sqref="J26"/>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124</v>
      </c>
      <c r="B3" s="356" t="s">
        <v>125</v>
      </c>
      <c r="C3" s="356"/>
      <c r="D3" s="356"/>
      <c r="E3" s="356"/>
      <c r="F3" s="356"/>
      <c r="G3" s="356"/>
      <c r="H3" s="356"/>
      <c r="I3" s="356"/>
      <c r="J3" s="356"/>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57"/>
      <c r="C6" s="81"/>
      <c r="D6" s="332"/>
      <c r="E6" s="333" t="s">
        <v>26</v>
      </c>
      <c r="F6" s="337"/>
      <c r="G6" s="337"/>
      <c r="H6" s="334"/>
      <c r="I6" s="332"/>
      <c r="J6" s="340"/>
      <c r="K6" s="341"/>
    </row>
    <row r="7" spans="1:11" ht="12.75" customHeight="1" x14ac:dyDescent="0.25">
      <c r="A7" s="192"/>
      <c r="B7" s="342"/>
      <c r="C7" s="343"/>
      <c r="D7" s="83"/>
      <c r="E7" s="344"/>
      <c r="F7" s="345"/>
      <c r="G7" s="345"/>
      <c r="H7" s="346"/>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33"/>
      <c r="C13" s="33"/>
      <c r="D13" s="45"/>
      <c r="E13" s="45"/>
      <c r="F13" s="45"/>
      <c r="G13" s="352" t="s">
        <v>86</v>
      </c>
      <c r="H13" s="353"/>
      <c r="I13" s="59">
        <f>SUM(I7:I12)</f>
        <v>0</v>
      </c>
      <c r="J13" s="46"/>
      <c r="K13" s="47"/>
    </row>
    <row r="14" spans="1:11" ht="12.75" customHeight="1" x14ac:dyDescent="0.25">
      <c r="A14" s="3"/>
      <c r="B14" s="3"/>
      <c r="C14" s="3"/>
      <c r="D14" s="3"/>
      <c r="E14" s="3"/>
      <c r="F14" s="3"/>
      <c r="G14" s="3"/>
      <c r="H14" s="3"/>
      <c r="I14" s="3"/>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36"/>
      <c r="B17" s="36"/>
      <c r="C17" s="36"/>
      <c r="D17" s="36"/>
      <c r="E17" s="38"/>
      <c r="F17" s="40"/>
      <c r="G17" s="38"/>
      <c r="H17" s="40"/>
      <c r="I17" s="51"/>
      <c r="J17" s="51"/>
      <c r="K17" s="60">
        <f t="shared" ref="K17:K22" si="0">+I17-J17</f>
        <v>0</v>
      </c>
    </row>
    <row r="18" spans="1:11" x14ac:dyDescent="0.25">
      <c r="A18" s="67"/>
      <c r="B18" s="52"/>
      <c r="C18" s="53"/>
      <c r="D18" s="53"/>
      <c r="E18" s="38"/>
      <c r="F18" s="40"/>
      <c r="G18" s="54"/>
      <c r="H18" s="55"/>
      <c r="I18" s="60"/>
      <c r="J18" s="60"/>
      <c r="K18" s="60">
        <f t="shared" si="0"/>
        <v>0</v>
      </c>
    </row>
    <row r="19" spans="1:11" x14ac:dyDescent="0.25">
      <c r="A19" s="67"/>
      <c r="B19" s="52"/>
      <c r="C19" s="53"/>
      <c r="D19" s="53"/>
      <c r="E19" s="38"/>
      <c r="F19" s="40"/>
      <c r="G19" s="54"/>
      <c r="H19" s="55"/>
      <c r="I19" s="61"/>
      <c r="J19" s="61"/>
      <c r="K19" s="60">
        <f t="shared" si="0"/>
        <v>0</v>
      </c>
    </row>
    <row r="20" spans="1:11" x14ac:dyDescent="0.25">
      <c r="A20" s="67"/>
      <c r="B20" s="52"/>
      <c r="C20" s="53"/>
      <c r="D20" s="53"/>
      <c r="E20" s="38"/>
      <c r="F20" s="40"/>
      <c r="G20" s="54"/>
      <c r="H20" s="55"/>
      <c r="I20" s="60"/>
      <c r="J20" s="60"/>
      <c r="K20" s="60">
        <f t="shared" si="0"/>
        <v>0</v>
      </c>
    </row>
    <row r="21" spans="1:11" x14ac:dyDescent="0.25">
      <c r="A21" s="67"/>
      <c r="B21" s="52"/>
      <c r="C21" s="53"/>
      <c r="D21" s="53"/>
      <c r="E21"/>
      <c r="F21" s="55"/>
      <c r="G21"/>
      <c r="H21" s="55"/>
      <c r="I21" s="62"/>
      <c r="J21" s="60"/>
      <c r="K21" s="60">
        <f t="shared" si="0"/>
        <v>0</v>
      </c>
    </row>
    <row r="22" spans="1:11" x14ac:dyDescent="0.25">
      <c r="A22" s="39"/>
      <c r="B22" s="52"/>
      <c r="C22" s="53"/>
      <c r="D22" s="53"/>
      <c r="E22" s="38"/>
      <c r="F22" s="55"/>
      <c r="G22" s="54"/>
      <c r="H22" s="55"/>
      <c r="I22" s="56"/>
      <c r="J22" s="60"/>
      <c r="K22" s="60">
        <f t="shared" si="0"/>
        <v>0</v>
      </c>
    </row>
    <row r="23" spans="1:11" x14ac:dyDescent="0.25">
      <c r="A23" s="44"/>
      <c r="B23" s="45"/>
      <c r="C23" s="45"/>
      <c r="D23" s="45"/>
      <c r="E23" s="45"/>
      <c r="F23" s="45"/>
      <c r="G23" s="352" t="s">
        <v>86</v>
      </c>
      <c r="H23" s="353"/>
      <c r="I23" s="63">
        <f>SUM(I17:I22)</f>
        <v>0</v>
      </c>
      <c r="J23" s="63">
        <f>SUM(J17:J22)</f>
        <v>0</v>
      </c>
      <c r="K23" s="63">
        <f>SUM(K17:K22)</f>
        <v>0</v>
      </c>
    </row>
    <row r="24" spans="1:11" ht="12.75" customHeight="1" x14ac:dyDescent="0.25">
      <c r="A24" s="3"/>
      <c r="B24" s="3"/>
      <c r="C24" s="3"/>
      <c r="D24" s="3"/>
      <c r="E24" s="3"/>
      <c r="F24" s="3"/>
      <c r="G24" s="3"/>
      <c r="H24" s="3"/>
      <c r="I24" s="3"/>
      <c r="J24" s="57"/>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0</v>
      </c>
      <c r="B26" s="133"/>
      <c r="C26" s="133">
        <v>0</v>
      </c>
      <c r="D26" s="134">
        <f>+A26+B26-C26</f>
        <v>0</v>
      </c>
      <c r="E26" s="134">
        <f>+I23</f>
        <v>0</v>
      </c>
      <c r="F26" s="135" t="s">
        <v>84</v>
      </c>
      <c r="G26" s="134">
        <f>+I13</f>
        <v>0</v>
      </c>
      <c r="H26" s="134">
        <f>+D26-E26-G26</f>
        <v>0</v>
      </c>
      <c r="I26" s="134">
        <f>+J23</f>
        <v>0</v>
      </c>
      <c r="J26" s="136" t="s">
        <v>84</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4">
    <mergeCell ref="B11:C11"/>
    <mergeCell ref="E11:H11"/>
    <mergeCell ref="J11:K11"/>
    <mergeCell ref="B12:C12"/>
    <mergeCell ref="E12:H12"/>
    <mergeCell ref="J12:K12"/>
    <mergeCell ref="J8:K8"/>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B3:J3"/>
    <mergeCell ref="A5:A6"/>
    <mergeCell ref="B5:B6"/>
    <mergeCell ref="D5:D6"/>
    <mergeCell ref="E5:H5"/>
    <mergeCell ref="I5:I6"/>
    <mergeCell ref="J5:K6"/>
    <mergeCell ref="E6:H6"/>
    <mergeCell ref="B7:C7"/>
    <mergeCell ref="E7:H7"/>
    <mergeCell ref="J7:K7"/>
    <mergeCell ref="B8:C8"/>
    <mergeCell ref="E8:H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
  <sheetViews>
    <sheetView zoomScaleNormal="100" workbookViewId="0">
      <selection activeCell="I14" sqref="I14"/>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126</v>
      </c>
      <c r="B3" s="356" t="s">
        <v>127</v>
      </c>
      <c r="C3" s="356"/>
      <c r="D3" s="356"/>
      <c r="E3" s="356"/>
      <c r="F3" s="356"/>
      <c r="G3" s="356"/>
      <c r="H3" s="356"/>
      <c r="I3" s="356"/>
      <c r="J3" s="356"/>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78"/>
      <c r="B7" s="347"/>
      <c r="C7" s="348"/>
      <c r="D7" s="83"/>
      <c r="E7" s="349"/>
      <c r="F7" s="350"/>
      <c r="G7" s="350"/>
      <c r="H7" s="351"/>
      <c r="I7" s="60"/>
      <c r="J7" s="347"/>
      <c r="K7" s="348"/>
    </row>
    <row r="8" spans="1:11" ht="12.75" customHeight="1" x14ac:dyDescent="0.25">
      <c r="A8" s="178"/>
      <c r="B8" s="347"/>
      <c r="C8" s="348"/>
      <c r="D8" s="83"/>
      <c r="E8" s="349"/>
      <c r="F8" s="350"/>
      <c r="G8" s="350"/>
      <c r="H8" s="351"/>
      <c r="I8" s="60"/>
      <c r="J8" s="347"/>
      <c r="K8" s="348"/>
    </row>
    <row r="9" spans="1:11" ht="12.75" customHeight="1" x14ac:dyDescent="0.25">
      <c r="A9" s="178"/>
      <c r="B9" s="354"/>
      <c r="C9" s="355"/>
      <c r="D9" s="83"/>
      <c r="E9" s="349"/>
      <c r="F9" s="350"/>
      <c r="G9" s="350"/>
      <c r="H9" s="351"/>
      <c r="I9" s="60"/>
      <c r="J9" s="347"/>
      <c r="K9" s="348"/>
    </row>
    <row r="10" spans="1:11" x14ac:dyDescent="0.25">
      <c r="A10" s="44"/>
      <c r="B10" s="33"/>
      <c r="C10" s="33"/>
      <c r="D10" s="45"/>
      <c r="E10" s="45"/>
      <c r="F10" s="45"/>
      <c r="G10" s="352" t="s">
        <v>86</v>
      </c>
      <c r="H10" s="353"/>
      <c r="I10" s="59">
        <f>SUM(I7:I9)</f>
        <v>0</v>
      </c>
      <c r="J10" s="46"/>
      <c r="K10" s="47"/>
    </row>
    <row r="11" spans="1:11" ht="12.75" customHeight="1" x14ac:dyDescent="0.25">
      <c r="A11" s="3"/>
      <c r="B11" s="3"/>
      <c r="C11" s="3"/>
      <c r="D11" s="3"/>
      <c r="E11" s="3"/>
      <c r="F11" s="3"/>
      <c r="G11" s="3"/>
      <c r="H11" s="3"/>
      <c r="I11" s="3"/>
      <c r="J11" s="32"/>
      <c r="K11" s="40"/>
    </row>
    <row r="12" spans="1:11" x14ac:dyDescent="0.25">
      <c r="A12" s="331" t="s">
        <v>22</v>
      </c>
      <c r="B12" s="30" t="s">
        <v>31</v>
      </c>
      <c r="C12" s="49" t="s">
        <v>27</v>
      </c>
      <c r="D12" s="48" t="s">
        <v>27</v>
      </c>
      <c r="E12" s="333" t="s">
        <v>33</v>
      </c>
      <c r="F12" s="337"/>
      <c r="G12" s="337"/>
      <c r="H12" s="334"/>
      <c r="I12" s="331" t="s">
        <v>24</v>
      </c>
      <c r="J12" s="331" t="s">
        <v>23</v>
      </c>
      <c r="K12" s="49" t="s">
        <v>40</v>
      </c>
    </row>
    <row r="13" spans="1:11" x14ac:dyDescent="0.25">
      <c r="A13" s="332"/>
      <c r="B13" s="50" t="s">
        <v>32</v>
      </c>
      <c r="C13" s="50" t="s">
        <v>29</v>
      </c>
      <c r="D13" s="50" t="s">
        <v>28</v>
      </c>
      <c r="E13" s="333" t="s">
        <v>26</v>
      </c>
      <c r="F13" s="334"/>
      <c r="G13" s="333" t="s">
        <v>25</v>
      </c>
      <c r="H13" s="334"/>
      <c r="I13" s="332"/>
      <c r="J13" s="332"/>
      <c r="K13" s="50" t="s">
        <v>41</v>
      </c>
    </row>
    <row r="14" spans="1:11" ht="12.75" customHeight="1" x14ac:dyDescent="0.25">
      <c r="A14" s="67"/>
      <c r="B14" s="53" t="s">
        <v>439</v>
      </c>
      <c r="C14" s="53" t="s">
        <v>561</v>
      </c>
      <c r="D14" s="53" t="s">
        <v>346</v>
      </c>
      <c r="E14" s="272" t="s">
        <v>563</v>
      </c>
      <c r="F14" s="40"/>
      <c r="G14" s="220" t="s">
        <v>560</v>
      </c>
      <c r="H14" s="55"/>
      <c r="I14" s="60">
        <v>173185216</v>
      </c>
      <c r="J14" s="60"/>
      <c r="K14" s="60">
        <f>+I14-J14</f>
        <v>173185216</v>
      </c>
    </row>
    <row r="15" spans="1:11" x14ac:dyDescent="0.25">
      <c r="A15" s="67"/>
      <c r="B15" s="53"/>
      <c r="C15" s="53"/>
      <c r="D15" s="53"/>
      <c r="E15" s="38"/>
      <c r="F15" s="40"/>
      <c r="G15" s="220"/>
      <c r="H15" s="55"/>
      <c r="I15" s="60"/>
      <c r="J15" s="60"/>
      <c r="K15" s="60">
        <f t="shared" ref="K15:K21" si="0">+I15-J15</f>
        <v>0</v>
      </c>
    </row>
    <row r="16" spans="1:11" x14ac:dyDescent="0.25">
      <c r="A16" s="67"/>
      <c r="B16" s="53"/>
      <c r="C16" s="53"/>
      <c r="D16" s="53"/>
      <c r="E16" s="38"/>
      <c r="F16" s="40"/>
      <c r="G16" s="220"/>
      <c r="H16" s="55"/>
      <c r="I16" s="60"/>
      <c r="J16" s="60"/>
      <c r="K16" s="60">
        <f t="shared" si="0"/>
        <v>0</v>
      </c>
    </row>
    <row r="17" spans="1:11" x14ac:dyDescent="0.25">
      <c r="A17" s="67"/>
      <c r="B17" s="53"/>
      <c r="C17" s="53"/>
      <c r="D17" s="53"/>
      <c r="E17" s="38"/>
      <c r="F17" s="40"/>
      <c r="G17" s="220"/>
      <c r="H17" s="55"/>
      <c r="I17" s="60"/>
      <c r="J17" s="60"/>
      <c r="K17" s="60">
        <f t="shared" si="0"/>
        <v>0</v>
      </c>
    </row>
    <row r="18" spans="1:11" x14ac:dyDescent="0.25">
      <c r="A18" s="67"/>
      <c r="B18" s="53"/>
      <c r="C18" s="53"/>
      <c r="D18" s="53"/>
      <c r="E18" s="38"/>
      <c r="F18" s="40"/>
      <c r="G18" s="220"/>
      <c r="H18" s="55"/>
      <c r="I18" s="60"/>
      <c r="J18" s="60"/>
      <c r="K18" s="60">
        <f t="shared" si="0"/>
        <v>0</v>
      </c>
    </row>
    <row r="19" spans="1:11" x14ac:dyDescent="0.25">
      <c r="A19" s="67"/>
      <c r="B19" s="53"/>
      <c r="C19" s="53"/>
      <c r="D19" s="53"/>
      <c r="E19" s="38"/>
      <c r="F19" s="40"/>
      <c r="G19" s="220"/>
      <c r="H19" s="55"/>
      <c r="I19" s="60"/>
      <c r="J19" s="60"/>
      <c r="K19" s="60">
        <f t="shared" si="0"/>
        <v>0</v>
      </c>
    </row>
    <row r="20" spans="1:11" x14ac:dyDescent="0.25">
      <c r="A20" s="67"/>
      <c r="B20" s="53"/>
      <c r="C20" s="53"/>
      <c r="D20" s="53"/>
      <c r="E20" s="38"/>
      <c r="F20" s="40"/>
      <c r="G20" s="220"/>
      <c r="H20" s="55"/>
      <c r="I20" s="60"/>
      <c r="J20" s="60"/>
      <c r="K20" s="60">
        <f t="shared" si="0"/>
        <v>0</v>
      </c>
    </row>
    <row r="21" spans="1:11" x14ac:dyDescent="0.25">
      <c r="A21" s="67"/>
      <c r="B21" s="53"/>
      <c r="C21" s="53"/>
      <c r="D21" s="53"/>
      <c r="E21" s="38"/>
      <c r="F21" s="40"/>
      <c r="G21" s="220"/>
      <c r="H21" s="55"/>
      <c r="I21" s="60"/>
      <c r="J21" s="60"/>
      <c r="K21" s="60">
        <f t="shared" si="0"/>
        <v>0</v>
      </c>
    </row>
    <row r="22" spans="1:11" x14ac:dyDescent="0.25">
      <c r="A22" s="67"/>
      <c r="B22" s="53"/>
      <c r="C22" s="53"/>
      <c r="D22" s="53"/>
      <c r="E22" s="38"/>
      <c r="F22" s="40"/>
      <c r="G22" s="220"/>
      <c r="H22" s="55"/>
      <c r="I22" s="60"/>
      <c r="J22" s="60"/>
      <c r="K22" s="60">
        <f>+I22-J22</f>
        <v>0</v>
      </c>
    </row>
    <row r="23" spans="1:11" x14ac:dyDescent="0.25">
      <c r="A23" s="44"/>
      <c r="B23" s="45"/>
      <c r="C23" s="45"/>
      <c r="D23" s="45"/>
      <c r="E23" s="45"/>
      <c r="F23" s="45"/>
      <c r="G23" s="352" t="s">
        <v>86</v>
      </c>
      <c r="H23" s="353"/>
      <c r="I23" s="63">
        <f>SUM(I14:I22)</f>
        <v>173185216</v>
      </c>
      <c r="J23" s="63">
        <f>SUM(J14:J22)</f>
        <v>0</v>
      </c>
      <c r="K23" s="63">
        <f>SUM(K14:K22)</f>
        <v>173185216</v>
      </c>
    </row>
    <row r="24" spans="1:11" ht="12.75" customHeight="1" x14ac:dyDescent="0.25">
      <c r="A24" s="3"/>
      <c r="B24" s="3"/>
      <c r="C24" s="3"/>
      <c r="D24" s="3"/>
      <c r="E24" s="3"/>
      <c r="F24" s="3"/>
      <c r="G24" s="3"/>
      <c r="H24" s="3"/>
      <c r="I24" s="3"/>
      <c r="J24" s="57"/>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206100000</v>
      </c>
      <c r="B26" s="133">
        <v>60000000</v>
      </c>
      <c r="C26" s="133">
        <v>0</v>
      </c>
      <c r="D26" s="134">
        <f>+A26+B26-C26</f>
        <v>266100000</v>
      </c>
      <c r="E26" s="134">
        <f>+I23</f>
        <v>173185216</v>
      </c>
      <c r="F26" s="135">
        <f>+E26/D26</f>
        <v>0.65082756858323942</v>
      </c>
      <c r="G26" s="134">
        <f>+I10</f>
        <v>0</v>
      </c>
      <c r="H26" s="134">
        <f>+D26-E26-G26</f>
        <v>92914784</v>
      </c>
      <c r="I26" s="134">
        <f>+J23</f>
        <v>0</v>
      </c>
      <c r="J26" s="136">
        <f>+I26/D26</f>
        <v>0</v>
      </c>
      <c r="K26" s="134">
        <f>+K23</f>
        <v>173185216</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25">
    <mergeCell ref="G23:H23"/>
    <mergeCell ref="G10:H10"/>
    <mergeCell ref="A12:A13"/>
    <mergeCell ref="E12:H12"/>
    <mergeCell ref="I12:I13"/>
    <mergeCell ref="J12:J13"/>
    <mergeCell ref="E13:F13"/>
    <mergeCell ref="G13:H13"/>
    <mergeCell ref="J9:K9"/>
    <mergeCell ref="B7:C7"/>
    <mergeCell ref="E7:H7"/>
    <mergeCell ref="J7:K7"/>
    <mergeCell ref="B8:C8"/>
    <mergeCell ref="E8:H8"/>
    <mergeCell ref="J8:K8"/>
    <mergeCell ref="B9:C9"/>
    <mergeCell ref="E9:H9"/>
    <mergeCell ref="B3:J3"/>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7"/>
  <sheetViews>
    <sheetView workbookViewId="0">
      <selection activeCell="A20" sqref="A20"/>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112</v>
      </c>
      <c r="B3" s="130" t="s">
        <v>113</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44"/>
      <c r="F7" s="345"/>
      <c r="G7" s="345"/>
      <c r="H7" s="346"/>
      <c r="I7" s="61"/>
      <c r="J7" s="347"/>
      <c r="K7" s="348"/>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178">
        <v>44211</v>
      </c>
      <c r="B17" s="123" t="s">
        <v>225</v>
      </c>
      <c r="C17" s="123" t="s">
        <v>223</v>
      </c>
      <c r="D17" s="123" t="s">
        <v>224</v>
      </c>
      <c r="E17" s="179" t="s">
        <v>221</v>
      </c>
      <c r="F17" s="180"/>
      <c r="G17" s="31" t="s">
        <v>222</v>
      </c>
      <c r="H17" s="40"/>
      <c r="I17" s="76">
        <v>25000000</v>
      </c>
      <c r="J17" s="76">
        <v>25000000</v>
      </c>
      <c r="K17" s="60">
        <f t="shared" ref="K17:K22" si="0">+I17-J17</f>
        <v>0</v>
      </c>
    </row>
    <row r="18" spans="1:11" x14ac:dyDescent="0.25">
      <c r="A18" s="67">
        <v>44316</v>
      </c>
      <c r="B18" s="123" t="s">
        <v>439</v>
      </c>
      <c r="C18" s="69" t="s">
        <v>561</v>
      </c>
      <c r="D18" s="69" t="s">
        <v>346</v>
      </c>
      <c r="E18" s="75" t="s">
        <v>563</v>
      </c>
      <c r="F18" s="65"/>
      <c r="G18" s="66" t="s">
        <v>560</v>
      </c>
      <c r="H18" s="65"/>
      <c r="I18" s="76">
        <v>37146998</v>
      </c>
      <c r="J18" s="76"/>
      <c r="K18" s="60">
        <f t="shared" si="0"/>
        <v>37146998</v>
      </c>
    </row>
    <row r="19" spans="1:11" x14ac:dyDescent="0.25">
      <c r="A19" s="67">
        <v>44344</v>
      </c>
      <c r="B19" s="123" t="s">
        <v>225</v>
      </c>
      <c r="C19" s="69" t="s">
        <v>705</v>
      </c>
      <c r="D19" s="69" t="s">
        <v>706</v>
      </c>
      <c r="E19" s="75" t="s">
        <v>704</v>
      </c>
      <c r="F19" s="65"/>
      <c r="G19" s="66" t="s">
        <v>222</v>
      </c>
      <c r="H19" s="65"/>
      <c r="I19" s="76">
        <v>10000000</v>
      </c>
      <c r="J19" s="60">
        <v>1180564</v>
      </c>
      <c r="K19" s="60">
        <f t="shared" si="0"/>
        <v>8819436</v>
      </c>
    </row>
    <row r="20" spans="1:11" x14ac:dyDescent="0.25">
      <c r="A20" s="67">
        <v>44375</v>
      </c>
      <c r="B20" s="123" t="s">
        <v>709</v>
      </c>
      <c r="C20" s="69" t="s">
        <v>708</v>
      </c>
      <c r="D20" s="69" t="s">
        <v>708</v>
      </c>
      <c r="E20" t="s">
        <v>707</v>
      </c>
      <c r="F20" s="65"/>
      <c r="G20" t="s">
        <v>222</v>
      </c>
      <c r="H20" s="65"/>
      <c r="I20" s="76">
        <v>65000000</v>
      </c>
      <c r="J20" s="58"/>
      <c r="K20" s="60">
        <f t="shared" si="0"/>
        <v>65000000</v>
      </c>
    </row>
    <row r="21" spans="1:11" x14ac:dyDescent="0.25">
      <c r="A21" s="67"/>
      <c r="B21" s="123"/>
      <c r="C21" s="69"/>
      <c r="D21" s="69"/>
      <c r="E21" s="38"/>
      <c r="F21" s="65"/>
      <c r="G21" s="66"/>
      <c r="H21" s="65"/>
      <c r="I21" s="76"/>
      <c r="J21" s="58"/>
      <c r="K21" s="60">
        <f t="shared" si="0"/>
        <v>0</v>
      </c>
    </row>
    <row r="22" spans="1:11" ht="12.75" customHeight="1" x14ac:dyDescent="0.25">
      <c r="A22" s="39"/>
      <c r="B22" s="123"/>
      <c r="C22" s="36"/>
      <c r="D22" s="36"/>
      <c r="E22" s="38"/>
      <c r="F22" s="40"/>
      <c r="G22" s="38"/>
      <c r="H22" s="40"/>
      <c r="I22" s="76"/>
      <c r="J22" s="72"/>
      <c r="K22" s="60">
        <f t="shared" si="0"/>
        <v>0</v>
      </c>
    </row>
    <row r="23" spans="1:11" x14ac:dyDescent="0.25">
      <c r="A23" s="44"/>
      <c r="B23" s="45"/>
      <c r="C23" s="45"/>
      <c r="D23" s="45"/>
      <c r="E23" s="45"/>
      <c r="F23" s="45"/>
      <c r="G23" s="352" t="s">
        <v>86</v>
      </c>
      <c r="H23" s="353"/>
      <c r="I23" s="63">
        <f>SUM(I17:I22)</f>
        <v>137146998</v>
      </c>
      <c r="J23" s="63">
        <f>SUM(J17:J22)</f>
        <v>26180564</v>
      </c>
      <c r="K23" s="63">
        <f>SUM(K17:K22)</f>
        <v>110966434</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83430000</v>
      </c>
      <c r="B26" s="138">
        <v>80000000</v>
      </c>
      <c r="C26" s="138">
        <v>0</v>
      </c>
      <c r="D26" s="134">
        <f>+A26+B26-C26</f>
        <v>163430000</v>
      </c>
      <c r="E26" s="134">
        <f>+I23</f>
        <v>137146998</v>
      </c>
      <c r="F26" s="135">
        <f>+E26/D26</f>
        <v>0.83917884109404639</v>
      </c>
      <c r="G26" s="134">
        <f>+I13</f>
        <v>0</v>
      </c>
      <c r="H26" s="134">
        <f>+D26-E26-G26</f>
        <v>26283002</v>
      </c>
      <c r="I26" s="134">
        <f>+J23</f>
        <v>26180564</v>
      </c>
      <c r="J26" s="140">
        <f>+I26/D26</f>
        <v>0.16019435844092272</v>
      </c>
      <c r="K26" s="134">
        <f>+K23</f>
        <v>110966434</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12:C12"/>
    <mergeCell ref="E12:H12"/>
    <mergeCell ref="J12:K12"/>
    <mergeCell ref="J9:K9"/>
    <mergeCell ref="B10:C10"/>
    <mergeCell ref="E10:H10"/>
    <mergeCell ref="J10:K10"/>
    <mergeCell ref="B11:C11"/>
    <mergeCell ref="E11:H11"/>
    <mergeCell ref="J11:K11"/>
    <mergeCell ref="J15:J16"/>
    <mergeCell ref="I15:I16"/>
    <mergeCell ref="A15:A16"/>
    <mergeCell ref="B5:B6"/>
    <mergeCell ref="D5:D6"/>
    <mergeCell ref="I5:I6"/>
    <mergeCell ref="J5:K6"/>
    <mergeCell ref="A5:A6"/>
    <mergeCell ref="B7:C7"/>
    <mergeCell ref="E7:H7"/>
    <mergeCell ref="J7:K7"/>
    <mergeCell ref="B8:C8"/>
    <mergeCell ref="E8:H8"/>
    <mergeCell ref="J8:K8"/>
    <mergeCell ref="B9:C9"/>
    <mergeCell ref="E9:H9"/>
    <mergeCell ref="G23:H23"/>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7"/>
  <sheetViews>
    <sheetView workbookViewId="0">
      <selection activeCell="I17" sqref="I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128</v>
      </c>
      <c r="B3" s="130" t="s">
        <v>129</v>
      </c>
      <c r="C3" s="127"/>
      <c r="D3" s="127"/>
      <c r="E3" s="128"/>
      <c r="F3" s="128"/>
      <c r="G3" s="128"/>
      <c r="H3" s="128"/>
      <c r="I3" s="128"/>
      <c r="J3" s="129"/>
      <c r="K3" s="129" t="str">
        <f>+TOTAL!M1</f>
        <v>JUNIO</v>
      </c>
    </row>
    <row r="4" spans="1:11" ht="12.75" customHeight="1" x14ac:dyDescent="0.25">
      <c r="A4" s="3"/>
      <c r="B4" s="3"/>
      <c r="C4" s="3"/>
      <c r="D4" s="3"/>
      <c r="E4" s="3"/>
      <c r="F4" s="3"/>
      <c r="G4" s="3"/>
      <c r="H4" s="3"/>
      <c r="I4" s="3"/>
      <c r="J4" s="32"/>
      <c r="K4" s="33"/>
    </row>
    <row r="5" spans="1:11" x14ac:dyDescent="0.25">
      <c r="A5" s="331" t="s">
        <v>22</v>
      </c>
      <c r="B5" s="335" t="s">
        <v>85</v>
      </c>
      <c r="C5" s="34"/>
      <c r="D5" s="331" t="s">
        <v>51</v>
      </c>
      <c r="E5" s="333" t="s">
        <v>30</v>
      </c>
      <c r="F5" s="337"/>
      <c r="G5" s="337"/>
      <c r="H5" s="334"/>
      <c r="I5" s="331" t="s">
        <v>24</v>
      </c>
      <c r="J5" s="338" t="s">
        <v>34</v>
      </c>
      <c r="K5" s="339"/>
    </row>
    <row r="6" spans="1:11" x14ac:dyDescent="0.25">
      <c r="A6" s="332"/>
      <c r="B6" s="336"/>
      <c r="C6" s="35"/>
      <c r="D6" s="332"/>
      <c r="E6" s="333" t="s">
        <v>26</v>
      </c>
      <c r="F6" s="337"/>
      <c r="G6" s="337"/>
      <c r="H6" s="334"/>
      <c r="I6" s="332"/>
      <c r="J6" s="340"/>
      <c r="K6" s="341"/>
    </row>
    <row r="7" spans="1:11" ht="12.75" customHeight="1" x14ac:dyDescent="0.25">
      <c r="A7" s="192"/>
      <c r="B7" s="347"/>
      <c r="C7" s="348"/>
      <c r="D7" s="83"/>
      <c r="E7" s="344"/>
      <c r="F7" s="345"/>
      <c r="G7" s="345"/>
      <c r="H7" s="346"/>
      <c r="I7" s="61"/>
      <c r="J7" s="342"/>
      <c r="K7" s="343"/>
    </row>
    <row r="8" spans="1:11" ht="12.75" customHeight="1" x14ac:dyDescent="0.25">
      <c r="A8" s="123"/>
      <c r="B8" s="347"/>
      <c r="C8" s="348"/>
      <c r="D8" s="83"/>
      <c r="E8" s="349"/>
      <c r="F8" s="350"/>
      <c r="G8" s="350"/>
      <c r="H8" s="351"/>
      <c r="I8" s="61"/>
      <c r="J8" s="347"/>
      <c r="K8" s="348"/>
    </row>
    <row r="9" spans="1:11" ht="12.75" customHeight="1" x14ac:dyDescent="0.25">
      <c r="A9" s="123"/>
      <c r="B9" s="347"/>
      <c r="C9" s="348"/>
      <c r="D9" s="83"/>
      <c r="E9" s="349"/>
      <c r="F9" s="350"/>
      <c r="G9" s="350"/>
      <c r="H9" s="351"/>
      <c r="I9" s="61"/>
      <c r="J9" s="347"/>
      <c r="K9" s="348"/>
    </row>
    <row r="10" spans="1:11" ht="12.75" customHeight="1" x14ac:dyDescent="0.25">
      <c r="A10" s="123"/>
      <c r="B10" s="347"/>
      <c r="C10" s="348"/>
      <c r="D10" s="83"/>
      <c r="E10" s="349"/>
      <c r="F10" s="350"/>
      <c r="G10" s="350"/>
      <c r="H10" s="351"/>
      <c r="I10" s="61"/>
      <c r="J10" s="347"/>
      <c r="K10" s="348"/>
    </row>
    <row r="11" spans="1:11" ht="12.75" customHeight="1" x14ac:dyDescent="0.25">
      <c r="A11" s="123"/>
      <c r="B11" s="347"/>
      <c r="C11" s="348"/>
      <c r="D11" s="83"/>
      <c r="E11" s="349"/>
      <c r="F11" s="350"/>
      <c r="G11" s="350"/>
      <c r="H11" s="351"/>
      <c r="I11" s="61"/>
      <c r="J11" s="347"/>
      <c r="K11" s="348"/>
    </row>
    <row r="12" spans="1:11" ht="12.75" customHeight="1" x14ac:dyDescent="0.25">
      <c r="A12" s="123"/>
      <c r="B12" s="347"/>
      <c r="C12" s="348"/>
      <c r="D12" s="83"/>
      <c r="E12" s="349"/>
      <c r="F12" s="350"/>
      <c r="G12" s="350"/>
      <c r="H12" s="351"/>
      <c r="I12" s="61"/>
      <c r="J12" s="347"/>
      <c r="K12" s="348"/>
    </row>
    <row r="13" spans="1:11" x14ac:dyDescent="0.25">
      <c r="A13" s="44"/>
      <c r="B13" s="45"/>
      <c r="C13" s="45"/>
      <c r="D13" s="45"/>
      <c r="E13" s="45"/>
      <c r="F13" s="45"/>
      <c r="G13" s="352" t="s">
        <v>86</v>
      </c>
      <c r="H13" s="353"/>
      <c r="I13" s="59">
        <f>SUM(I7:I12)</f>
        <v>0</v>
      </c>
      <c r="J13" s="46"/>
      <c r="K13" s="47"/>
    </row>
    <row r="14" spans="1:11" ht="12.75" customHeight="1" x14ac:dyDescent="0.25">
      <c r="A14" s="3"/>
      <c r="B14" s="3"/>
      <c r="C14" s="3"/>
      <c r="D14" s="3"/>
      <c r="E14" s="3"/>
      <c r="F14" s="3"/>
      <c r="G14" s="3"/>
      <c r="H14" s="3"/>
      <c r="I14" s="74"/>
      <c r="J14" s="32"/>
      <c r="K14" s="40"/>
    </row>
    <row r="15" spans="1:11" x14ac:dyDescent="0.25">
      <c r="A15" s="331" t="s">
        <v>22</v>
      </c>
      <c r="B15" s="30" t="s">
        <v>31</v>
      </c>
      <c r="C15" s="49" t="s">
        <v>27</v>
      </c>
      <c r="D15" s="48" t="s">
        <v>27</v>
      </c>
      <c r="E15" s="333" t="s">
        <v>33</v>
      </c>
      <c r="F15" s="337"/>
      <c r="G15" s="337"/>
      <c r="H15" s="334"/>
      <c r="I15" s="331" t="s">
        <v>24</v>
      </c>
      <c r="J15" s="331" t="s">
        <v>23</v>
      </c>
      <c r="K15" s="49" t="s">
        <v>40</v>
      </c>
    </row>
    <row r="16" spans="1:11" x14ac:dyDescent="0.25">
      <c r="A16" s="332"/>
      <c r="B16" s="50" t="s">
        <v>32</v>
      </c>
      <c r="C16" s="50" t="s">
        <v>29</v>
      </c>
      <c r="D16" s="50" t="s">
        <v>28</v>
      </c>
      <c r="E16" s="333" t="s">
        <v>26</v>
      </c>
      <c r="F16" s="334"/>
      <c r="G16" s="333" t="s">
        <v>25</v>
      </c>
      <c r="H16" s="334"/>
      <c r="I16" s="332"/>
      <c r="J16" s="332"/>
      <c r="K16" s="50" t="s">
        <v>41</v>
      </c>
    </row>
    <row r="17" spans="1:11" ht="12.75" customHeight="1" x14ac:dyDescent="0.25">
      <c r="A17" s="178">
        <v>44316</v>
      </c>
      <c r="B17" s="123" t="s">
        <v>439</v>
      </c>
      <c r="C17" s="123" t="s">
        <v>561</v>
      </c>
      <c r="D17" s="123" t="s">
        <v>346</v>
      </c>
      <c r="E17" s="179" t="s">
        <v>563</v>
      </c>
      <c r="F17" s="180"/>
      <c r="G17" s="31" t="s">
        <v>560</v>
      </c>
      <c r="H17" s="40"/>
      <c r="I17" s="76">
        <v>1667448</v>
      </c>
      <c r="J17" s="76"/>
      <c r="K17" s="60">
        <f t="shared" ref="K17:K22" si="0">+I17-J17</f>
        <v>1667448</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52" t="s">
        <v>86</v>
      </c>
      <c r="H23" s="353"/>
      <c r="I23" s="63">
        <f>SUM(I17:I22)</f>
        <v>1667448</v>
      </c>
      <c r="J23" s="63">
        <f>SUM(J17:J22)</f>
        <v>0</v>
      </c>
      <c r="K23" s="63">
        <f>SUM(K17:K22)</f>
        <v>1667448</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1721000</v>
      </c>
      <c r="B26" s="138"/>
      <c r="C26" s="138">
        <v>0</v>
      </c>
      <c r="D26" s="134">
        <f>+A26+B26-C26</f>
        <v>1721000</v>
      </c>
      <c r="E26" s="134">
        <f>+I23</f>
        <v>1667448</v>
      </c>
      <c r="F26" s="135">
        <f>+E26/D26</f>
        <v>0.96888320743753631</v>
      </c>
      <c r="G26" s="134">
        <f>+I13</f>
        <v>0</v>
      </c>
      <c r="H26" s="134">
        <f>+D26-E26-G26</f>
        <v>53552</v>
      </c>
      <c r="I26" s="134">
        <f>+J23</f>
        <v>0</v>
      </c>
      <c r="J26" s="140">
        <f>+I26/D26</f>
        <v>0</v>
      </c>
      <c r="K26" s="134">
        <f>+K23</f>
        <v>1667448</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B9:C9"/>
    <mergeCell ref="E9:H9"/>
    <mergeCell ref="B12:C12"/>
    <mergeCell ref="E12:H12"/>
    <mergeCell ref="J12:K12"/>
    <mergeCell ref="J9:K9"/>
    <mergeCell ref="B10:C10"/>
    <mergeCell ref="E10:H10"/>
    <mergeCell ref="J10:K10"/>
    <mergeCell ref="B11:C11"/>
    <mergeCell ref="E11:H11"/>
    <mergeCell ref="J11:K11"/>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87</vt:i4>
      </vt:variant>
    </vt:vector>
  </HeadingPairs>
  <TitlesOfParts>
    <vt:vector size="142" baseType="lpstr">
      <vt:lpstr>equipos de información, computa</vt:lpstr>
      <vt:lpstr>Productos de molinería, almidon</vt:lpstr>
      <vt:lpstr>Bebidas</vt:lpstr>
      <vt:lpstr>Artículos textiles</vt:lpstr>
      <vt:lpstr>Dotación</vt:lpstr>
      <vt:lpstr>Productos de madera</vt:lpstr>
      <vt:lpstr>Pasta o pulpa, papel</vt:lpstr>
      <vt:lpstr>Productos de petróleo y combust</vt:lpstr>
      <vt:lpstr>Químicos básicos</vt:lpstr>
      <vt:lpstr>Otros productos químicos</vt:lpstr>
      <vt:lpstr>Productos de caucho y plástico</vt:lpstr>
      <vt:lpstr>Vidrio y productos de vidrio</vt:lpstr>
      <vt:lpstr>Muebles</vt:lpstr>
      <vt:lpstr>Productos metálicos elaborados</vt:lpstr>
      <vt:lpstr>servicio de transporte de carga</vt:lpstr>
      <vt:lpstr>Maquinaria de oficina</vt:lpstr>
      <vt:lpstr>Maquinaria y aparatos eléctrico</vt:lpstr>
      <vt:lpstr>Servicios de transporte</vt:lpstr>
      <vt:lpstr>Servicios de mensajería</vt:lpstr>
      <vt:lpstr>Seguros entidad</vt:lpstr>
      <vt:lpstr>Servicios Financieros y Conexos</vt:lpstr>
      <vt:lpstr>Servicios de administración</vt:lpstr>
      <vt:lpstr>Servicios de arrendamiento</vt:lpstr>
      <vt:lpstr>servicios de arren inmuebles</vt:lpstr>
      <vt:lpstr>Derechos de uso de propiedad in</vt:lpstr>
      <vt:lpstr>servicios de documentación y ce</vt:lpstr>
      <vt:lpstr>Otros servicios profesionales</vt:lpstr>
      <vt:lpstr>Servicios de telefonía fija</vt:lpstr>
      <vt:lpstr>Servicios de telecomunicaciones</vt:lpstr>
      <vt:lpstr>Srvcs telecom. a través de inte</vt:lpstr>
      <vt:lpstr>Servicios de transmisión</vt:lpstr>
      <vt:lpstr>Servicios de protección</vt:lpstr>
      <vt:lpstr>Servicios de limpieza general</vt:lpstr>
      <vt:lpstr>Servicios de copia y reproducci</vt:lpstr>
      <vt:lpstr>Servicios de correo</vt:lpstr>
      <vt:lpstr>Servicios de organización</vt:lpstr>
      <vt:lpstr>Srvs de manto y rep. computador</vt:lpstr>
      <vt:lpstr>Srvs de manto y rep. maquinaria</vt:lpstr>
      <vt:lpstr>Srvs de manto y rep. ascensores</vt:lpstr>
      <vt:lpstr>Srvs de reparación de otros bie</vt:lpstr>
      <vt:lpstr>Servicios consultoria</vt:lpstr>
      <vt:lpstr>Energía</vt:lpstr>
      <vt:lpstr>Acueducto y alcantarillado</vt:lpstr>
      <vt:lpstr>Aseo</vt:lpstr>
      <vt:lpstr>reparacion general y mto</vt:lpstr>
      <vt:lpstr>Capacitación</vt:lpstr>
      <vt:lpstr>Bienestar e incentivos</vt:lpstr>
      <vt:lpstr>Salud ocupacional</vt:lpstr>
      <vt:lpstr>Servicio de reparación de muebl</vt:lpstr>
      <vt:lpstr>Arrendamiento de bienes inmuebl</vt:lpstr>
      <vt:lpstr>servicios de ingenieria</vt:lpstr>
      <vt:lpstr>Nómina</vt:lpstr>
      <vt:lpstr>PASIVOS</vt:lpstr>
      <vt:lpstr>TOTAL</vt:lpstr>
      <vt:lpstr>SUSPENSION</vt:lpstr>
      <vt:lpstr>'Acueducto y alcantarillado'!Área_de_impresión</vt:lpstr>
      <vt:lpstr>'Arrendamiento de bienes inmuebl'!Área_de_impresión</vt:lpstr>
      <vt:lpstr>'Artículos textiles'!Área_de_impresión</vt:lpstr>
      <vt:lpstr>Aseo!Área_de_impresión</vt:lpstr>
      <vt:lpstr>Bebidas!Área_de_impresión</vt:lpstr>
      <vt:lpstr>'Bienestar e incentivos'!Área_de_impresión</vt:lpstr>
      <vt:lpstr>Capacitación!Área_de_impresión</vt:lpstr>
      <vt:lpstr>'Derechos de uso de propiedad in'!Área_de_impresión</vt:lpstr>
      <vt:lpstr>Dotación!Área_de_impresión</vt:lpstr>
      <vt:lpstr>Energía!Área_de_impresión</vt:lpstr>
      <vt:lpstr>'equipos de información, computa'!Área_de_impresión</vt:lpstr>
      <vt:lpstr>'Maquinaria de oficina'!Área_de_impresión</vt:lpstr>
      <vt:lpstr>'Maquinaria y aparatos eléctrico'!Área_de_impresión</vt:lpstr>
      <vt:lpstr>Muebles!Área_de_impresión</vt:lpstr>
      <vt:lpstr>Nómina!Área_de_impresión</vt:lpstr>
      <vt:lpstr>'Otros productos químicos'!Área_de_impresión</vt:lpstr>
      <vt:lpstr>'Otros servicios profesionales'!Área_de_impresión</vt:lpstr>
      <vt:lpstr>'Pasta o pulpa, papel'!Área_de_impresión</vt:lpstr>
      <vt:lpstr>'Productos de caucho y plástico'!Área_de_impresión</vt:lpstr>
      <vt:lpstr>'Productos de madera'!Área_de_impresión</vt:lpstr>
      <vt:lpstr>'Productos de molinería, almidon'!Área_de_impresión</vt:lpstr>
      <vt:lpstr>'Productos de petróleo y combust'!Área_de_impresión</vt:lpstr>
      <vt:lpstr>'Productos metálicos elaborados'!Área_de_impresión</vt:lpstr>
      <vt:lpstr>'Químicos básicos'!Área_de_impresión</vt:lpstr>
      <vt:lpstr>'reparacion general y mto'!Área_de_impresión</vt:lpstr>
      <vt:lpstr>'Salud ocupacional'!Área_de_impresión</vt:lpstr>
      <vt:lpstr>'Seguros entidad'!Área_de_impresión</vt:lpstr>
      <vt:lpstr>'Servicio de reparación de muebl'!Área_de_impresión</vt:lpstr>
      <vt:lpstr>'servicio de transporte de carga'!Área_de_impresión</vt:lpstr>
      <vt:lpstr>'Servicios consultoria'!Área_de_impresión</vt:lpstr>
      <vt:lpstr>'Servicios de administración'!Área_de_impresión</vt:lpstr>
      <vt:lpstr>'servicios de arren inmuebles'!Área_de_impresión</vt:lpstr>
      <vt:lpstr>'Servicios de arrendamiento'!Área_de_impresión</vt:lpstr>
      <vt:lpstr>'Servicios de copia y reproducci'!Área_de_impresión</vt:lpstr>
      <vt:lpstr>'Servicios de correo'!Área_de_impresión</vt:lpstr>
      <vt:lpstr>'servicios de documentación y ce'!Área_de_impresión</vt:lpstr>
      <vt:lpstr>'servicios de ingenieria'!Área_de_impresión</vt:lpstr>
      <vt:lpstr>'Servicios de limpieza general'!Área_de_impresión</vt:lpstr>
      <vt:lpstr>'Servicios de mensajería'!Área_de_impresión</vt:lpstr>
      <vt:lpstr>'Servicios de organización'!Área_de_impresión</vt:lpstr>
      <vt:lpstr>'Servicios de protección'!Área_de_impresión</vt:lpstr>
      <vt:lpstr>'Servicios de telecomunicaciones'!Área_de_impresión</vt:lpstr>
      <vt:lpstr>'Servicios de telefonía fija'!Área_de_impresión</vt:lpstr>
      <vt:lpstr>'Servicios de transmisión'!Área_de_impresión</vt:lpstr>
      <vt:lpstr>'Servicios de transporte'!Área_de_impresión</vt:lpstr>
      <vt:lpstr>'Servicios Financieros y Conexos'!Área_de_impresión</vt:lpstr>
      <vt:lpstr>'Srvcs telecom. a través de inte'!Área_de_impresión</vt:lpstr>
      <vt:lpstr>'Srvs de manto y rep. ascensores'!Área_de_impresión</vt:lpstr>
      <vt:lpstr>'Srvs de manto y rep. computador'!Área_de_impresión</vt:lpstr>
      <vt:lpstr>'Srvs de manto y rep. maquinaria'!Área_de_impresión</vt:lpstr>
      <vt:lpstr>'Srvs de reparación de otros bie'!Área_de_impresión</vt:lpstr>
      <vt:lpstr>SUSPENSION!Área_de_impresión</vt:lpstr>
      <vt:lpstr>TOTAL!Área_de_impresión</vt:lpstr>
      <vt:lpstr>'Vidrio y productos de vidrio'!Área_de_impresión</vt:lpstr>
      <vt:lpstr>'Acueducto y alcantarillado'!Títulos_a_imprimir</vt:lpstr>
      <vt:lpstr>'Arrendamiento de bienes inmuebl'!Títulos_a_imprimir</vt:lpstr>
      <vt:lpstr>'Artículos textiles'!Títulos_a_imprimir</vt:lpstr>
      <vt:lpstr>Aseo!Títulos_a_imprimir</vt:lpstr>
      <vt:lpstr>Bebidas!Títulos_a_imprimir</vt:lpstr>
      <vt:lpstr>'Bienestar e incentivos'!Títulos_a_imprimir</vt:lpstr>
      <vt:lpstr>Capacitación!Títulos_a_imprimir</vt:lpstr>
      <vt:lpstr>'Derechos de uso de propiedad in'!Títulos_a_imprimir</vt:lpstr>
      <vt:lpstr>Energía!Títulos_a_imprimir</vt:lpstr>
      <vt:lpstr>'equipos de información, computa'!Títulos_a_imprimir</vt:lpstr>
      <vt:lpstr>'Otros servicios profesionales'!Títulos_a_imprimir</vt:lpstr>
      <vt:lpstr>'Productos de molinería, almidon'!Títulos_a_imprimir</vt:lpstr>
      <vt:lpstr>'reparacion general y mto'!Títulos_a_imprimir</vt:lpstr>
      <vt:lpstr>'Salud ocupacional'!Títulos_a_imprimir</vt:lpstr>
      <vt:lpstr>'Servicios consultoria'!Títulos_a_imprimir</vt:lpstr>
      <vt:lpstr>'Servicios de administración'!Títulos_a_imprimir</vt:lpstr>
      <vt:lpstr>'servicios de arren inmuebles'!Títulos_a_imprimir</vt:lpstr>
      <vt:lpstr>'Servicios de arrendamiento'!Títulos_a_imprimir</vt:lpstr>
      <vt:lpstr>'Servicios de copia y reproducci'!Títulos_a_imprimir</vt:lpstr>
      <vt:lpstr>'Servicios de correo'!Títulos_a_imprimir</vt:lpstr>
      <vt:lpstr>'servicios de ingenieria'!Títulos_a_imprimir</vt:lpstr>
      <vt:lpstr>'Servicios de limpieza general'!Títulos_a_imprimir</vt:lpstr>
      <vt:lpstr>'Servicios de organización'!Títulos_a_imprimir</vt:lpstr>
      <vt:lpstr>'Servicios de protección'!Títulos_a_imprimir</vt:lpstr>
      <vt:lpstr>'Servicios de telecomunicaciones'!Títulos_a_imprimir</vt:lpstr>
      <vt:lpstr>'Servicios de telefonía fija'!Títulos_a_imprimir</vt:lpstr>
      <vt:lpstr>'Servicios de transmisión'!Títulos_a_imprimir</vt:lpstr>
      <vt:lpstr>'Servicios Financieros y Conexos'!Títulos_a_imprimir</vt:lpstr>
      <vt:lpstr>'Srvcs telecom. a través de inte'!Títulos_a_imprimir</vt:lpstr>
      <vt:lpstr>'Srvs de manto y rep. ascensores'!Títulos_a_imprimir</vt:lpstr>
      <vt:lpstr>'Srvs de manto y rep. computador'!Títulos_a_imprimir</vt:lpstr>
      <vt:lpstr>'Srvs de manto y rep. maquinaria'!Títulos_a_imprimir</vt:lpstr>
      <vt:lpstr>'Srvs de reparación de otros bie'!Títulos_a_imprimir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Jaime Alexander Hurtado Soto</cp:lastModifiedBy>
  <cp:lastPrinted>2020-02-19T18:57:58Z</cp:lastPrinted>
  <dcterms:created xsi:type="dcterms:W3CDTF">2002-01-22T18:31:49Z</dcterms:created>
  <dcterms:modified xsi:type="dcterms:W3CDTF">2021-07-09T13:27:33Z</dcterms:modified>
</cp:coreProperties>
</file>