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omments1.xml" ContentType="application/vnd.openxmlformats-officedocument.spreadsheetml.comments+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mc:AlternateContent xmlns:mc="http://schemas.openxmlformats.org/markup-compatibility/2006">
    <mc:Choice Requires="x15">
      <x15ac:absPath xmlns:x15ac="http://schemas.microsoft.com/office/spreadsheetml/2010/11/ac" url="https://gobiernobogota-my.sharepoint.com/personal/fernando_beltran_gobiernobogota_gov_co/Documents/Documentos/ejecucion detallada 2022/agosto/"/>
    </mc:Choice>
  </mc:AlternateContent>
  <xr:revisionPtr revIDLastSave="0" documentId="8_{179D5C16-74C7-4026-9557-C9C84D1E7E22}" xr6:coauthVersionLast="47" xr6:coauthVersionMax="47" xr10:uidLastSave="{00000000-0000-0000-0000-000000000000}"/>
  <bookViews>
    <workbookView xWindow="-120" yWindow="-120" windowWidth="29040" windowHeight="15840" tabRatio="1000" firstSheet="43" activeTab="53"/>
  </bookViews>
  <sheets>
    <sheet name="equipos de información, computa"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servicio de transporte de carga"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arren inmuebles" sheetId="102" r:id="rId24"/>
    <sheet name="Derechos de uso de propiedad in" sheetId="126" r:id="rId25"/>
    <sheet name="servicios de documentación y ce" sheetId="21" r:id="rId26"/>
    <sheet name="Otros servicios profesionales" sheetId="63" r:id="rId27"/>
    <sheet name="Servicios de telefonía fija" sheetId="103" r:id="rId28"/>
    <sheet name="Servicios de telecomunicaciones" sheetId="104" r:id="rId29"/>
    <sheet name="Srvcs telecom. a través de inte" sheetId="105" r:id="rId30"/>
    <sheet name="Servicios de transmisión" sheetId="106" r:id="rId31"/>
    <sheet name="Servicios de protección" sheetId="107" r:id="rId32"/>
    <sheet name="Servicios de limpieza general" sheetId="108" r:id="rId33"/>
    <sheet name="Servicios de copia y reproducci" sheetId="109" r:id="rId34"/>
    <sheet name="Servicios de correo" sheetId="110" r:id="rId35"/>
    <sheet name="Servicios de organización" sheetId="111" r:id="rId36"/>
    <sheet name="Srvs de manto y rep. computador" sheetId="112" r:id="rId37"/>
    <sheet name="Srvs de manto y rep. maquinaria" sheetId="113" r:id="rId38"/>
    <sheet name="Srvs de manto y rep. ascensores" sheetId="114" r:id="rId39"/>
    <sheet name="Srvs de reparación de otros bie" sheetId="115" r:id="rId40"/>
    <sheet name="Servicios consultoria" sheetId="116" r:id="rId41"/>
    <sheet name="Energía" sheetId="117" r:id="rId42"/>
    <sheet name="Acueducto y alcantarillado" sheetId="118" r:id="rId43"/>
    <sheet name="Aseo" sheetId="119" r:id="rId44"/>
    <sheet name="seguros de riesgos laborales" sheetId="120" r:id="rId45"/>
    <sheet name="Capacitación" sheetId="121" r:id="rId46"/>
    <sheet name="Bienestar e incentivos" sheetId="122" r:id="rId47"/>
    <sheet name="Salud ocupacional" sheetId="123" r:id="rId48"/>
    <sheet name="Servicio de reparación de muebl" sheetId="127" r:id="rId49"/>
    <sheet name="Tasas y derechos administrativo" sheetId="124" r:id="rId50"/>
    <sheet name="servicios de ingenieria" sheetId="125" r:id="rId51"/>
    <sheet name="Nómina" sheetId="53" r:id="rId52"/>
    <sheet name="Viaticos y gastos de viaje" sheetId="74" r:id="rId53"/>
    <sheet name="TOTAL" sheetId="17" r:id="rId54"/>
    <sheet name="SUSPENSION" sheetId="71" state="hidden" r:id="rId55"/>
  </sheets>
  <definedNames>
    <definedName name="_xlnm._FilterDatabase" localSheetId="3" hidden="1">'Artículos textiles'!$A$15:$K$16</definedName>
    <definedName name="_xlnm._FilterDatabase" localSheetId="2" hidden="1">Bebidas!$A$14:$K$15</definedName>
    <definedName name="_xlnm._FilterDatabase" localSheetId="4" hidden="1">Dotación!$A$15:$K$16</definedName>
    <definedName name="_xlnm._FilterDatabase" localSheetId="0" hidden="1">'equipos de información, computa'!$A$15:$K$16</definedName>
    <definedName name="_xlnm._FilterDatabase" localSheetId="6" hidden="1">'Pasta o pulpa, papel'!$A$21:$K$22</definedName>
    <definedName name="_xlnm._FilterDatabase" localSheetId="5" hidden="1">'Productos de madera'!$A$15:$K$16</definedName>
    <definedName name="_xlnm._FilterDatabase" localSheetId="1" hidden="1">'Productos de molinería, almidon'!$A$14:$K$15</definedName>
    <definedName name="_xlnm._FilterDatabase" localSheetId="48" hidden="1">'Servicio de reparación de muebl'!$A$15:$K$21</definedName>
    <definedName name="_xlnm._FilterDatabase" localSheetId="25" hidden="1">'servicios de documentación y ce'!$A$15:$K$21</definedName>
    <definedName name="_xlnm.Print_Area" localSheetId="42">'Acueducto y alcantarillado'!$A$1:$K$38</definedName>
    <definedName name="_xlnm.Print_Area" localSheetId="3">'Artículos textiles'!$A$1:$K$27</definedName>
    <definedName name="_xlnm.Print_Area" localSheetId="43">Aseo!$A$1:$K$51</definedName>
    <definedName name="_xlnm.Print_Area" localSheetId="2">Bebidas!$A$1:$K$26</definedName>
    <definedName name="_xlnm.Print_Area" localSheetId="46">'Bienestar e incentivos'!$A$1:$K$181</definedName>
    <definedName name="_xlnm.Print_Area" localSheetId="45">Capacitación!$A$1:$K$27</definedName>
    <definedName name="_xlnm.Print_Area" localSheetId="24">'Derechos de uso de propiedad in'!$A$1:$K$35</definedName>
    <definedName name="_xlnm.Print_Area" localSheetId="4">Dotación!$A$1:$K$27</definedName>
    <definedName name="_xlnm.Print_Area" localSheetId="41">Energía!$A$1:$K$144</definedName>
    <definedName name="_xlnm.Print_Area" localSheetId="0">'equipos de información, computa'!$A$1:$K$27</definedName>
    <definedName name="_xlnm.Print_Area" localSheetId="15">'Maquinaria de oficina'!$A$1:$K$27</definedName>
    <definedName name="_xlnm.Print_Area" localSheetId="16">'Maquinaria y aparatos eléctrico'!$A$1:$K$27</definedName>
    <definedName name="_xlnm.Print_Area" localSheetId="12">Muebles!$A$1:$K$26</definedName>
    <definedName name="_xlnm.Print_Area" localSheetId="51">Nómina!$A$1:$K$113</definedName>
    <definedName name="_xlnm.Print_Area" localSheetId="9">'Otros productos químicos'!$A$1:$K$26</definedName>
    <definedName name="_xlnm.Print_Area" localSheetId="26">'Otros servicios profesionales'!$A$1:$K$62</definedName>
    <definedName name="_xlnm.Print_Area" localSheetId="6">'Pasta o pulpa, papel'!$A$1:$K$36</definedName>
    <definedName name="_xlnm.Print_Area" localSheetId="10">'Productos de caucho y plástico'!$A$1:$K$28</definedName>
    <definedName name="_xlnm.Print_Area" localSheetId="5">'Productos de madera'!$A$1:$K$27</definedName>
    <definedName name="_xlnm.Print_Area" localSheetId="1">'Productos de molinería, almidon'!$A$1:$K$26</definedName>
    <definedName name="_xlnm.Print_Area" localSheetId="7">'Productos de petróleo y combust'!$A$1:$K$27</definedName>
    <definedName name="_xlnm.Print_Area" localSheetId="13">'Productos metálicos elaborados'!$A$1:$K$32</definedName>
    <definedName name="_xlnm.Print_Area" localSheetId="8">'Químicos básicos'!$A$1:$K$27</definedName>
    <definedName name="_xlnm.Print_Area" localSheetId="47">'Salud ocupacional'!$A$1:$K$30</definedName>
    <definedName name="_xlnm.Print_Area" localSheetId="44">'seguros de riesgos laborales'!$A$1:$K$32</definedName>
    <definedName name="_xlnm.Print_Area" localSheetId="19">'Seguros entidad'!$A$1:$K$41</definedName>
    <definedName name="_xlnm.Print_Area" localSheetId="48">'Servicio de reparación de muebl'!$A$1:$K$27</definedName>
    <definedName name="_xlnm.Print_Area" localSheetId="14">'servicio de transporte de carga'!$A$1:$K$27</definedName>
    <definedName name="_xlnm.Print_Area" localSheetId="40">'Servicios consultoria'!$A$1:$K$25</definedName>
    <definedName name="_xlnm.Print_Area" localSheetId="21">'Servicios de administración'!$A$1:$K$39</definedName>
    <definedName name="_xlnm.Print_Area" localSheetId="23">'servicios de arren inmuebles'!$A$1:$K$27</definedName>
    <definedName name="_xlnm.Print_Area" localSheetId="22">'Servicios de arrendamiento'!$A$1:$K$29</definedName>
    <definedName name="_xlnm.Print_Area" localSheetId="33">'Servicios de copia y reproducci'!$A$1:$K$28</definedName>
    <definedName name="_xlnm.Print_Area" localSheetId="34">'Servicios de correo'!$A$1:$K$27</definedName>
    <definedName name="_xlnm.Print_Area" localSheetId="25">'servicios de documentación y ce'!$A$1:$K$27</definedName>
    <definedName name="_xlnm.Print_Area" localSheetId="50">'servicios de ingenieria'!$A$1:$K$27</definedName>
    <definedName name="_xlnm.Print_Area" localSheetId="32">'Servicios de limpieza general'!$A$1:$K$28</definedName>
    <definedName name="_xlnm.Print_Area" localSheetId="18">'Servicios de mensajería'!$A$1:$K$27</definedName>
    <definedName name="_xlnm.Print_Area" localSheetId="35">'Servicios de organización'!$A$1:$K$27</definedName>
    <definedName name="_xlnm.Print_Area" localSheetId="31">'Servicios de protección'!$A$1:$K$29</definedName>
    <definedName name="_xlnm.Print_Area" localSheetId="28">'Servicios de telecomunicaciones'!$A$1:$K$44</definedName>
    <definedName name="_xlnm.Print_Area" localSheetId="27">'Servicios de telefonía fija'!$A$1:$K$104</definedName>
    <definedName name="_xlnm.Print_Area" localSheetId="30">'Servicios de transmisión'!$A$1:$K$34</definedName>
    <definedName name="_xlnm.Print_Area" localSheetId="17">'Servicios de transporte'!$A$1:$K$27</definedName>
    <definedName name="_xlnm.Print_Area" localSheetId="20">'Servicios Financieros y Conexos'!$A$1:$K$36</definedName>
    <definedName name="_xlnm.Print_Area" localSheetId="29">'Srvcs telecom. a través de inte'!$A$1:$K$96</definedName>
    <definedName name="_xlnm.Print_Area" localSheetId="38">'Srvs de manto y rep. ascensores'!$A$1:$K$26</definedName>
    <definedName name="_xlnm.Print_Area" localSheetId="36">'Srvs de manto y rep. computador'!$A$1:$K$31</definedName>
    <definedName name="_xlnm.Print_Area" localSheetId="37">'Srvs de manto y rep. maquinaria'!$A$1:$K$27</definedName>
    <definedName name="_xlnm.Print_Area" localSheetId="39">'Srvs de reparación de otros bie'!$A$1:$K$28</definedName>
    <definedName name="_xlnm.Print_Area" localSheetId="54">SUSPENSION!$A$1:$H$36</definedName>
    <definedName name="_xlnm.Print_Area" localSheetId="49">'Tasas y derechos administrativo'!$A$1:$K$34</definedName>
    <definedName name="_xlnm.Print_Area" localSheetId="53">TOTAL!$A$1:$M$64</definedName>
    <definedName name="_xlnm.Print_Area" localSheetId="11">'Vidrio y productos de vidrio'!$A$1:$K$27</definedName>
    <definedName name="_xlnm.Print_Titles" localSheetId="42">'Acueducto y alcantarillado'!$15:$16</definedName>
    <definedName name="_xlnm.Print_Titles" localSheetId="3">'Artículos textiles'!$15:$16</definedName>
    <definedName name="_xlnm.Print_Titles" localSheetId="43">Aseo!$15:$16</definedName>
    <definedName name="_xlnm.Print_Titles" localSheetId="2">Bebidas!$14:$15</definedName>
    <definedName name="_xlnm.Print_Titles" localSheetId="46">'Bienestar e incentivos'!$16:$17</definedName>
    <definedName name="_xlnm.Print_Titles" localSheetId="45">Capacitación!$15:$16</definedName>
    <definedName name="_xlnm.Print_Titles" localSheetId="24">'Derechos de uso de propiedad in'!$15:$16</definedName>
    <definedName name="_xlnm.Print_Titles" localSheetId="41">Energía!$15:$16</definedName>
    <definedName name="_xlnm.Print_Titles" localSheetId="0">'equipos de información, computa'!$15:$16</definedName>
    <definedName name="_xlnm.Print_Titles" localSheetId="26">'Otros servicios profesionales'!$14:$15</definedName>
    <definedName name="_xlnm.Print_Titles" localSheetId="1">'Productos de molinería, almidon'!$14:$15</definedName>
    <definedName name="_xlnm.Print_Titles" localSheetId="47">'Salud ocupacional'!$11:$12</definedName>
    <definedName name="_xlnm.Print_Titles" localSheetId="44">'seguros de riesgos laborales'!$15:$16</definedName>
    <definedName name="_xlnm.Print_Titles" localSheetId="40">'Servicios consultoria'!$13:$14</definedName>
    <definedName name="_xlnm.Print_Titles" localSheetId="21">'Servicios de administración'!$15:$16</definedName>
    <definedName name="_xlnm.Print_Titles" localSheetId="23">'servicios de arren inmuebles'!$15:$16</definedName>
    <definedName name="_xlnm.Print_Titles" localSheetId="22">'Servicios de arrendamiento'!$14:$15</definedName>
    <definedName name="_xlnm.Print_Titles" localSheetId="33">'Servicios de copia y reproducci'!$14:$15</definedName>
    <definedName name="_xlnm.Print_Titles" localSheetId="34">'Servicios de correo'!$15:$16</definedName>
    <definedName name="_xlnm.Print_Titles" localSheetId="50">'servicios de ingenieria'!$15:$16</definedName>
    <definedName name="_xlnm.Print_Titles" localSheetId="32">'Servicios de limpieza general'!$14:$15</definedName>
    <definedName name="_xlnm.Print_Titles" localSheetId="35">'Servicios de organización'!$15:$16</definedName>
    <definedName name="_xlnm.Print_Titles" localSheetId="31">'Servicios de protección'!$15:$16</definedName>
    <definedName name="_xlnm.Print_Titles" localSheetId="28">'Servicios de telecomunicaciones'!$14:$15</definedName>
    <definedName name="_xlnm.Print_Titles" localSheetId="27">'Servicios de telefonía fija'!$14:$15</definedName>
    <definedName name="_xlnm.Print_Titles" localSheetId="30">'Servicios de transmisión'!$15:$16</definedName>
    <definedName name="_xlnm.Print_Titles" localSheetId="20">'Servicios Financieros y Conexos'!$15:$16</definedName>
    <definedName name="_xlnm.Print_Titles" localSheetId="29">'Srvcs telecom. a través de inte'!$15:$16</definedName>
    <definedName name="_xlnm.Print_Titles" localSheetId="38">'Srvs de manto y rep. ascensores'!$14:$15</definedName>
    <definedName name="_xlnm.Print_Titles" localSheetId="36">'Srvs de manto y rep. computador'!$15:$16</definedName>
    <definedName name="_xlnm.Print_Titles" localSheetId="37">'Srvs de manto y rep. maquinaria'!$15:$16</definedName>
    <definedName name="_xlnm.Print_Titles" localSheetId="39">'Srvs de reparación de otros bie'!$15:$16</definedName>
    <definedName name="_xlnm.Print_Titles" localSheetId="49">'Tasas y derechos administrativo'!$15:$16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7" l="1"/>
  <c r="I58" i="17"/>
  <c r="K18" i="96"/>
  <c r="K19" i="96"/>
  <c r="I13" i="126"/>
  <c r="K16" i="74"/>
  <c r="K17" i="74"/>
  <c r="K18" i="74"/>
  <c r="K19" i="74"/>
  <c r="K20" i="74"/>
  <c r="K21" i="74"/>
  <c r="K22" i="74"/>
  <c r="K23" i="74"/>
  <c r="K24" i="74"/>
  <c r="K25" i="74"/>
  <c r="K15" i="74"/>
  <c r="K138" i="122"/>
  <c r="K139" i="122"/>
  <c r="K140" i="122"/>
  <c r="K141" i="122"/>
  <c r="K142" i="122"/>
  <c r="K54" i="105"/>
  <c r="K55" i="105"/>
  <c r="K56" i="105"/>
  <c r="K57" i="105"/>
  <c r="K58" i="105"/>
  <c r="K59" i="105"/>
  <c r="K60" i="105"/>
  <c r="K61" i="105"/>
  <c r="K62" i="105"/>
  <c r="K63" i="105"/>
  <c r="K64" i="105"/>
  <c r="K65" i="105"/>
  <c r="K66" i="105"/>
  <c r="K67" i="105"/>
  <c r="K68" i="105"/>
  <c r="K69" i="105"/>
  <c r="K70" i="105"/>
  <c r="K71" i="105"/>
  <c r="K72" i="105"/>
  <c r="K73" i="105"/>
  <c r="K74" i="105"/>
  <c r="K75" i="105"/>
  <c r="K76" i="105"/>
  <c r="K77" i="105"/>
  <c r="K78" i="105"/>
  <c r="K79" i="105"/>
  <c r="K80" i="105"/>
  <c r="K81" i="105"/>
  <c r="K82" i="105"/>
  <c r="K83" i="105"/>
  <c r="K84" i="105"/>
  <c r="K85" i="105"/>
  <c r="K86" i="105"/>
  <c r="K87" i="105"/>
  <c r="I27" i="74"/>
  <c r="K57" i="103"/>
  <c r="K58" i="103"/>
  <c r="K59" i="103"/>
  <c r="K60" i="103"/>
  <c r="K100" i="103"/>
  <c r="K103" i="103"/>
  <c r="M32" i="17"/>
  <c r="K61" i="103"/>
  <c r="K62" i="103"/>
  <c r="K63" i="103"/>
  <c r="K64" i="103"/>
  <c r="K65" i="103"/>
  <c r="K66" i="103"/>
  <c r="K67" i="103"/>
  <c r="K68" i="103"/>
  <c r="K69" i="103"/>
  <c r="K70" i="103"/>
  <c r="K71" i="103"/>
  <c r="K72" i="103"/>
  <c r="K73" i="103"/>
  <c r="K74" i="103"/>
  <c r="K75" i="103"/>
  <c r="K76" i="103"/>
  <c r="K77" i="103"/>
  <c r="K78" i="103"/>
  <c r="K79" i="103"/>
  <c r="K80" i="103"/>
  <c r="K81" i="103"/>
  <c r="K82" i="103"/>
  <c r="K83" i="103"/>
  <c r="K84" i="103"/>
  <c r="K85" i="103"/>
  <c r="K86" i="103"/>
  <c r="K87" i="103"/>
  <c r="K88" i="103"/>
  <c r="K89" i="103"/>
  <c r="K90" i="103"/>
  <c r="K91" i="103"/>
  <c r="K92" i="103"/>
  <c r="K93" i="103"/>
  <c r="K94" i="103"/>
  <c r="J72" i="53"/>
  <c r="K72" i="53"/>
  <c r="K82" i="53"/>
  <c r="K83" i="53"/>
  <c r="J96" i="53"/>
  <c r="K98" i="53"/>
  <c r="I86" i="53"/>
  <c r="J84" i="53"/>
  <c r="K70" i="117"/>
  <c r="K71" i="117"/>
  <c r="K72" i="117"/>
  <c r="K73" i="117"/>
  <c r="K74" i="117"/>
  <c r="K75" i="117"/>
  <c r="K76" i="117"/>
  <c r="K77" i="117"/>
  <c r="K78" i="117"/>
  <c r="K79" i="117"/>
  <c r="K80" i="117"/>
  <c r="K81" i="117"/>
  <c r="K82" i="117"/>
  <c r="K83" i="117"/>
  <c r="K84" i="117"/>
  <c r="K85" i="117"/>
  <c r="K86" i="117"/>
  <c r="K87" i="117"/>
  <c r="K88" i="117"/>
  <c r="K89" i="117"/>
  <c r="K90" i="117"/>
  <c r="K91" i="117"/>
  <c r="K92" i="117"/>
  <c r="K93" i="117"/>
  <c r="K94" i="117"/>
  <c r="K95" i="117"/>
  <c r="K96" i="117"/>
  <c r="K97" i="117"/>
  <c r="K98" i="117"/>
  <c r="K99" i="117"/>
  <c r="K100" i="117"/>
  <c r="K101" i="117"/>
  <c r="K102" i="117"/>
  <c r="K103" i="117"/>
  <c r="K104" i="117"/>
  <c r="K105" i="117"/>
  <c r="K106" i="117"/>
  <c r="K107" i="117"/>
  <c r="J140" i="117"/>
  <c r="K18" i="22"/>
  <c r="K17" i="22"/>
  <c r="K23" i="22"/>
  <c r="K26" i="22"/>
  <c r="M12" i="17"/>
  <c r="M4" i="17"/>
  <c r="I75" i="53"/>
  <c r="I10" i="74"/>
  <c r="G30" i="74"/>
  <c r="I59" i="17"/>
  <c r="I19" i="85"/>
  <c r="I140" i="117"/>
  <c r="E143" i="117"/>
  <c r="K14" i="74"/>
  <c r="K27" i="74"/>
  <c r="K30" i="74"/>
  <c r="M59" i="17"/>
  <c r="K18" i="105"/>
  <c r="K19" i="105"/>
  <c r="K20" i="105"/>
  <c r="K21" i="105"/>
  <c r="K22" i="105"/>
  <c r="K23" i="105"/>
  <c r="K24" i="105"/>
  <c r="K25" i="105"/>
  <c r="K26" i="105"/>
  <c r="K27" i="105"/>
  <c r="K28" i="105"/>
  <c r="K29" i="105"/>
  <c r="K30" i="105"/>
  <c r="K31" i="105"/>
  <c r="K32" i="105"/>
  <c r="K33" i="105"/>
  <c r="K34" i="105"/>
  <c r="K35" i="105"/>
  <c r="K36" i="105"/>
  <c r="K37" i="105"/>
  <c r="K38" i="105"/>
  <c r="K39" i="105"/>
  <c r="K40" i="105"/>
  <c r="K41" i="105"/>
  <c r="K42" i="105"/>
  <c r="K43" i="105"/>
  <c r="K44" i="105"/>
  <c r="K45" i="105"/>
  <c r="K46" i="105"/>
  <c r="K47" i="105"/>
  <c r="K48" i="105"/>
  <c r="K49" i="105"/>
  <c r="K50" i="105"/>
  <c r="K51" i="105"/>
  <c r="K52" i="105"/>
  <c r="K53" i="105"/>
  <c r="K26" i="103"/>
  <c r="K27" i="103"/>
  <c r="K28" i="103"/>
  <c r="K29" i="103"/>
  <c r="K30" i="103"/>
  <c r="K31" i="103"/>
  <c r="K32" i="103"/>
  <c r="K33" i="103"/>
  <c r="K34" i="103"/>
  <c r="K35" i="103"/>
  <c r="K36" i="103"/>
  <c r="K37" i="103"/>
  <c r="K38" i="103"/>
  <c r="K39" i="103"/>
  <c r="K40" i="103"/>
  <c r="K41" i="103"/>
  <c r="K42" i="103"/>
  <c r="K43" i="103"/>
  <c r="K44" i="103"/>
  <c r="K45" i="103"/>
  <c r="K46" i="103"/>
  <c r="K47" i="103"/>
  <c r="K48" i="103"/>
  <c r="K49" i="103"/>
  <c r="K50" i="103"/>
  <c r="K51" i="103"/>
  <c r="K52" i="103"/>
  <c r="K53" i="103"/>
  <c r="K54" i="103"/>
  <c r="K55" i="103"/>
  <c r="K56" i="103"/>
  <c r="K96" i="103"/>
  <c r="K97" i="103"/>
  <c r="K53" i="117"/>
  <c r="K54" i="117"/>
  <c r="K55" i="117"/>
  <c r="K56" i="117"/>
  <c r="K57" i="117"/>
  <c r="K58" i="117"/>
  <c r="K59" i="117"/>
  <c r="K60" i="117"/>
  <c r="K61" i="117"/>
  <c r="K62" i="117"/>
  <c r="K63" i="117"/>
  <c r="K64" i="117"/>
  <c r="K65" i="117"/>
  <c r="K66" i="117"/>
  <c r="K67" i="117"/>
  <c r="K68" i="117"/>
  <c r="K69" i="117"/>
  <c r="K121" i="117"/>
  <c r="K122" i="117"/>
  <c r="K123" i="117"/>
  <c r="K124" i="117"/>
  <c r="K125" i="117"/>
  <c r="K126" i="117"/>
  <c r="K127" i="117"/>
  <c r="K18" i="41"/>
  <c r="K19" i="41"/>
  <c r="K66" i="53"/>
  <c r="J83" i="53"/>
  <c r="I61" i="53"/>
  <c r="C45" i="17"/>
  <c r="C51" i="17"/>
  <c r="C42" i="17"/>
  <c r="C40" i="17"/>
  <c r="C29" i="17"/>
  <c r="C23" i="17"/>
  <c r="C57" i="17"/>
  <c r="C53" i="17"/>
  <c r="K14" i="123"/>
  <c r="K15" i="123"/>
  <c r="K16" i="123"/>
  <c r="K17" i="123"/>
  <c r="K13" i="123"/>
  <c r="K23" i="119"/>
  <c r="K24" i="119"/>
  <c r="K25" i="119"/>
  <c r="K26" i="119"/>
  <c r="K27" i="119"/>
  <c r="K28" i="119"/>
  <c r="K29" i="119"/>
  <c r="K47" i="119"/>
  <c r="K50" i="119"/>
  <c r="M48" i="17"/>
  <c r="K30" i="119"/>
  <c r="B26" i="113"/>
  <c r="K16" i="88"/>
  <c r="K17" i="88"/>
  <c r="K18" i="88"/>
  <c r="K24" i="88"/>
  <c r="K27" i="88"/>
  <c r="M15" i="17"/>
  <c r="K15" i="88"/>
  <c r="K17" i="41"/>
  <c r="K47" i="53"/>
  <c r="K48" i="53"/>
  <c r="I51" i="53"/>
  <c r="K51" i="53"/>
  <c r="K46" i="53"/>
  <c r="I26" i="17"/>
  <c r="I29" i="17"/>
  <c r="K45" i="53"/>
  <c r="K44" i="53"/>
  <c r="I40" i="53"/>
  <c r="K39" i="53"/>
  <c r="K23" i="63"/>
  <c r="K24" i="63"/>
  <c r="K25" i="63"/>
  <c r="K26" i="63"/>
  <c r="K27" i="63"/>
  <c r="K28" i="63"/>
  <c r="K32" i="53"/>
  <c r="J26" i="53"/>
  <c r="I26" i="53"/>
  <c r="K25" i="53"/>
  <c r="K17" i="96"/>
  <c r="J20" i="53"/>
  <c r="K20" i="53"/>
  <c r="I20" i="53"/>
  <c r="K18" i="53"/>
  <c r="K18" i="119"/>
  <c r="K19" i="119"/>
  <c r="K20" i="119"/>
  <c r="K21" i="119"/>
  <c r="K22" i="119"/>
  <c r="K17" i="119"/>
  <c r="K17" i="81"/>
  <c r="K16" i="80"/>
  <c r="K16" i="79"/>
  <c r="D26" i="95"/>
  <c r="K17" i="112"/>
  <c r="K27" i="112"/>
  <c r="K30" i="112"/>
  <c r="M41" i="17"/>
  <c r="K18" i="112"/>
  <c r="K19" i="112"/>
  <c r="K20" i="112"/>
  <c r="I100" i="103"/>
  <c r="E103" i="103"/>
  <c r="J100" i="103"/>
  <c r="I103" i="103"/>
  <c r="K46" i="63"/>
  <c r="K47" i="63"/>
  <c r="K48" i="63"/>
  <c r="K49" i="63"/>
  <c r="K50" i="63"/>
  <c r="K51" i="63"/>
  <c r="K52" i="63"/>
  <c r="K53" i="63"/>
  <c r="K27" i="126"/>
  <c r="K28" i="126"/>
  <c r="K29" i="126"/>
  <c r="K30" i="126"/>
  <c r="K29" i="99"/>
  <c r="K88" i="53"/>
  <c r="K95" i="53"/>
  <c r="K97" i="53"/>
  <c r="K99" i="53"/>
  <c r="K100" i="53"/>
  <c r="K101" i="53"/>
  <c r="K93" i="53"/>
  <c r="K45" i="63"/>
  <c r="K55" i="63"/>
  <c r="K56" i="63"/>
  <c r="K44" i="63"/>
  <c r="K26" i="126"/>
  <c r="K32" i="100"/>
  <c r="K33" i="100"/>
  <c r="K31" i="100"/>
  <c r="K90" i="53"/>
  <c r="K102" i="53"/>
  <c r="K92" i="53"/>
  <c r="K91" i="53"/>
  <c r="K89" i="53"/>
  <c r="K30" i="100"/>
  <c r="K25" i="99"/>
  <c r="K26" i="99"/>
  <c r="K27" i="99"/>
  <c r="K28" i="99"/>
  <c r="K15" i="53"/>
  <c r="K17" i="53"/>
  <c r="K19" i="53"/>
  <c r="K21" i="53"/>
  <c r="K22" i="53"/>
  <c r="K23" i="53"/>
  <c r="K24" i="53"/>
  <c r="K28" i="53"/>
  <c r="K29" i="53"/>
  <c r="K30" i="53"/>
  <c r="K31" i="53"/>
  <c r="K36" i="53"/>
  <c r="K37" i="53"/>
  <c r="K41" i="53"/>
  <c r="K42" i="53"/>
  <c r="K43" i="53"/>
  <c r="K49" i="53"/>
  <c r="K50" i="53"/>
  <c r="K54" i="53"/>
  <c r="K55" i="53"/>
  <c r="K58" i="53"/>
  <c r="K59" i="53"/>
  <c r="K60" i="53"/>
  <c r="K61" i="53"/>
  <c r="K62" i="53"/>
  <c r="K63" i="53"/>
  <c r="K64" i="53"/>
  <c r="K65" i="53"/>
  <c r="K68" i="53"/>
  <c r="K69" i="53"/>
  <c r="K70" i="53"/>
  <c r="K71" i="53"/>
  <c r="K74" i="53"/>
  <c r="K76" i="53"/>
  <c r="K77" i="53"/>
  <c r="K78" i="53"/>
  <c r="K79" i="53"/>
  <c r="K80" i="53"/>
  <c r="K84" i="53"/>
  <c r="K85" i="53"/>
  <c r="K87" i="53"/>
  <c r="K14" i="53"/>
  <c r="K81" i="53"/>
  <c r="K73" i="53"/>
  <c r="K18" i="123"/>
  <c r="K26" i="123"/>
  <c r="K29" i="123"/>
  <c r="M52" i="17"/>
  <c r="K19" i="123"/>
  <c r="K20" i="123"/>
  <c r="K25" i="126"/>
  <c r="K67" i="53"/>
  <c r="K38" i="63"/>
  <c r="K39" i="63"/>
  <c r="K40" i="63"/>
  <c r="K41" i="63"/>
  <c r="K57" i="53"/>
  <c r="K36" i="63"/>
  <c r="K37" i="63"/>
  <c r="K53" i="53"/>
  <c r="D26" i="94"/>
  <c r="K27" i="53"/>
  <c r="K35" i="53"/>
  <c r="D24" i="116"/>
  <c r="I12" i="104"/>
  <c r="I33" i="17"/>
  <c r="K16" i="53"/>
  <c r="K41" i="119"/>
  <c r="K42" i="119"/>
  <c r="K43" i="119"/>
  <c r="K33" i="104"/>
  <c r="K34" i="104"/>
  <c r="K38" i="104"/>
  <c r="K17" i="127"/>
  <c r="K29" i="100"/>
  <c r="I30" i="17"/>
  <c r="K26" i="100"/>
  <c r="K27" i="100"/>
  <c r="K28" i="100"/>
  <c r="K34" i="100"/>
  <c r="K31" i="63"/>
  <c r="K32" i="63"/>
  <c r="K33" i="63"/>
  <c r="K34" i="63"/>
  <c r="K25" i="100"/>
  <c r="H46" i="17"/>
  <c r="K17" i="110"/>
  <c r="I11" i="116"/>
  <c r="G24" i="116"/>
  <c r="I13" i="105"/>
  <c r="I34" i="17"/>
  <c r="K164" i="122"/>
  <c r="K165" i="122"/>
  <c r="K166" i="122"/>
  <c r="K167" i="122"/>
  <c r="K168" i="122"/>
  <c r="K169" i="122"/>
  <c r="K170" i="122"/>
  <c r="K171" i="122"/>
  <c r="K172" i="122"/>
  <c r="K173" i="122"/>
  <c r="K174" i="122"/>
  <c r="K175" i="122"/>
  <c r="K176" i="122"/>
  <c r="K29" i="63"/>
  <c r="K30" i="63"/>
  <c r="K35" i="63"/>
  <c r="K42" i="63"/>
  <c r="K29" i="28"/>
  <c r="K28" i="28"/>
  <c r="K163" i="122"/>
  <c r="K130" i="122"/>
  <c r="K131" i="122"/>
  <c r="K132" i="122"/>
  <c r="K133" i="122"/>
  <c r="K134" i="122"/>
  <c r="K135" i="122"/>
  <c r="K136" i="122"/>
  <c r="K137" i="122"/>
  <c r="K145" i="122"/>
  <c r="K146" i="122"/>
  <c r="K147" i="122"/>
  <c r="K148" i="122"/>
  <c r="K149" i="122"/>
  <c r="K150" i="122"/>
  <c r="K151" i="122"/>
  <c r="K152" i="122"/>
  <c r="K153" i="122"/>
  <c r="K154" i="122"/>
  <c r="K155" i="122"/>
  <c r="K156" i="122"/>
  <c r="K157" i="122"/>
  <c r="K158" i="122"/>
  <c r="K159" i="122"/>
  <c r="K160" i="122"/>
  <c r="K161" i="122"/>
  <c r="K162" i="122"/>
  <c r="K26" i="28"/>
  <c r="K27" i="28"/>
  <c r="K19" i="88"/>
  <c r="K20" i="88"/>
  <c r="K25" i="85"/>
  <c r="K32" i="85"/>
  <c r="K35" i="85"/>
  <c r="M11" i="17"/>
  <c r="K26" i="85"/>
  <c r="K27" i="85"/>
  <c r="K28" i="85"/>
  <c r="K29" i="85"/>
  <c r="K30" i="85"/>
  <c r="I14" i="122"/>
  <c r="I51" i="17"/>
  <c r="I13" i="113"/>
  <c r="G26" i="113"/>
  <c r="I13" i="110"/>
  <c r="K24" i="106"/>
  <c r="K25" i="106"/>
  <c r="K26" i="106"/>
  <c r="K120" i="122"/>
  <c r="K121" i="122"/>
  <c r="K122" i="122"/>
  <c r="K123" i="122"/>
  <c r="K124" i="122"/>
  <c r="K125" i="122"/>
  <c r="K126" i="122"/>
  <c r="K127" i="122"/>
  <c r="K128" i="122"/>
  <c r="K129" i="122"/>
  <c r="K25" i="118"/>
  <c r="K26" i="118"/>
  <c r="K34" i="118"/>
  <c r="K37" i="118"/>
  <c r="M47" i="17"/>
  <c r="K27" i="118"/>
  <c r="K28" i="118"/>
  <c r="K29" i="118"/>
  <c r="K25" i="104"/>
  <c r="K26" i="104"/>
  <c r="K27" i="104"/>
  <c r="K21" i="100"/>
  <c r="K22" i="100"/>
  <c r="K23" i="100"/>
  <c r="K17" i="99"/>
  <c r="K18" i="99"/>
  <c r="K19" i="99"/>
  <c r="K20" i="99"/>
  <c r="J37" i="99"/>
  <c r="I40" i="99"/>
  <c r="I37" i="99"/>
  <c r="E40" i="99"/>
  <c r="G25" i="17"/>
  <c r="I13" i="115"/>
  <c r="G27" i="115"/>
  <c r="K25" i="28"/>
  <c r="K19" i="107"/>
  <c r="K20" i="107"/>
  <c r="K21" i="107"/>
  <c r="K40" i="122"/>
  <c r="K41" i="122"/>
  <c r="K42" i="122"/>
  <c r="K43" i="122"/>
  <c r="K44" i="122"/>
  <c r="K45" i="122"/>
  <c r="K46" i="122"/>
  <c r="K47" i="122"/>
  <c r="K48" i="122"/>
  <c r="K49" i="122"/>
  <c r="K50" i="122"/>
  <c r="K51" i="122"/>
  <c r="K52" i="122"/>
  <c r="K53" i="122"/>
  <c r="K54" i="122"/>
  <c r="K55" i="122"/>
  <c r="K56" i="122"/>
  <c r="K57" i="122"/>
  <c r="K58" i="122"/>
  <c r="K59" i="122"/>
  <c r="K60" i="122"/>
  <c r="K61" i="122"/>
  <c r="K62" i="122"/>
  <c r="K63" i="122"/>
  <c r="K64" i="122"/>
  <c r="K65" i="122"/>
  <c r="K66" i="122"/>
  <c r="K67" i="122"/>
  <c r="K68" i="122"/>
  <c r="K69" i="122"/>
  <c r="K70" i="122"/>
  <c r="K71" i="122"/>
  <c r="K72" i="122"/>
  <c r="K73" i="122"/>
  <c r="K74" i="122"/>
  <c r="K75" i="122"/>
  <c r="K76" i="122"/>
  <c r="K77" i="122"/>
  <c r="K78" i="122"/>
  <c r="K79" i="122"/>
  <c r="K80" i="122"/>
  <c r="K81" i="122"/>
  <c r="K82" i="122"/>
  <c r="K83" i="122"/>
  <c r="K84" i="122"/>
  <c r="K85" i="122"/>
  <c r="K86" i="122"/>
  <c r="K87" i="122"/>
  <c r="K88" i="122"/>
  <c r="K89" i="122"/>
  <c r="K90" i="122"/>
  <c r="K91" i="122"/>
  <c r="K92" i="122"/>
  <c r="K93" i="122"/>
  <c r="K94" i="122"/>
  <c r="K95" i="122"/>
  <c r="K96" i="122"/>
  <c r="K97" i="122"/>
  <c r="K98" i="122"/>
  <c r="K99" i="122"/>
  <c r="K100" i="122"/>
  <c r="K101" i="122"/>
  <c r="K102" i="122"/>
  <c r="K103" i="122"/>
  <c r="K104" i="122"/>
  <c r="K105" i="122"/>
  <c r="K106" i="122"/>
  <c r="K107" i="122"/>
  <c r="K108" i="122"/>
  <c r="K109" i="122"/>
  <c r="K110" i="122"/>
  <c r="K111" i="122"/>
  <c r="K112" i="122"/>
  <c r="K113" i="122"/>
  <c r="K114" i="122"/>
  <c r="K115" i="122"/>
  <c r="K116" i="122"/>
  <c r="K117" i="122"/>
  <c r="K118" i="122"/>
  <c r="K119" i="122"/>
  <c r="K24" i="118"/>
  <c r="K30" i="118"/>
  <c r="K31" i="118"/>
  <c r="K23" i="106"/>
  <c r="K24" i="103"/>
  <c r="K25" i="103"/>
  <c r="I13" i="120"/>
  <c r="G31" i="120"/>
  <c r="I49" i="17"/>
  <c r="K21" i="123"/>
  <c r="K22" i="123"/>
  <c r="K23" i="123"/>
  <c r="K35" i="122"/>
  <c r="K36" i="122"/>
  <c r="K37" i="122"/>
  <c r="K38" i="122"/>
  <c r="K39" i="122"/>
  <c r="K50" i="117"/>
  <c r="K51" i="117"/>
  <c r="K52" i="117"/>
  <c r="K139" i="117"/>
  <c r="K18" i="108"/>
  <c r="K19" i="108"/>
  <c r="K19" i="104"/>
  <c r="K20" i="104"/>
  <c r="K21" i="104"/>
  <c r="K22" i="104"/>
  <c r="K23" i="104"/>
  <c r="K24" i="104"/>
  <c r="K40" i="104"/>
  <c r="K43" i="104"/>
  <c r="M33" i="17"/>
  <c r="K28" i="104"/>
  <c r="K29" i="104"/>
  <c r="K31" i="104"/>
  <c r="K21" i="63"/>
  <c r="K22" i="63"/>
  <c r="K22" i="126"/>
  <c r="K20" i="100"/>
  <c r="K23" i="28"/>
  <c r="K32" i="28"/>
  <c r="K35" i="28"/>
  <c r="M26" i="17"/>
  <c r="I13" i="121"/>
  <c r="G26" i="121"/>
  <c r="J35" i="100"/>
  <c r="I38" i="100"/>
  <c r="K27" i="17"/>
  <c r="K44" i="117"/>
  <c r="K45" i="117"/>
  <c r="K46" i="117"/>
  <c r="K47" i="117"/>
  <c r="K48" i="117"/>
  <c r="K49" i="117"/>
  <c r="K21" i="112"/>
  <c r="K18" i="109"/>
  <c r="K19" i="109"/>
  <c r="K20" i="109"/>
  <c r="K19" i="106"/>
  <c r="K20" i="106"/>
  <c r="K21" i="106"/>
  <c r="K22" i="106"/>
  <c r="K27" i="106"/>
  <c r="K20" i="103"/>
  <c r="K21" i="103"/>
  <c r="K22" i="103"/>
  <c r="K23" i="103"/>
  <c r="K17" i="63"/>
  <c r="K18" i="63"/>
  <c r="K19" i="63"/>
  <c r="K20" i="63"/>
  <c r="K43" i="63"/>
  <c r="K18" i="21"/>
  <c r="K19" i="21"/>
  <c r="K20" i="21"/>
  <c r="K21" i="21"/>
  <c r="K22" i="21"/>
  <c r="K17" i="21"/>
  <c r="K23" i="21"/>
  <c r="K26" i="21"/>
  <c r="M53" i="17"/>
  <c r="K18" i="126"/>
  <c r="K19" i="126"/>
  <c r="K31" i="126"/>
  <c r="K34" i="126"/>
  <c r="M30" i="17"/>
  <c r="K20" i="126"/>
  <c r="K21" i="126"/>
  <c r="K17" i="101"/>
  <c r="K25" i="101"/>
  <c r="K28" i="101"/>
  <c r="M28" i="17"/>
  <c r="K18" i="101"/>
  <c r="K19" i="101"/>
  <c r="K20" i="101"/>
  <c r="K21" i="101"/>
  <c r="K22" i="101"/>
  <c r="K22" i="28"/>
  <c r="K24" i="28"/>
  <c r="K21" i="88"/>
  <c r="K22" i="88"/>
  <c r="K19" i="103"/>
  <c r="J177" i="122"/>
  <c r="I180" i="122"/>
  <c r="I177" i="122"/>
  <c r="E180" i="122"/>
  <c r="G51" i="17"/>
  <c r="K18" i="122"/>
  <c r="K19" i="122"/>
  <c r="K20" i="122"/>
  <c r="K21" i="122"/>
  <c r="K22" i="122"/>
  <c r="K23" i="122"/>
  <c r="K24" i="122"/>
  <c r="K25" i="122"/>
  <c r="K26" i="122"/>
  <c r="K27" i="122"/>
  <c r="K28" i="122"/>
  <c r="K29" i="122"/>
  <c r="K30" i="122"/>
  <c r="K31" i="122"/>
  <c r="K32" i="122"/>
  <c r="K33" i="122"/>
  <c r="K34" i="122"/>
  <c r="E55" i="17"/>
  <c r="D55" i="17"/>
  <c r="A55" i="17"/>
  <c r="B55" i="17"/>
  <c r="D26" i="127"/>
  <c r="K23" i="127"/>
  <c r="K26" i="127"/>
  <c r="M55" i="17"/>
  <c r="J23" i="127"/>
  <c r="I26" i="127"/>
  <c r="K55" i="17"/>
  <c r="I23" i="127"/>
  <c r="E26" i="127"/>
  <c r="I13" i="127"/>
  <c r="G26" i="127"/>
  <c r="K3" i="127"/>
  <c r="A53" i="17"/>
  <c r="E53" i="17"/>
  <c r="D53" i="17"/>
  <c r="B53" i="17"/>
  <c r="A30" i="17"/>
  <c r="B24" i="17"/>
  <c r="I13" i="111"/>
  <c r="G26" i="111"/>
  <c r="I40" i="17"/>
  <c r="I13" i="124"/>
  <c r="I13" i="125"/>
  <c r="G26" i="125"/>
  <c r="I13" i="112"/>
  <c r="G30" i="112"/>
  <c r="I41" i="17"/>
  <c r="I13" i="21"/>
  <c r="I23" i="21"/>
  <c r="E26" i="21"/>
  <c r="K34" i="117"/>
  <c r="K35" i="117"/>
  <c r="K36" i="117"/>
  <c r="K37" i="117"/>
  <c r="K38" i="117"/>
  <c r="K39" i="117"/>
  <c r="K40" i="117"/>
  <c r="K41" i="117"/>
  <c r="K42" i="117"/>
  <c r="K43" i="117"/>
  <c r="K19" i="118"/>
  <c r="K20" i="118"/>
  <c r="K21" i="118"/>
  <c r="K22" i="118"/>
  <c r="I12" i="63"/>
  <c r="I31" i="17"/>
  <c r="I23" i="81"/>
  <c r="E26" i="81"/>
  <c r="I13" i="107"/>
  <c r="I12" i="114"/>
  <c r="G25" i="114"/>
  <c r="I12" i="108"/>
  <c r="G27" i="108"/>
  <c r="I37" i="17"/>
  <c r="I12" i="109"/>
  <c r="G27" i="109"/>
  <c r="I9" i="123"/>
  <c r="G29" i="123"/>
  <c r="K3" i="74"/>
  <c r="K3" i="125"/>
  <c r="K3" i="124"/>
  <c r="K3" i="21"/>
  <c r="K3" i="123"/>
  <c r="K3" i="122"/>
  <c r="K3" i="121"/>
  <c r="K3" i="120"/>
  <c r="K3" i="119"/>
  <c r="K3" i="118"/>
  <c r="K3" i="117"/>
  <c r="K3" i="116"/>
  <c r="K3" i="115"/>
  <c r="K3" i="114"/>
  <c r="K3" i="113"/>
  <c r="K3" i="112"/>
  <c r="K3" i="111"/>
  <c r="K3" i="110"/>
  <c r="K3" i="109"/>
  <c r="K3" i="108"/>
  <c r="K3" i="107"/>
  <c r="K3" i="106"/>
  <c r="K3" i="105"/>
  <c r="K3" i="104"/>
  <c r="K3" i="103"/>
  <c r="K3" i="63"/>
  <c r="K3" i="126"/>
  <c r="K3" i="102"/>
  <c r="K3" i="101"/>
  <c r="K3" i="100"/>
  <c r="K3" i="28"/>
  <c r="K3" i="99"/>
  <c r="K3" i="98"/>
  <c r="K3" i="96"/>
  <c r="K3" i="95"/>
  <c r="K3" i="94"/>
  <c r="K3" i="93"/>
  <c r="K3" i="92"/>
  <c r="K3" i="90"/>
  <c r="K3" i="89"/>
  <c r="K3" i="88"/>
  <c r="K3" i="87"/>
  <c r="K3" i="86"/>
  <c r="K3" i="22"/>
  <c r="K3" i="85"/>
  <c r="K3" i="84"/>
  <c r="K3" i="41"/>
  <c r="K3" i="81"/>
  <c r="K3" i="80"/>
  <c r="K3" i="79"/>
  <c r="K3" i="78"/>
  <c r="K29" i="117"/>
  <c r="K30" i="117"/>
  <c r="K31" i="117"/>
  <c r="K17" i="104"/>
  <c r="K18" i="104"/>
  <c r="J27" i="74"/>
  <c r="I30" i="74"/>
  <c r="K59" i="17"/>
  <c r="K58" i="17"/>
  <c r="J23" i="125"/>
  <c r="I26" i="125"/>
  <c r="I23" i="125"/>
  <c r="J30" i="124"/>
  <c r="I30" i="124"/>
  <c r="E33" i="124"/>
  <c r="G57" i="17"/>
  <c r="G56" i="17"/>
  <c r="J26" i="123"/>
  <c r="I29" i="123"/>
  <c r="I26" i="123"/>
  <c r="E29" i="123"/>
  <c r="J23" i="121"/>
  <c r="I26" i="121"/>
  <c r="I23" i="121"/>
  <c r="E26" i="121"/>
  <c r="F26" i="121"/>
  <c r="H50" i="17"/>
  <c r="J28" i="120"/>
  <c r="I31" i="120"/>
  <c r="I28" i="120"/>
  <c r="E31" i="120"/>
  <c r="J47" i="119"/>
  <c r="I50" i="119"/>
  <c r="I47" i="119"/>
  <c r="E50" i="119"/>
  <c r="G48" i="17"/>
  <c r="J34" i="118"/>
  <c r="I37" i="118"/>
  <c r="K47" i="17"/>
  <c r="I34" i="118"/>
  <c r="E37" i="118"/>
  <c r="I13" i="118"/>
  <c r="G37" i="118"/>
  <c r="I143" i="117"/>
  <c r="K46" i="17"/>
  <c r="I13" i="117"/>
  <c r="I46" i="17"/>
  <c r="J21" i="116"/>
  <c r="I21" i="116"/>
  <c r="E24" i="116"/>
  <c r="J24" i="115"/>
  <c r="I27" i="115"/>
  <c r="I24" i="115"/>
  <c r="E27" i="115"/>
  <c r="J22" i="114"/>
  <c r="I25" i="114"/>
  <c r="I22" i="114"/>
  <c r="E25" i="114"/>
  <c r="G43" i="17"/>
  <c r="J23" i="113"/>
  <c r="I26" i="113"/>
  <c r="I23" i="113"/>
  <c r="E26" i="113"/>
  <c r="J27" i="112"/>
  <c r="I30" i="112"/>
  <c r="K41" i="17"/>
  <c r="I27" i="112"/>
  <c r="E30" i="112"/>
  <c r="G41" i="17"/>
  <c r="J23" i="111"/>
  <c r="I26" i="111"/>
  <c r="I23" i="111"/>
  <c r="E26" i="111"/>
  <c r="J23" i="110"/>
  <c r="I23" i="110"/>
  <c r="J24" i="109"/>
  <c r="I27" i="109"/>
  <c r="I24" i="109"/>
  <c r="E27" i="109"/>
  <c r="J24" i="108"/>
  <c r="I27" i="108"/>
  <c r="I24" i="108"/>
  <c r="J25" i="107"/>
  <c r="I28" i="107"/>
  <c r="I25" i="107"/>
  <c r="E28" i="107"/>
  <c r="J92" i="105"/>
  <c r="I95" i="105"/>
  <c r="I92" i="105"/>
  <c r="E95" i="105"/>
  <c r="J40" i="104"/>
  <c r="I43" i="104"/>
  <c r="I40" i="104"/>
  <c r="E43" i="104"/>
  <c r="G33" i="17"/>
  <c r="J30" i="106"/>
  <c r="I33" i="106"/>
  <c r="J33" i="106"/>
  <c r="L35" i="17"/>
  <c r="I30" i="106"/>
  <c r="E33" i="106"/>
  <c r="I13" i="106"/>
  <c r="G33" i="106"/>
  <c r="J58" i="63"/>
  <c r="I61" i="63"/>
  <c r="I58" i="63"/>
  <c r="E61" i="63"/>
  <c r="K26" i="117"/>
  <c r="K25" i="117"/>
  <c r="K24" i="117"/>
  <c r="K23" i="117"/>
  <c r="K22" i="117"/>
  <c r="K21" i="117"/>
  <c r="K20" i="117"/>
  <c r="K19" i="117"/>
  <c r="K27" i="117"/>
  <c r="K18" i="117"/>
  <c r="K17" i="117"/>
  <c r="D24" i="17"/>
  <c r="E24" i="17"/>
  <c r="C24" i="17"/>
  <c r="D29" i="17"/>
  <c r="E29" i="17"/>
  <c r="D31" i="17"/>
  <c r="E31" i="17"/>
  <c r="D30" i="17"/>
  <c r="E30" i="17"/>
  <c r="E21" i="17"/>
  <c r="C30" i="17"/>
  <c r="D34" i="126"/>
  <c r="F30" i="17"/>
  <c r="J31" i="126"/>
  <c r="I34" i="126"/>
  <c r="J34" i="126"/>
  <c r="L30" i="17"/>
  <c r="I31" i="126"/>
  <c r="E34" i="126"/>
  <c r="G30" i="17"/>
  <c r="G21" i="17"/>
  <c r="K24" i="126"/>
  <c r="K23" i="126"/>
  <c r="K17" i="126"/>
  <c r="D54" i="17"/>
  <c r="D58" i="17"/>
  <c r="E54" i="17"/>
  <c r="E58" i="17"/>
  <c r="C54" i="17"/>
  <c r="B54" i="17"/>
  <c r="A54" i="17"/>
  <c r="D57" i="17"/>
  <c r="D56" i="17"/>
  <c r="E57" i="17"/>
  <c r="E56" i="17"/>
  <c r="C56" i="17"/>
  <c r="A57" i="17"/>
  <c r="D52" i="17"/>
  <c r="E52" i="17"/>
  <c r="C52" i="17"/>
  <c r="B52" i="17"/>
  <c r="A52" i="17"/>
  <c r="D51" i="17"/>
  <c r="E51" i="17"/>
  <c r="B51" i="17"/>
  <c r="A51" i="17"/>
  <c r="D50" i="17"/>
  <c r="E50" i="17"/>
  <c r="C50" i="17"/>
  <c r="B50" i="17"/>
  <c r="A50" i="17"/>
  <c r="D49" i="17"/>
  <c r="E49" i="17"/>
  <c r="B49" i="17"/>
  <c r="A49" i="17"/>
  <c r="D48" i="17"/>
  <c r="E48" i="17"/>
  <c r="C48" i="17"/>
  <c r="B48" i="17"/>
  <c r="A48" i="17"/>
  <c r="D47" i="17"/>
  <c r="E47" i="17"/>
  <c r="C47" i="17"/>
  <c r="B47" i="17"/>
  <c r="A47" i="17"/>
  <c r="D46" i="17"/>
  <c r="E46" i="17"/>
  <c r="C46" i="17"/>
  <c r="C21" i="17"/>
  <c r="C3" i="17"/>
  <c r="B46" i="17"/>
  <c r="A46" i="17"/>
  <c r="D45" i="17"/>
  <c r="E45" i="17"/>
  <c r="B45" i="17"/>
  <c r="A45" i="17"/>
  <c r="D44" i="17"/>
  <c r="E44" i="17"/>
  <c r="C44" i="17"/>
  <c r="B44" i="17"/>
  <c r="A44" i="17"/>
  <c r="D43" i="17"/>
  <c r="E43" i="17"/>
  <c r="B43" i="17"/>
  <c r="A43" i="17"/>
  <c r="D42" i="17"/>
  <c r="E42" i="17"/>
  <c r="B42" i="17"/>
  <c r="A42" i="17"/>
  <c r="D41" i="17"/>
  <c r="E41" i="17"/>
  <c r="C41" i="17"/>
  <c r="B41" i="17"/>
  <c r="A41" i="17"/>
  <c r="D40" i="17"/>
  <c r="E40" i="17"/>
  <c r="B40" i="17"/>
  <c r="A40" i="17"/>
  <c r="D39" i="17"/>
  <c r="E39" i="17"/>
  <c r="C39" i="17"/>
  <c r="B39" i="17"/>
  <c r="A39" i="17"/>
  <c r="D38" i="17"/>
  <c r="E38" i="17"/>
  <c r="C38" i="17"/>
  <c r="B38" i="17"/>
  <c r="A38" i="17"/>
  <c r="D37" i="17"/>
  <c r="E37" i="17"/>
  <c r="C37" i="17"/>
  <c r="B37" i="17"/>
  <c r="A37" i="17"/>
  <c r="D36" i="17"/>
  <c r="E36" i="17"/>
  <c r="C36" i="17"/>
  <c r="B36" i="17"/>
  <c r="A36" i="17"/>
  <c r="D35" i="17"/>
  <c r="E35" i="17"/>
  <c r="C35" i="17"/>
  <c r="B35" i="17"/>
  <c r="A35" i="17"/>
  <c r="D34" i="17"/>
  <c r="E34" i="17"/>
  <c r="C34" i="17"/>
  <c r="B34" i="17"/>
  <c r="A34" i="17"/>
  <c r="D33" i="17"/>
  <c r="E33" i="17"/>
  <c r="C33" i="17"/>
  <c r="B33" i="17"/>
  <c r="A33" i="17"/>
  <c r="D32" i="17"/>
  <c r="E32" i="17"/>
  <c r="C32" i="17"/>
  <c r="B32" i="17"/>
  <c r="A32" i="17"/>
  <c r="B29" i="17"/>
  <c r="A29" i="17"/>
  <c r="D28" i="17"/>
  <c r="E28" i="17"/>
  <c r="C28" i="17"/>
  <c r="B28" i="17"/>
  <c r="A28" i="17"/>
  <c r="D27" i="17"/>
  <c r="E27" i="17"/>
  <c r="C27" i="17"/>
  <c r="B27" i="17"/>
  <c r="A27" i="17"/>
  <c r="D26" i="17"/>
  <c r="E26" i="17"/>
  <c r="C26" i="17"/>
  <c r="B26" i="17"/>
  <c r="A26" i="17"/>
  <c r="D25" i="17"/>
  <c r="E25" i="17"/>
  <c r="C25" i="17"/>
  <c r="B25" i="17"/>
  <c r="A25" i="17"/>
  <c r="A24" i="17"/>
  <c r="D22" i="17"/>
  <c r="E22" i="17"/>
  <c r="C22" i="17"/>
  <c r="B22" i="17"/>
  <c r="A22" i="17"/>
  <c r="D26" i="125"/>
  <c r="F54" i="17"/>
  <c r="F58" i="17"/>
  <c r="E26" i="125"/>
  <c r="K22" i="125"/>
  <c r="K21" i="125"/>
  <c r="K20" i="125"/>
  <c r="K19" i="125"/>
  <c r="K18" i="125"/>
  <c r="K17" i="125"/>
  <c r="D33" i="124"/>
  <c r="F57" i="17"/>
  <c r="F56" i="17"/>
  <c r="I33" i="124"/>
  <c r="K57" i="17"/>
  <c r="K56" i="17"/>
  <c r="K29" i="124"/>
  <c r="K28" i="124"/>
  <c r="K27" i="124"/>
  <c r="K26" i="124"/>
  <c r="K25" i="124"/>
  <c r="K17" i="124"/>
  <c r="G33" i="124"/>
  <c r="I56" i="17"/>
  <c r="D29" i="123"/>
  <c r="F52" i="17"/>
  <c r="K25" i="123"/>
  <c r="K24" i="123"/>
  <c r="D180" i="122"/>
  <c r="F51" i="17"/>
  <c r="D26" i="121"/>
  <c r="F50" i="17"/>
  <c r="K22" i="121"/>
  <c r="K21" i="121"/>
  <c r="K20" i="121"/>
  <c r="K19" i="121"/>
  <c r="D31" i="120"/>
  <c r="C49" i="17"/>
  <c r="F49" i="17"/>
  <c r="K27" i="120"/>
  <c r="K26" i="120"/>
  <c r="K25" i="120"/>
  <c r="K24" i="120"/>
  <c r="K28" i="120"/>
  <c r="K31" i="120"/>
  <c r="M49" i="17"/>
  <c r="D50" i="119"/>
  <c r="F48" i="17"/>
  <c r="K46" i="119"/>
  <c r="D37" i="118"/>
  <c r="F47" i="17"/>
  <c r="K33" i="118"/>
  <c r="K32" i="118"/>
  <c r="K23" i="118"/>
  <c r="K18" i="118"/>
  <c r="K17" i="118"/>
  <c r="D143" i="117"/>
  <c r="K33" i="117"/>
  <c r="K32" i="117"/>
  <c r="K28" i="117"/>
  <c r="I24" i="116"/>
  <c r="J24" i="116"/>
  <c r="K20" i="116"/>
  <c r="K19" i="116"/>
  <c r="K18" i="116"/>
  <c r="K17" i="116"/>
  <c r="K16" i="116"/>
  <c r="K15" i="116"/>
  <c r="D27" i="115"/>
  <c r="K23" i="115"/>
  <c r="K21" i="115"/>
  <c r="K20" i="115"/>
  <c r="K19" i="115"/>
  <c r="K18" i="115"/>
  <c r="K17" i="115"/>
  <c r="D25" i="114"/>
  <c r="F43" i="17"/>
  <c r="K21" i="114"/>
  <c r="K20" i="114"/>
  <c r="K19" i="114"/>
  <c r="K22" i="114"/>
  <c r="K25" i="114"/>
  <c r="M43" i="17"/>
  <c r="K18" i="114"/>
  <c r="K17" i="114"/>
  <c r="K16" i="114"/>
  <c r="D26" i="113"/>
  <c r="K22" i="113"/>
  <c r="K21" i="113"/>
  <c r="K20" i="113"/>
  <c r="K19" i="113"/>
  <c r="K18" i="113"/>
  <c r="K17" i="113"/>
  <c r="D30" i="112"/>
  <c r="K26" i="112"/>
  <c r="K25" i="112"/>
  <c r="K23" i="112"/>
  <c r="K22" i="112"/>
  <c r="D26" i="111"/>
  <c r="K22" i="111"/>
  <c r="K21" i="111"/>
  <c r="K20" i="111"/>
  <c r="K19" i="111"/>
  <c r="K23" i="111"/>
  <c r="K26" i="111"/>
  <c r="M40" i="17"/>
  <c r="K18" i="111"/>
  <c r="K17" i="111"/>
  <c r="D26" i="110"/>
  <c r="F39" i="17"/>
  <c r="I26" i="110"/>
  <c r="K39" i="17"/>
  <c r="E26" i="110"/>
  <c r="G39" i="17"/>
  <c r="K22" i="110"/>
  <c r="K21" i="110"/>
  <c r="K23" i="110"/>
  <c r="K26" i="110"/>
  <c r="M39" i="17"/>
  <c r="K20" i="110"/>
  <c r="K19" i="110"/>
  <c r="K18" i="110"/>
  <c r="G26" i="110"/>
  <c r="I39" i="17"/>
  <c r="D27" i="109"/>
  <c r="F38" i="17"/>
  <c r="K23" i="109"/>
  <c r="K22" i="109"/>
  <c r="K21" i="109"/>
  <c r="K17" i="109"/>
  <c r="D27" i="108"/>
  <c r="H27" i="108"/>
  <c r="J37" i="17"/>
  <c r="E27" i="108"/>
  <c r="G37" i="17"/>
  <c r="K23" i="108"/>
  <c r="K22" i="108"/>
  <c r="K21" i="108"/>
  <c r="K20" i="108"/>
  <c r="K17" i="108"/>
  <c r="K16" i="108"/>
  <c r="K24" i="108"/>
  <c r="K27" i="108"/>
  <c r="M37" i="17"/>
  <c r="D28" i="107"/>
  <c r="F36" i="17"/>
  <c r="K24" i="107"/>
  <c r="K23" i="107"/>
  <c r="K22" i="107"/>
  <c r="K18" i="107"/>
  <c r="K17" i="107"/>
  <c r="K25" i="107"/>
  <c r="K28" i="107"/>
  <c r="M36" i="17"/>
  <c r="G28" i="107"/>
  <c r="D33" i="106"/>
  <c r="F35" i="17"/>
  <c r="K29" i="106"/>
  <c r="K28" i="106"/>
  <c r="K18" i="106"/>
  <c r="K17" i="106"/>
  <c r="K30" i="106"/>
  <c r="K33" i="106"/>
  <c r="M35" i="17"/>
  <c r="D95" i="105"/>
  <c r="F34" i="17"/>
  <c r="K17" i="105"/>
  <c r="D43" i="104"/>
  <c r="F33" i="17"/>
  <c r="K39" i="104"/>
  <c r="K32" i="104"/>
  <c r="K16" i="104"/>
  <c r="D103" i="103"/>
  <c r="F32" i="17"/>
  <c r="K99" i="103"/>
  <c r="K98" i="103"/>
  <c r="K18" i="103"/>
  <c r="K17" i="103"/>
  <c r="K16" i="103"/>
  <c r="D26" i="102"/>
  <c r="H26" i="102"/>
  <c r="J29" i="17"/>
  <c r="F29" i="17"/>
  <c r="J23" i="102"/>
  <c r="I26" i="102"/>
  <c r="K29" i="17"/>
  <c r="I23" i="102"/>
  <c r="E26" i="102"/>
  <c r="G29" i="17"/>
  <c r="K22" i="102"/>
  <c r="K21" i="102"/>
  <c r="K20" i="102"/>
  <c r="K19" i="102"/>
  <c r="K18" i="102"/>
  <c r="K17" i="102"/>
  <c r="K23" i="102"/>
  <c r="K26" i="102"/>
  <c r="M29" i="17"/>
  <c r="I13" i="102"/>
  <c r="G26" i="102"/>
  <c r="D28" i="101"/>
  <c r="F28" i="17"/>
  <c r="J25" i="101"/>
  <c r="I28" i="101"/>
  <c r="K28" i="17"/>
  <c r="I25" i="101"/>
  <c r="E28" i="101"/>
  <c r="K24" i="101"/>
  <c r="K23" i="101"/>
  <c r="K16" i="101"/>
  <c r="I12" i="101"/>
  <c r="I28" i="17"/>
  <c r="D38" i="100"/>
  <c r="F27" i="17"/>
  <c r="I35" i="100"/>
  <c r="E38" i="100"/>
  <c r="K24" i="100"/>
  <c r="K19" i="100"/>
  <c r="K18" i="100"/>
  <c r="K35" i="100"/>
  <c r="K38" i="100"/>
  <c r="M27" i="17"/>
  <c r="K17" i="100"/>
  <c r="I13" i="100"/>
  <c r="I27" i="17"/>
  <c r="K18" i="28"/>
  <c r="K19" i="28"/>
  <c r="K21" i="28"/>
  <c r="K30" i="28"/>
  <c r="K31" i="28"/>
  <c r="K17" i="28"/>
  <c r="I13" i="28"/>
  <c r="D40" i="99"/>
  <c r="K36" i="99"/>
  <c r="K35" i="99"/>
  <c r="K24" i="99"/>
  <c r="K23" i="99"/>
  <c r="K22" i="99"/>
  <c r="K21" i="99"/>
  <c r="I13" i="99"/>
  <c r="G40" i="99"/>
  <c r="I25" i="17"/>
  <c r="D26" i="98"/>
  <c r="F24" i="17"/>
  <c r="J23" i="98"/>
  <c r="I26" i="98"/>
  <c r="I23" i="98"/>
  <c r="E26" i="98"/>
  <c r="K22" i="98"/>
  <c r="K21" i="98"/>
  <c r="K20" i="98"/>
  <c r="K19" i="98"/>
  <c r="K18" i="98"/>
  <c r="K17" i="98"/>
  <c r="K23" i="98"/>
  <c r="K26" i="98"/>
  <c r="M24" i="17"/>
  <c r="I13" i="98"/>
  <c r="G26" i="98"/>
  <c r="I24" i="17"/>
  <c r="D26" i="96"/>
  <c r="F22" i="17"/>
  <c r="J23" i="96"/>
  <c r="I26" i="96"/>
  <c r="I23" i="96"/>
  <c r="E26" i="96"/>
  <c r="K22" i="96"/>
  <c r="K21" i="96"/>
  <c r="K20" i="96"/>
  <c r="I13" i="96"/>
  <c r="G26" i="96"/>
  <c r="D20" i="17"/>
  <c r="E20" i="17"/>
  <c r="C20" i="17"/>
  <c r="B20" i="17"/>
  <c r="A20" i="17"/>
  <c r="D19" i="17"/>
  <c r="E19" i="17"/>
  <c r="C19" i="17"/>
  <c r="B19" i="17"/>
  <c r="A19" i="17"/>
  <c r="D23" i="17"/>
  <c r="E23" i="17"/>
  <c r="B23" i="17"/>
  <c r="A23" i="17"/>
  <c r="D18" i="17"/>
  <c r="E18" i="17"/>
  <c r="E4" i="17"/>
  <c r="C18" i="17"/>
  <c r="B18" i="17"/>
  <c r="A18" i="17"/>
  <c r="D17" i="17"/>
  <c r="E17" i="17"/>
  <c r="C17" i="17"/>
  <c r="B17" i="17"/>
  <c r="A17" i="17"/>
  <c r="D16" i="17"/>
  <c r="E16" i="17"/>
  <c r="C16" i="17"/>
  <c r="B16" i="17"/>
  <c r="A16" i="17"/>
  <c r="D15" i="17"/>
  <c r="E15" i="17"/>
  <c r="C15" i="17"/>
  <c r="B15" i="17"/>
  <c r="A15" i="17"/>
  <c r="D14" i="17"/>
  <c r="E14" i="17"/>
  <c r="C14" i="17"/>
  <c r="B14" i="17"/>
  <c r="A14" i="17"/>
  <c r="D13" i="17"/>
  <c r="E13" i="17"/>
  <c r="C13" i="17"/>
  <c r="B13" i="17"/>
  <c r="A13" i="17"/>
  <c r="D12" i="17"/>
  <c r="E12" i="17"/>
  <c r="C12" i="17"/>
  <c r="B12" i="17"/>
  <c r="A12" i="17"/>
  <c r="D11" i="17"/>
  <c r="E11" i="17"/>
  <c r="C11" i="17"/>
  <c r="C4" i="17"/>
  <c r="B11" i="17"/>
  <c r="A11" i="17"/>
  <c r="D10" i="17"/>
  <c r="E10" i="17"/>
  <c r="C10" i="17"/>
  <c r="B10" i="17"/>
  <c r="A10" i="17"/>
  <c r="D8" i="17"/>
  <c r="E8" i="17"/>
  <c r="C8" i="17"/>
  <c r="B8" i="17"/>
  <c r="A8" i="17"/>
  <c r="D7" i="17"/>
  <c r="E7" i="17"/>
  <c r="C7" i="17"/>
  <c r="B7" i="17"/>
  <c r="A7" i="17"/>
  <c r="D6" i="17"/>
  <c r="E6" i="17"/>
  <c r="C6" i="17"/>
  <c r="B6" i="17"/>
  <c r="A6" i="17"/>
  <c r="E5" i="17"/>
  <c r="D5" i="17"/>
  <c r="D4" i="17"/>
  <c r="C5" i="17"/>
  <c r="B5" i="17"/>
  <c r="A5" i="17"/>
  <c r="F20" i="17"/>
  <c r="J23" i="95"/>
  <c r="I26" i="95"/>
  <c r="I23" i="95"/>
  <c r="E26" i="95"/>
  <c r="K22" i="95"/>
  <c r="K21" i="95"/>
  <c r="K20" i="95"/>
  <c r="K19" i="95"/>
  <c r="K23" i="95"/>
  <c r="K26" i="95"/>
  <c r="K18" i="95"/>
  <c r="M20" i="17"/>
  <c r="I13" i="95"/>
  <c r="G26" i="95"/>
  <c r="I20" i="17"/>
  <c r="F19" i="17"/>
  <c r="J23" i="94"/>
  <c r="I26" i="94"/>
  <c r="K19" i="17"/>
  <c r="I23" i="94"/>
  <c r="E26" i="94"/>
  <c r="K22" i="94"/>
  <c r="K21" i="94"/>
  <c r="K20" i="94"/>
  <c r="K19" i="94"/>
  <c r="K23" i="94"/>
  <c r="K26" i="94"/>
  <c r="M19" i="17"/>
  <c r="K18" i="94"/>
  <c r="I13" i="94"/>
  <c r="G26" i="94"/>
  <c r="I19" i="17"/>
  <c r="D26" i="93"/>
  <c r="J23" i="93"/>
  <c r="I26" i="93"/>
  <c r="I23" i="93"/>
  <c r="E26" i="93"/>
  <c r="K22" i="93"/>
  <c r="K21" i="93"/>
  <c r="K20" i="93"/>
  <c r="K19" i="93"/>
  <c r="K18" i="93"/>
  <c r="K23" i="93"/>
  <c r="K26" i="93"/>
  <c r="M23" i="17"/>
  <c r="I13" i="93"/>
  <c r="G26" i="93"/>
  <c r="I23" i="17"/>
  <c r="D31" i="92"/>
  <c r="F18" i="17"/>
  <c r="J28" i="92"/>
  <c r="I31" i="92"/>
  <c r="K18" i="17"/>
  <c r="I28" i="92"/>
  <c r="E31" i="92"/>
  <c r="K27" i="92"/>
  <c r="K26" i="92"/>
  <c r="K25" i="92"/>
  <c r="K28" i="92"/>
  <c r="K31" i="92"/>
  <c r="M18" i="17"/>
  <c r="I18" i="92"/>
  <c r="G31" i="92"/>
  <c r="I18" i="17"/>
  <c r="I13" i="89"/>
  <c r="G26" i="89"/>
  <c r="I16" i="17"/>
  <c r="I23" i="89"/>
  <c r="E26" i="89"/>
  <c r="J23" i="89"/>
  <c r="I26" i="89"/>
  <c r="J26" i="89"/>
  <c r="K18" i="89"/>
  <c r="K19" i="89"/>
  <c r="K20" i="89"/>
  <c r="K21" i="89"/>
  <c r="K22" i="89"/>
  <c r="I11" i="88"/>
  <c r="G27" i="88"/>
  <c r="I15" i="17"/>
  <c r="I4" i="17"/>
  <c r="I24" i="88"/>
  <c r="E27" i="88"/>
  <c r="J24" i="88"/>
  <c r="I27" i="88"/>
  <c r="K23" i="88"/>
  <c r="I12" i="87"/>
  <c r="G25" i="87"/>
  <c r="I14" i="17"/>
  <c r="I22" i="87"/>
  <c r="E25" i="87"/>
  <c r="F25" i="87"/>
  <c r="H14" i="17"/>
  <c r="J22" i="87"/>
  <c r="I25" i="87"/>
  <c r="K25" i="87"/>
  <c r="M14" i="17"/>
  <c r="K18" i="87"/>
  <c r="K19" i="87"/>
  <c r="K20" i="87"/>
  <c r="K22" i="87"/>
  <c r="K21" i="87"/>
  <c r="I13" i="86"/>
  <c r="G26" i="86"/>
  <c r="I23" i="86"/>
  <c r="E26" i="86"/>
  <c r="J23" i="86"/>
  <c r="I26" i="86"/>
  <c r="K13" i="17"/>
  <c r="K18" i="86"/>
  <c r="K19" i="86"/>
  <c r="K20" i="86"/>
  <c r="K21" i="86"/>
  <c r="K22" i="86"/>
  <c r="I13" i="22"/>
  <c r="I23" i="22"/>
  <c r="E26" i="22"/>
  <c r="G12" i="17"/>
  <c r="J23" i="22"/>
  <c r="I26" i="22"/>
  <c r="K12" i="17"/>
  <c r="J26" i="22"/>
  <c r="L12" i="17"/>
  <c r="K21" i="22"/>
  <c r="K22" i="22"/>
  <c r="G35" i="85"/>
  <c r="I11" i="17"/>
  <c r="I32" i="85"/>
  <c r="E35" i="85"/>
  <c r="G11" i="17"/>
  <c r="J32" i="85"/>
  <c r="I35" i="85"/>
  <c r="K31" i="85"/>
  <c r="I13" i="84"/>
  <c r="G26" i="84"/>
  <c r="I23" i="84"/>
  <c r="E26" i="84"/>
  <c r="G10" i="17"/>
  <c r="J23" i="84"/>
  <c r="I26" i="84"/>
  <c r="K10" i="17"/>
  <c r="K18" i="84"/>
  <c r="K19" i="84"/>
  <c r="K20" i="84"/>
  <c r="K21" i="84"/>
  <c r="K22" i="84"/>
  <c r="I13" i="41"/>
  <c r="G26" i="41"/>
  <c r="I23" i="41"/>
  <c r="E26" i="41"/>
  <c r="G9" i="17"/>
  <c r="J23" i="41"/>
  <c r="I26" i="41"/>
  <c r="J26" i="41"/>
  <c r="L9" i="17"/>
  <c r="K20" i="41"/>
  <c r="K21" i="41"/>
  <c r="K22" i="41"/>
  <c r="K23" i="41"/>
  <c r="K26" i="41"/>
  <c r="M9" i="17"/>
  <c r="I13" i="81"/>
  <c r="G26" i="81"/>
  <c r="I8" i="17"/>
  <c r="J23" i="81"/>
  <c r="I26" i="81"/>
  <c r="K18" i="81"/>
  <c r="K19" i="81"/>
  <c r="K20" i="81"/>
  <c r="K21" i="81"/>
  <c r="K22" i="81"/>
  <c r="I12" i="80"/>
  <c r="G25" i="80"/>
  <c r="I7" i="17"/>
  <c r="I22" i="80"/>
  <c r="E25" i="80"/>
  <c r="J22" i="80"/>
  <c r="I25" i="80"/>
  <c r="J25" i="80"/>
  <c r="L7" i="17"/>
  <c r="K17" i="80"/>
  <c r="K18" i="80"/>
  <c r="K19" i="80"/>
  <c r="K20" i="80"/>
  <c r="K21" i="80"/>
  <c r="I12" i="79"/>
  <c r="G25" i="79"/>
  <c r="I6" i="17"/>
  <c r="I22" i="79"/>
  <c r="E25" i="79"/>
  <c r="J22" i="79"/>
  <c r="I25" i="79"/>
  <c r="K6" i="17"/>
  <c r="J25" i="79"/>
  <c r="L6" i="17"/>
  <c r="K17" i="79"/>
  <c r="K18" i="79"/>
  <c r="K19" i="79"/>
  <c r="K22" i="79"/>
  <c r="K25" i="79"/>
  <c r="M6" i="17"/>
  <c r="K20" i="79"/>
  <c r="K21" i="79"/>
  <c r="K18" i="78"/>
  <c r="K19" i="78"/>
  <c r="K20" i="78"/>
  <c r="K21" i="78"/>
  <c r="K22" i="78"/>
  <c r="J23" i="78"/>
  <c r="I26" i="78"/>
  <c r="K5" i="17"/>
  <c r="I23" i="78"/>
  <c r="E26" i="78"/>
  <c r="I13" i="78"/>
  <c r="G26" i="78"/>
  <c r="I5" i="17"/>
  <c r="I12" i="90"/>
  <c r="G25" i="90"/>
  <c r="I17" i="17"/>
  <c r="I22" i="90"/>
  <c r="E25" i="90"/>
  <c r="H25" i="90"/>
  <c r="J17" i="17"/>
  <c r="J22" i="90"/>
  <c r="I25" i="90"/>
  <c r="K18" i="90"/>
  <c r="K19" i="90"/>
  <c r="K20" i="90"/>
  <c r="K21" i="90"/>
  <c r="K23" i="86"/>
  <c r="K26" i="86"/>
  <c r="M13" i="17"/>
  <c r="K17" i="84"/>
  <c r="K17" i="78"/>
  <c r="K23" i="78"/>
  <c r="K26" i="78"/>
  <c r="M5" i="17"/>
  <c r="I10" i="53"/>
  <c r="G112" i="53"/>
  <c r="I61" i="17"/>
  <c r="D25" i="90"/>
  <c r="F17" i="17"/>
  <c r="D26" i="89"/>
  <c r="F16" i="17"/>
  <c r="D27" i="88"/>
  <c r="D25" i="87"/>
  <c r="F14" i="17"/>
  <c r="D26" i="86"/>
  <c r="D35" i="85"/>
  <c r="D26" i="84"/>
  <c r="H10" i="17"/>
  <c r="D26" i="81"/>
  <c r="F8" i="17"/>
  <c r="D25" i="80"/>
  <c r="D25" i="79"/>
  <c r="F6" i="17"/>
  <c r="D26" i="78"/>
  <c r="F5" i="17"/>
  <c r="A31" i="17"/>
  <c r="B31" i="17"/>
  <c r="A62" i="17"/>
  <c r="B62" i="17"/>
  <c r="F41" i="17"/>
  <c r="H29" i="17"/>
  <c r="L29" i="17"/>
  <c r="H57" i="17"/>
  <c r="L57" i="17"/>
  <c r="F26" i="110"/>
  <c r="H39" i="17"/>
  <c r="L10" i="17"/>
  <c r="B9" i="17"/>
  <c r="A9" i="17"/>
  <c r="G35" i="28"/>
  <c r="J32" i="28"/>
  <c r="I35" i="28"/>
  <c r="D112" i="53"/>
  <c r="F62" i="17"/>
  <c r="F61" i="17"/>
  <c r="E62" i="17"/>
  <c r="E61" i="17"/>
  <c r="D62" i="17"/>
  <c r="D61" i="17"/>
  <c r="C62" i="17"/>
  <c r="C61" i="17"/>
  <c r="C31" i="17"/>
  <c r="D59" i="17"/>
  <c r="E59" i="17"/>
  <c r="H59" i="17"/>
  <c r="L59" i="17"/>
  <c r="G26" i="21"/>
  <c r="I53" i="17"/>
  <c r="D30" i="74"/>
  <c r="C59" i="17"/>
  <c r="E30" i="74"/>
  <c r="G59" i="17"/>
  <c r="G58" i="17"/>
  <c r="C34" i="71"/>
  <c r="G34" i="71"/>
  <c r="H34" i="71"/>
  <c r="C33" i="71"/>
  <c r="E33" i="71"/>
  <c r="C32" i="71"/>
  <c r="E32" i="71"/>
  <c r="D31" i="71"/>
  <c r="C29" i="71"/>
  <c r="E29" i="71"/>
  <c r="E27" i="71"/>
  <c r="C28" i="71"/>
  <c r="D27" i="71"/>
  <c r="C26" i="71"/>
  <c r="C25" i="71"/>
  <c r="C24" i="71"/>
  <c r="G24" i="71"/>
  <c r="H24" i="71"/>
  <c r="C23" i="71"/>
  <c r="G23" i="71"/>
  <c r="H23" i="71"/>
  <c r="C22" i="71"/>
  <c r="C21" i="71"/>
  <c r="C20" i="71"/>
  <c r="C19" i="71"/>
  <c r="C18" i="71"/>
  <c r="G18" i="71"/>
  <c r="D17" i="71"/>
  <c r="C16" i="71"/>
  <c r="C15" i="71"/>
  <c r="E15" i="71"/>
  <c r="C14" i="71"/>
  <c r="E14" i="71"/>
  <c r="C13" i="71"/>
  <c r="E13" i="71"/>
  <c r="C12" i="71"/>
  <c r="G12" i="71"/>
  <c r="D11" i="71"/>
  <c r="D30" i="71"/>
  <c r="D35" i="71"/>
  <c r="C10" i="71"/>
  <c r="G10" i="71"/>
  <c r="C9" i="71"/>
  <c r="C8" i="71"/>
  <c r="C7" i="71"/>
  <c r="G7" i="71"/>
  <c r="H7" i="71"/>
  <c r="D6" i="71"/>
  <c r="I32" i="28"/>
  <c r="E35" i="28"/>
  <c r="H35" i="28"/>
  <c r="J26" i="17"/>
  <c r="G26" i="22"/>
  <c r="I12" i="17"/>
  <c r="K16" i="63"/>
  <c r="C9" i="17"/>
  <c r="D9" i="17"/>
  <c r="E9" i="17"/>
  <c r="D61" i="63"/>
  <c r="F31" i="17"/>
  <c r="D35" i="28"/>
  <c r="D26" i="21"/>
  <c r="D26" i="41"/>
  <c r="F9" i="17"/>
  <c r="D26" i="22"/>
  <c r="E23" i="71"/>
  <c r="F23" i="71"/>
  <c r="E22" i="71"/>
  <c r="G29" i="71"/>
  <c r="E24" i="71"/>
  <c r="E18" i="71"/>
  <c r="E17" i="71"/>
  <c r="F18" i="71"/>
  <c r="G15" i="71"/>
  <c r="H15" i="71"/>
  <c r="E34" i="71"/>
  <c r="F34" i="71"/>
  <c r="G20" i="71"/>
  <c r="C17" i="71"/>
  <c r="F13" i="71"/>
  <c r="J23" i="21"/>
  <c r="I26" i="21"/>
  <c r="F15" i="71"/>
  <c r="F17" i="71"/>
  <c r="I13" i="119"/>
  <c r="I48" i="17"/>
  <c r="I12" i="103"/>
  <c r="G103" i="103"/>
  <c r="I32" i="17"/>
  <c r="G38" i="17"/>
  <c r="K24" i="109"/>
  <c r="K27" i="109"/>
  <c r="M38" i="17"/>
  <c r="F55" i="17"/>
  <c r="L55" i="17"/>
  <c r="F45" i="17"/>
  <c r="F44" i="17"/>
  <c r="F42" i="17"/>
  <c r="H38" i="17"/>
  <c r="L38" i="17"/>
  <c r="K38" i="17"/>
  <c r="F26" i="17"/>
  <c r="H19" i="17"/>
  <c r="L19" i="17"/>
  <c r="F10" i="17"/>
  <c r="F7" i="17"/>
  <c r="H5" i="17"/>
  <c r="L5" i="17"/>
  <c r="K23" i="96"/>
  <c r="K26" i="96"/>
  <c r="M22" i="17"/>
  <c r="I35" i="17"/>
  <c r="I38" i="17"/>
  <c r="H27" i="109"/>
  <c r="J38" i="17"/>
  <c r="J26" i="110"/>
  <c r="L39" i="17"/>
  <c r="K35" i="17"/>
  <c r="L16" i="17"/>
  <c r="G9" i="71"/>
  <c r="E7" i="71"/>
  <c r="F7" i="71"/>
  <c r="G55" i="17"/>
  <c r="H26" i="93"/>
  <c r="J23" i="17"/>
  <c r="G23" i="17"/>
  <c r="F26" i="89"/>
  <c r="H16" i="17"/>
  <c r="H26" i="89"/>
  <c r="J16" i="17"/>
  <c r="G16" i="17"/>
  <c r="G13" i="17"/>
  <c r="G8" i="17"/>
  <c r="F26" i="81"/>
  <c r="H8" i="17"/>
  <c r="G7" i="17"/>
  <c r="F25" i="80"/>
  <c r="H7" i="17"/>
  <c r="I55" i="17"/>
  <c r="H26" i="127"/>
  <c r="J55" i="17"/>
  <c r="K23" i="113"/>
  <c r="K26" i="113"/>
  <c r="M42" i="17"/>
  <c r="K23" i="17"/>
  <c r="G50" i="17"/>
  <c r="F26" i="98"/>
  <c r="H24" i="17"/>
  <c r="H26" i="98"/>
  <c r="J24" i="17"/>
  <c r="G24" i="17"/>
  <c r="H25" i="87"/>
  <c r="J14" i="17"/>
  <c r="K34" i="53"/>
  <c r="K33" i="53"/>
  <c r="K38" i="53"/>
  <c r="K52" i="53"/>
  <c r="K56" i="53"/>
  <c r="K37" i="99"/>
  <c r="K40" i="99"/>
  <c r="M25" i="17"/>
  <c r="G18" i="17"/>
  <c r="I54" i="17"/>
  <c r="J26" i="125"/>
  <c r="K54" i="17"/>
  <c r="K23" i="121"/>
  <c r="K26" i="121"/>
  <c r="M50" i="17"/>
  <c r="K17" i="17"/>
  <c r="J25" i="90"/>
  <c r="L17" i="17"/>
  <c r="K14" i="17"/>
  <c r="J25" i="87"/>
  <c r="L14" i="17"/>
  <c r="K96" i="53"/>
  <c r="K94" i="53"/>
  <c r="K25" i="17"/>
  <c r="H28" i="107"/>
  <c r="J36" i="17"/>
  <c r="F28" i="107"/>
  <c r="H36" i="17"/>
  <c r="G36" i="17"/>
  <c r="H26" i="110"/>
  <c r="J39" i="17"/>
  <c r="H26" i="22"/>
  <c r="J12" i="17"/>
  <c r="F26" i="22"/>
  <c r="H12" i="17"/>
  <c r="F12" i="17"/>
  <c r="J26" i="121"/>
  <c r="L50" i="17"/>
  <c r="K50" i="17"/>
  <c r="K23" i="125"/>
  <c r="K26" i="125"/>
  <c r="M54" i="17"/>
  <c r="M58" i="17"/>
  <c r="F26" i="95"/>
  <c r="H20" i="17"/>
  <c r="G20" i="17"/>
  <c r="G19" i="17"/>
  <c r="H26" i="94"/>
  <c r="J19" i="17"/>
  <c r="G17" i="71"/>
  <c r="H18" i="71"/>
  <c r="H17" i="71"/>
  <c r="H26" i="84"/>
  <c r="J10" i="17"/>
  <c r="I10" i="17"/>
  <c r="K22" i="90"/>
  <c r="K25" i="90"/>
  <c r="M17" i="17"/>
  <c r="G13" i="71"/>
  <c r="H13" i="71"/>
  <c r="G8" i="71"/>
  <c r="C6" i="71"/>
  <c r="E9" i="71"/>
  <c r="H9" i="71"/>
  <c r="G27" i="71"/>
  <c r="H29" i="71"/>
  <c r="K20" i="17"/>
  <c r="J26" i="95"/>
  <c r="L20" i="17"/>
  <c r="G16" i="71"/>
  <c r="H25" i="80"/>
  <c r="J7" i="17"/>
  <c r="G21" i="71"/>
  <c r="H21" i="71"/>
  <c r="E21" i="71"/>
  <c r="F21" i="71"/>
  <c r="H26" i="78"/>
  <c r="J5" i="17"/>
  <c r="G5" i="17"/>
  <c r="K23" i="81"/>
  <c r="K26" i="81"/>
  <c r="M8" i="17"/>
  <c r="E12" i="71"/>
  <c r="F12" i="71"/>
  <c r="H12" i="71"/>
  <c r="F9" i="71"/>
  <c r="G6" i="71"/>
  <c r="F53" i="17"/>
  <c r="G19" i="71"/>
  <c r="K7" i="17"/>
  <c r="F25" i="90"/>
  <c r="H17" i="17"/>
  <c r="G17" i="17"/>
  <c r="H28" i="71"/>
  <c r="H27" i="71"/>
  <c r="C27" i="71"/>
  <c r="F28" i="71"/>
  <c r="F27" i="71"/>
  <c r="F15" i="17"/>
  <c r="F4" i="17"/>
  <c r="C11" i="71"/>
  <c r="C30" i="71"/>
  <c r="K23" i="89"/>
  <c r="K26" i="89"/>
  <c r="M16" i="17"/>
  <c r="J26" i="93"/>
  <c r="L23" i="17"/>
  <c r="F26" i="93"/>
  <c r="H23" i="17"/>
  <c r="G35" i="17"/>
  <c r="H33" i="106"/>
  <c r="J35" i="17"/>
  <c r="E26" i="71"/>
  <c r="F26" i="71"/>
  <c r="F31" i="92"/>
  <c r="H18" i="17"/>
  <c r="G14" i="17"/>
  <c r="H25" i="79"/>
  <c r="J6" i="17"/>
  <c r="K16" i="17"/>
  <c r="F33" i="106"/>
  <c r="H35" i="17"/>
  <c r="F23" i="17"/>
  <c r="E19" i="71"/>
  <c r="F19" i="71"/>
  <c r="E8" i="71"/>
  <c r="H8" i="71"/>
  <c r="E16" i="71"/>
  <c r="F16" i="71"/>
  <c r="H16" i="71"/>
  <c r="H19" i="71"/>
  <c r="G22" i="71"/>
  <c r="H22" i="71"/>
  <c r="F22" i="71"/>
  <c r="G26" i="71"/>
  <c r="G11" i="71"/>
  <c r="G30" i="71"/>
  <c r="F13" i="17"/>
  <c r="J26" i="86"/>
  <c r="L13" i="17"/>
  <c r="F26" i="86"/>
  <c r="H13" i="17"/>
  <c r="K22" i="80"/>
  <c r="K25" i="80"/>
  <c r="M7" i="17"/>
  <c r="F25" i="17"/>
  <c r="F40" i="99"/>
  <c r="H25" i="17"/>
  <c r="J40" i="99"/>
  <c r="L25" i="17"/>
  <c r="H10" i="71"/>
  <c r="E10" i="71"/>
  <c r="F10" i="71"/>
  <c r="H26" i="81"/>
  <c r="J8" i="17"/>
  <c r="E20" i="71"/>
  <c r="F20" i="71"/>
  <c r="H20" i="71"/>
  <c r="F24" i="71"/>
  <c r="F25" i="79"/>
  <c r="H6" i="17"/>
  <c r="G6" i="17"/>
  <c r="F37" i="17"/>
  <c r="F27" i="108"/>
  <c r="H37" i="17"/>
  <c r="F40" i="17"/>
  <c r="K21" i="116"/>
  <c r="K24" i="116"/>
  <c r="M45" i="17"/>
  <c r="F46" i="17"/>
  <c r="F21" i="17"/>
  <c r="K30" i="124"/>
  <c r="K33" i="124"/>
  <c r="M57" i="17"/>
  <c r="M56" i="17"/>
  <c r="G54" i="17"/>
  <c r="F26" i="125"/>
  <c r="H26" i="125"/>
  <c r="J54" i="17"/>
  <c r="F14" i="71"/>
  <c r="G14" i="71"/>
  <c r="H14" i="71"/>
  <c r="E25" i="71"/>
  <c r="F25" i="71"/>
  <c r="G25" i="71"/>
  <c r="H25" i="71"/>
  <c r="F29" i="71"/>
  <c r="K23" i="84"/>
  <c r="K26" i="84"/>
  <c r="M10" i="17"/>
  <c r="F8" i="71"/>
  <c r="F6" i="71"/>
  <c r="E6" i="71"/>
  <c r="H26" i="71"/>
  <c r="H11" i="71"/>
  <c r="F11" i="71"/>
  <c r="H6" i="71"/>
  <c r="E11" i="71"/>
  <c r="E30" i="71"/>
  <c r="F30" i="71"/>
  <c r="H30" i="71"/>
  <c r="F26" i="41"/>
  <c r="H9" i="17"/>
  <c r="H26" i="41"/>
  <c r="J9" i="17"/>
  <c r="I9" i="17"/>
  <c r="H30" i="112"/>
  <c r="J41" i="17"/>
  <c r="F30" i="112"/>
  <c r="H41" i="17"/>
  <c r="F28" i="101"/>
  <c r="H28" i="17"/>
  <c r="G28" i="17"/>
  <c r="G50" i="119"/>
  <c r="H50" i="119"/>
  <c r="J48" i="17"/>
  <c r="G95" i="105"/>
  <c r="H95" i="105"/>
  <c r="J34" i="17"/>
  <c r="G34" i="126"/>
  <c r="H40" i="99"/>
  <c r="J25" i="17"/>
  <c r="C31" i="71"/>
  <c r="C35" i="71"/>
  <c r="J40" i="53"/>
  <c r="H33" i="124"/>
  <c r="J57" i="17"/>
  <c r="J56" i="17"/>
  <c r="F29" i="123"/>
  <c r="H52" i="17"/>
  <c r="G52" i="17"/>
  <c r="H26" i="111"/>
  <c r="J40" i="17"/>
  <c r="F26" i="111"/>
  <c r="H40" i="17"/>
  <c r="G40" i="17"/>
  <c r="F26" i="21"/>
  <c r="H53" i="17"/>
  <c r="G53" i="17"/>
  <c r="H26" i="21"/>
  <c r="J53" i="17"/>
  <c r="J26" i="21"/>
  <c r="L53" i="17"/>
  <c r="K53" i="17"/>
  <c r="K9" i="17"/>
  <c r="K8" i="17"/>
  <c r="J26" i="81"/>
  <c r="L8" i="17"/>
  <c r="K40" i="53"/>
  <c r="H31" i="92"/>
  <c r="J18" i="17"/>
  <c r="J31" i="92"/>
  <c r="L18" i="17"/>
  <c r="H26" i="86"/>
  <c r="J13" i="17"/>
  <c r="I13" i="17"/>
  <c r="H35" i="85"/>
  <c r="J11" i="17"/>
  <c r="K11" i="17"/>
  <c r="J35" i="85"/>
  <c r="L11" i="17"/>
  <c r="F35" i="85"/>
  <c r="H11" i="17"/>
  <c r="F11" i="17"/>
  <c r="H26" i="95"/>
  <c r="J20" i="17"/>
  <c r="G180" i="122"/>
  <c r="H180" i="122"/>
  <c r="J51" i="17"/>
  <c r="C43" i="17"/>
  <c r="H26" i="121"/>
  <c r="J50" i="17"/>
  <c r="I50" i="17"/>
  <c r="F180" i="122"/>
  <c r="H51" i="17"/>
  <c r="J37" i="118"/>
  <c r="L47" i="17"/>
  <c r="G45" i="17"/>
  <c r="F24" i="116"/>
  <c r="K45" i="17"/>
  <c r="F26" i="113"/>
  <c r="H42" i="17"/>
  <c r="G42" i="17"/>
  <c r="F95" i="105"/>
  <c r="H34" i="17"/>
  <c r="G34" i="17"/>
  <c r="D21" i="17"/>
  <c r="D60" i="17"/>
  <c r="J28" i="101"/>
  <c r="L28" i="17"/>
  <c r="J38" i="100"/>
  <c r="L27" i="17"/>
  <c r="G27" i="17"/>
  <c r="F35" i="28"/>
  <c r="H26" i="17"/>
  <c r="J143" i="117"/>
  <c r="G143" i="117"/>
  <c r="K140" i="117"/>
  <c r="K143" i="117"/>
  <c r="M46" i="17"/>
  <c r="L46" i="17"/>
  <c r="K22" i="17"/>
  <c r="J26" i="96"/>
  <c r="L22" i="17"/>
  <c r="G32" i="71"/>
  <c r="H32" i="71"/>
  <c r="H31" i="71"/>
  <c r="H35" i="71"/>
  <c r="G28" i="101"/>
  <c r="H28" i="101"/>
  <c r="J28" i="17"/>
  <c r="H26" i="113"/>
  <c r="J42" i="17"/>
  <c r="I42" i="17"/>
  <c r="G33" i="71"/>
  <c r="F33" i="71"/>
  <c r="I45" i="17"/>
  <c r="H24" i="116"/>
  <c r="J45" i="17"/>
  <c r="F34" i="126"/>
  <c r="H30" i="17"/>
  <c r="G15" i="17"/>
  <c r="G4" i="17"/>
  <c r="H27" i="88"/>
  <c r="J15" i="17"/>
  <c r="J4" i="17"/>
  <c r="F27" i="88"/>
  <c r="H15" i="17"/>
  <c r="J27" i="88"/>
  <c r="L15" i="17"/>
  <c r="K15" i="17"/>
  <c r="H33" i="71"/>
  <c r="H4" i="17"/>
  <c r="K177" i="122"/>
  <c r="K180" i="122"/>
  <c r="M51" i="17"/>
  <c r="K24" i="115"/>
  <c r="K27" i="115"/>
  <c r="M44" i="17"/>
  <c r="J27" i="115"/>
  <c r="L44" i="17"/>
  <c r="K44" i="17"/>
  <c r="J25" i="114"/>
  <c r="L43" i="17"/>
  <c r="K43" i="17"/>
  <c r="J26" i="113"/>
  <c r="L42" i="17"/>
  <c r="K42" i="17"/>
  <c r="J30" i="112"/>
  <c r="L41" i="17"/>
  <c r="J26" i="111"/>
  <c r="L40" i="17"/>
  <c r="K40" i="17"/>
  <c r="K37" i="17"/>
  <c r="J27" i="108"/>
  <c r="L37" i="17"/>
  <c r="K36" i="17"/>
  <c r="J28" i="107"/>
  <c r="L36" i="17"/>
  <c r="K92" i="105"/>
  <c r="K95" i="105"/>
  <c r="M34" i="17"/>
  <c r="J95" i="105"/>
  <c r="L34" i="17"/>
  <c r="K34" i="17"/>
  <c r="K31" i="17"/>
  <c r="J61" i="63"/>
  <c r="L31" i="17"/>
  <c r="K58" i="63"/>
  <c r="K61" i="63"/>
  <c r="M31" i="17"/>
  <c r="J26" i="98"/>
  <c r="L24" i="17"/>
  <c r="K24" i="17"/>
  <c r="K4" i="17"/>
  <c r="L4" i="17"/>
  <c r="F59" i="17"/>
  <c r="K51" i="17"/>
  <c r="J180" i="122"/>
  <c r="L51" i="17"/>
  <c r="K48" i="17"/>
  <c r="J50" i="119"/>
  <c r="L48" i="17"/>
  <c r="F50" i="119"/>
  <c r="H48" i="17"/>
  <c r="F37" i="118"/>
  <c r="H47" i="17"/>
  <c r="G47" i="17"/>
  <c r="F60" i="17"/>
  <c r="F3" i="17"/>
  <c r="F64" i="17"/>
  <c r="G44" i="17"/>
  <c r="F27" i="115"/>
  <c r="H44" i="17"/>
  <c r="D3" i="17"/>
  <c r="D64" i="17"/>
  <c r="J29" i="123"/>
  <c r="L52" i="17"/>
  <c r="K52" i="17"/>
  <c r="F25" i="114"/>
  <c r="H43" i="17"/>
  <c r="J103" i="103"/>
  <c r="L32" i="17"/>
  <c r="K32" i="17"/>
  <c r="G32" i="17"/>
  <c r="F103" i="103"/>
  <c r="H32" i="17"/>
  <c r="J43" i="104"/>
  <c r="L33" i="17"/>
  <c r="K33" i="17"/>
  <c r="F43" i="104"/>
  <c r="H33" i="17"/>
  <c r="G31" i="17"/>
  <c r="F61" i="63"/>
  <c r="H31" i="17"/>
  <c r="G38" i="100"/>
  <c r="H38" i="100"/>
  <c r="J27" i="17"/>
  <c r="F38" i="100"/>
  <c r="H27" i="17"/>
  <c r="K26" i="17"/>
  <c r="J35" i="28"/>
  <c r="L26" i="17"/>
  <c r="G26" i="17"/>
  <c r="K49" i="17"/>
  <c r="J31" i="120"/>
  <c r="G49" i="17"/>
  <c r="H31" i="120"/>
  <c r="J49" i="17"/>
  <c r="F31" i="120"/>
  <c r="G46" i="17"/>
  <c r="H143" i="117"/>
  <c r="J46" i="17"/>
  <c r="F143" i="117"/>
  <c r="G22" i="17"/>
  <c r="F26" i="96"/>
  <c r="H22" i="17"/>
  <c r="K26" i="53"/>
  <c r="J75" i="53"/>
  <c r="K75" i="53"/>
  <c r="F32" i="71"/>
  <c r="F31" i="71"/>
  <c r="F35" i="71"/>
  <c r="E31" i="71"/>
  <c r="E35" i="71"/>
  <c r="G31" i="71"/>
  <c r="G35" i="71"/>
  <c r="I109" i="53"/>
  <c r="N97" i="53"/>
  <c r="K86" i="53"/>
  <c r="K109" i="53"/>
  <c r="K112" i="53"/>
  <c r="M62" i="17"/>
  <c r="M61" i="17"/>
  <c r="I117" i="53"/>
  <c r="E112" i="53"/>
  <c r="G62" i="17"/>
  <c r="G61" i="17"/>
  <c r="J109" i="53"/>
  <c r="H112" i="53"/>
  <c r="J62" i="17"/>
  <c r="J61" i="17"/>
  <c r="F112" i="53"/>
  <c r="H62" i="17"/>
  <c r="J117" i="53"/>
  <c r="I112" i="53"/>
  <c r="H61" i="17"/>
  <c r="J112" i="53"/>
  <c r="L62" i="17"/>
  <c r="K62" i="17"/>
  <c r="K61" i="17"/>
  <c r="L61" i="17"/>
  <c r="H30" i="74"/>
  <c r="J59" i="17"/>
  <c r="H25" i="114"/>
  <c r="J43" i="17"/>
  <c r="I43" i="17"/>
  <c r="I44" i="17"/>
  <c r="H27" i="115"/>
  <c r="J44" i="17"/>
  <c r="G61" i="63"/>
  <c r="H61" i="63"/>
  <c r="J31" i="17"/>
  <c r="M21" i="17"/>
  <c r="M3" i="17"/>
  <c r="I22" i="17"/>
  <c r="H26" i="96"/>
  <c r="J22" i="17"/>
  <c r="H37" i="118"/>
  <c r="J47" i="17"/>
  <c r="I47" i="17"/>
  <c r="I52" i="17"/>
  <c r="H29" i="123"/>
  <c r="J52" i="17"/>
  <c r="H103" i="103"/>
  <c r="J32" i="17"/>
  <c r="G43" i="104"/>
  <c r="H43" i="104"/>
  <c r="J33" i="17"/>
  <c r="E3" i="17"/>
  <c r="E64" i="17"/>
  <c r="E60" i="17"/>
  <c r="H21" i="17"/>
  <c r="G3" i="17"/>
  <c r="G60" i="17"/>
  <c r="H60" i="17"/>
  <c r="K30" i="17"/>
  <c r="K21" i="17"/>
  <c r="H34" i="126"/>
  <c r="J30" i="17"/>
  <c r="C60" i="17"/>
  <c r="C64" i="17"/>
  <c r="M60" i="17"/>
  <c r="M64" i="17"/>
  <c r="I21" i="17"/>
  <c r="I60" i="17"/>
  <c r="I64" i="17"/>
  <c r="J21" i="17"/>
  <c r="J60" i="17"/>
  <c r="J64" i="17"/>
  <c r="J3" i="17"/>
  <c r="H3" i="17"/>
  <c r="G64" i="17"/>
  <c r="H64" i="17"/>
  <c r="K3" i="17"/>
  <c r="L3" i="17"/>
  <c r="K60" i="17"/>
  <c r="L21" i="17"/>
  <c r="K64" i="17"/>
  <c r="L64" i="17"/>
  <c r="L60" i="17"/>
</calcChain>
</file>

<file path=xl/comments1.xml><?xml version="1.0" encoding="utf-8"?>
<comments xmlns="http://schemas.openxmlformats.org/spreadsheetml/2006/main">
  <authors>
    <author>Fernando Beltran Alfonso</author>
  </authors>
  <commentList>
    <comment ref="B30" authorId="0" shapeId="0">
      <text>
        <r>
          <rPr>
            <b/>
            <sz val="9"/>
            <color indexed="81"/>
            <rFont val="Tahoma"/>
            <family val="2"/>
          </rPr>
          <t>Fernando Beltran Alfonso:</t>
        </r>
        <r>
          <rPr>
            <sz val="9"/>
            <color indexed="81"/>
            <rFont val="Tahoma"/>
            <family val="2"/>
          </rPr>
          <t xml:space="preserve">
</t>
        </r>
      </text>
    </comment>
  </commentList>
</comments>
</file>

<file path=xl/sharedStrings.xml><?xml version="1.0" encoding="utf-8"?>
<sst xmlns="http://schemas.openxmlformats.org/spreadsheetml/2006/main" count="5384" uniqueCount="1666">
  <si>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</si>
  <si>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</si>
  <si>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</si>
  <si>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</si>
  <si>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</si>
  <si>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</si>
  <si>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</si>
  <si>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</si>
  <si>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</si>
  <si>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</si>
  <si>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</si>
  <si>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</si>
  <si>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</si>
  <si>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</si>
  <si>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</si>
  <si>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</si>
  <si>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</si>
  <si>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</si>
  <si>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</si>
  <si>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</si>
  <si>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</si>
  <si>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</si>
  <si>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</si>
  <si>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</si>
  <si>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</si>
  <si>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</si>
  <si>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</si>
  <si>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</si>
  <si>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</si>
  <si>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</si>
  <si>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</si>
  <si>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</si>
  <si>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</si>
  <si>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</si>
  <si>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</si>
  <si>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</si>
  <si>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</si>
  <si>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</si>
  <si>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</si>
  <si>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</si>
  <si>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</si>
  <si>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</si>
  <si>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</si>
  <si>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</si>
  <si>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</si>
  <si>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</si>
  <si>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</si>
  <si>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</si>
  <si>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</si>
  <si>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</si>
  <si>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</si>
  <si>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</si>
  <si>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</si>
  <si>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</si>
  <si>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</si>
  <si>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</si>
  <si>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</si>
  <si>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</si>
  <si>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</si>
  <si>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</si>
  <si>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</si>
  <si>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</si>
  <si>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</si>
  <si>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</si>
  <si>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</si>
  <si>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</si>
  <si>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</si>
  <si>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</si>
  <si>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</si>
  <si>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</si>
  <si>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</si>
  <si>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</si>
  <si>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</si>
  <si>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</si>
  <si>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</si>
  <si>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</si>
  <si>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</si>
  <si>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</si>
  <si>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</si>
  <si>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</si>
  <si>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</si>
  <si>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</si>
  <si>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</si>
  <si>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</si>
  <si>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</si>
  <si>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</si>
  <si>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</si>
  <si>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</si>
  <si>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</si>
  <si>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</si>
  <si>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</si>
  <si>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</si>
  <si>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</si>
  <si>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</si>
  <si>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</si>
  <si>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</si>
  <si>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</si>
  <si>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</si>
  <si>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</si>
  <si>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</si>
  <si>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</si>
  <si>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</si>
  <si>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</si>
  <si>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</si>
  <si>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</si>
  <si>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</si>
  <si>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</si>
  <si>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</si>
  <si>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</si>
  <si>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</si>
  <si>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CÓDIGO </t>
  </si>
  <si>
    <t>3-1-2-02-01-02-0003</t>
  </si>
  <si>
    <t>Productos de hornos de coque, de refinación de petróleo y combustible</t>
  </si>
  <si>
    <t>3-1-1-01</t>
  </si>
  <si>
    <t>Planta de personal permanente</t>
  </si>
  <si>
    <t>Otros servicios profesionales y técnicos n.c.p.</t>
  </si>
  <si>
    <t>3-1-2-02-02-03-0003-013</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</si>
  <si>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</si>
  <si>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</si>
  <si>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</si>
  <si>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</si>
  <si>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</si>
  <si>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</si>
  <si>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</si>
  <si>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</si>
  <si>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</si>
  <si>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</si>
  <si>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</si>
  <si>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</si>
  <si>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</si>
  <si>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</si>
  <si>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</si>
  <si>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</si>
  <si>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</si>
  <si>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</si>
  <si>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</si>
  <si>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</si>
  <si>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</si>
  <si>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</si>
  <si>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</si>
  <si>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</si>
  <si>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</si>
  <si>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</si>
  <si>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</si>
  <si>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</si>
  <si>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</si>
  <si>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</si>
  <si>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</si>
  <si>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</si>
  <si>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</si>
  <si>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</si>
  <si>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</si>
  <si>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</si>
  <si>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</si>
  <si>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</si>
  <si>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</si>
  <si>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</si>
  <si>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</si>
  <si>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</si>
  <si>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</si>
  <si>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</si>
  <si>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</si>
  <si>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</si>
  <si>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</si>
  <si>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</si>
  <si>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</si>
  <si>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</si>
  <si>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</si>
  <si>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</si>
  <si>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</si>
  <si>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</si>
  <si>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</si>
  <si>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</si>
  <si>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</si>
  <si>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</si>
  <si>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</si>
  <si>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</si>
  <si>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</si>
  <si>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</si>
  <si>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3-1-2-02-02-04-0001-001</t>
  </si>
  <si>
    <t>Acueducto y alcantarillado</t>
  </si>
  <si>
    <t>3-1-2-02-02-04-0001-002</t>
  </si>
  <si>
    <t>3-1-2-02-02-04-0001-003</t>
  </si>
  <si>
    <t>Capacitación</t>
  </si>
  <si>
    <t>3-1-2-02-02-06</t>
  </si>
  <si>
    <t>Bienestar e incentivos</t>
  </si>
  <si>
    <t>3-1-2-02-02-07</t>
  </si>
  <si>
    <t>Salud ocupacional</t>
  </si>
  <si>
    <t>3-1-2-02-02-08</t>
  </si>
  <si>
    <t>3.1.3</t>
  </si>
  <si>
    <t>ADQUISICIÓN DE BIENES Y SERVICIOS</t>
  </si>
  <si>
    <t>Servicios financieros y servicios conexos - Seguros Entidad</t>
  </si>
  <si>
    <t>GASTOS DIVERSOS</t>
  </si>
  <si>
    <t>TRANSFERENCIAS CORRIENTES DE FUNCIONAMIENTO</t>
  </si>
  <si>
    <t>Derechos de uso de propiedad intelectual</t>
  </si>
  <si>
    <t>3-1-2-02-02-0003-000</t>
  </si>
  <si>
    <t>Otros productos químicos; fibras artificiales (o fibras industriales hechas por el hombre)</t>
  </si>
  <si>
    <t>3-1-2-02-02-03-0002-01</t>
  </si>
  <si>
    <t>Servicios de documentación y certificación jurídica</t>
  </si>
  <si>
    <t>Derechos de uso de producto de propiedad intelectual y otros productos similares</t>
  </si>
  <si>
    <t>3-1-2-01-01-01-0002</t>
  </si>
  <si>
    <t>Equipos de información, computación y telecomunicaciones TIC</t>
  </si>
  <si>
    <t>3-1-2-02-02-01-03</t>
  </si>
  <si>
    <t>Servicio de transporte de carga</t>
  </si>
  <si>
    <t>3-1-2-02-02-02-02-02-01</t>
  </si>
  <si>
    <t>Servicios de arrendamiento con o sin opcion de compra realtivo a bienes inmuebles</t>
  </si>
  <si>
    <t>Servicios de reparacion de muebles</t>
  </si>
  <si>
    <t>3-1-2-02-02-03-06-06</t>
  </si>
  <si>
    <t>SERVICIOS POSTALES NACIONALES S A</t>
  </si>
  <si>
    <t>1</t>
  </si>
  <si>
    <t>SALVAR ARCHIVOS S.A.S</t>
  </si>
  <si>
    <t>EMPRESA DE TELECOMUNICACIONES DE BOGOTÁ S.A. E.S.P. - ETB S.A. ESP</t>
  </si>
  <si>
    <t>CODENSA S.A. ESP</t>
  </si>
  <si>
    <t>362</t>
  </si>
  <si>
    <t>EMPRESA DE ACUEDUCTO Y ALCANTARILLADO DE BOGOTA ESP</t>
  </si>
  <si>
    <t>PROMOAMBIENTAL DISTRITO S A S ESP</t>
  </si>
  <si>
    <t>LIMPIEZA METROPOLITANA S A E S P Y PODRA UTILIZAR LA SIGLA LIME S A E S P</t>
  </si>
  <si>
    <t>670</t>
  </si>
  <si>
    <t>487</t>
  </si>
  <si>
    <t>851</t>
  </si>
  <si>
    <t>COLOMBIA MOVIL S A E S P</t>
  </si>
  <si>
    <t>AVANTEL SAS EN REORGANIZACION</t>
  </si>
  <si>
    <t>3</t>
  </si>
  <si>
    <t>Servicios de consultoria en administración y servicios de gestión</t>
  </si>
  <si>
    <t>3-1-2-02-02-03-0003-001</t>
  </si>
  <si>
    <t>ESRI COLOMBIA SAS</t>
  </si>
  <si>
    <t>704</t>
  </si>
  <si>
    <t>EMPRESA POWER SERVICES LTDA</t>
  </si>
  <si>
    <t>968</t>
  </si>
  <si>
    <t>Servicios de ingeniera</t>
  </si>
  <si>
    <t>UNION TEMPORAL B&amp;C 21</t>
  </si>
  <si>
    <t>UT UNIDAD 2021</t>
  </si>
  <si>
    <t>761</t>
  </si>
  <si>
    <t>DAVID ALEJANDRO GUERRERO GUEVARA</t>
  </si>
  <si>
    <t>881</t>
  </si>
  <si>
    <t>966</t>
  </si>
  <si>
    <t>WILMAR JOSE VALENCIA SUAREZ</t>
  </si>
  <si>
    <t>Viaticos y gastos de viaje</t>
  </si>
  <si>
    <t>Secretaria distrital de gobierno</t>
  </si>
  <si>
    <t>Pago autoliquidacion adicional</t>
  </si>
  <si>
    <t>RA. 1</t>
  </si>
  <si>
    <t>Pago nomina general de enero 2022</t>
  </si>
  <si>
    <t>RA, 3</t>
  </si>
  <si>
    <t>R.A. 7</t>
  </si>
  <si>
    <t>Pago de cesantias e intereses a funcionarios que ingresaron posterior al cierre de nomina</t>
  </si>
  <si>
    <t>Pago de cesantias retirados e intereses de cesantia</t>
  </si>
  <si>
    <t>R.A. 4</t>
  </si>
  <si>
    <t>707 DE 2021</t>
  </si>
  <si>
    <t>Solicitud del CDP por vigencia futuras para el contrato No. 707 de 2021 cuyo objeto especifica "PRESTAR EL SERVICIO INTEGRAL DE ASEO Y CAFETERIA PARA LAS DISTINTAS SEDES DEL NIVEL CENTRAL DE LA SECRETARÍA  DE GOBIERNO"#.</t>
  </si>
  <si>
    <t>Solicitud del cdp para el contrato NO. 847 de 2021 cuyo objeto especifi ca "¿Prestar el servicio de vigilancia y seguridad privada en las modalidades de vigilancia fija y móvil con y sin armas y medios tecnológicos s en las diferentes dependencias de la Secretaría Distrital de Gobierno de Bogotá, D.C., con el fin de asegurar la protección y custodia de  funcionarios, contratistas y/o visitantes y de los bienes muebles e  inmuebles de propiedad de la entidad, y de los# que legalmente sea o llegare a ser responsable.¿#</t>
  </si>
  <si>
    <t>2</t>
  </si>
  <si>
    <t>847 DE 2021</t>
  </si>
  <si>
    <t>MARIA FERNANDA LOSADA VILLARREAL</t>
  </si>
  <si>
    <t>CARLOS ANDRES MORENO FIGUEREDO</t>
  </si>
  <si>
    <t>HERMES FERNANDO BARROS CERVANTES</t>
  </si>
  <si>
    <t>JULIAN ENRIQUE ROZO OLAYA</t>
  </si>
  <si>
    <t>ADRIANA MARCELA VARGAS ARTEAGA</t>
  </si>
  <si>
    <t>Prestar los servicios profesionales especializados para el desarrollo y seguimiento de las gestiones de carácter administrativo y contractual de la Secretaría Distrital de Gobierno.</t>
  </si>
  <si>
    <t>Prestar servicios profesionales especializados en aspectos jurídicos y normativos que requiera la Subsecretaría de Gestión Institucional dentro del marco de implementación del modelo integral de planeación y gestión institucional y sectorial</t>
  </si>
  <si>
    <t>Prestar servicios profesionales especializados en aspectos jurídicos y normativos que requiera la Subsecretaría de Gestión Institucional</t>
  </si>
  <si>
    <t>Prestación de servicios profesionales especializados en Secretaria Distrital de Gobierno en la estructuración y seguimiento de las estrategias en materia de tecnologías de información.</t>
  </si>
  <si>
    <t>PRESTAR LOS SERVICIOS PROFESIONALES A LA DIRECCIÓN ADMINISTRATIVA EN LAS ACTIVIDADES RELACIONADAS CON EL PROCESO DE REVISIÓN TECNICA Y EVALUACIÓN DE LOS PROCESOS DE INFRAESTRUCTURA DE LA PLANTA FISICA DE LA ENTIDAD, ESPECIALMENTE LOS QUE SE RELACIONEN CON LA IMPLEMENTACIÓN DE LA ESTRATEGIA DE TRABAJO INTELIGENTE-SMART WORKING EN LA SECRETARIA DISTRITAL DE GOBIERNO.</t>
  </si>
  <si>
    <t>Prestar servicios profesionales para apoyar los procesos de diseño y gestión metodológica en el desarrollo e implementación de la Estrategia de Trabajo Inteligente de la Subsecretaría de Gestión Institucional</t>
  </si>
  <si>
    <t>Prestar servicios profesionales en los procesos de articulación estratégica de las actividades propias de la misionalidad de la Subsecretaría de Gestión Institucional en el marco de la implementación de la Política Pública de Transparencia, Integridad y No Tolerancia con la Corrupción y el fortalecimiento de estrategias orientadas al gobierno abierto</t>
  </si>
  <si>
    <t>165</t>
  </si>
  <si>
    <t>39</t>
  </si>
  <si>
    <t>241</t>
  </si>
  <si>
    <t>569</t>
  </si>
  <si>
    <t>386</t>
  </si>
  <si>
    <t>496</t>
  </si>
  <si>
    <t>493</t>
  </si>
  <si>
    <t>842</t>
  </si>
  <si>
    <t>909</t>
  </si>
  <si>
    <t>880</t>
  </si>
  <si>
    <t>914</t>
  </si>
  <si>
    <t>16</t>
  </si>
  <si>
    <t>249</t>
  </si>
  <si>
    <t>398</t>
  </si>
  <si>
    <t>820</t>
  </si>
  <si>
    <t>866</t>
  </si>
  <si>
    <t>SOLICITUD DE CDP PARA PAGO DE SERVICIO DE CELULARES PARA LOS DIRECTIVOS DEL NIVEL CENTRAL DE LA SECRETARIA DE GOBIERNO  PAGO DEL SERVICIO DE AVANTEL PARA NIVEL CENTRAL, PERÍODO FACTURADO DEL 1 DE ENERO AL 31 DE ENERO DE 2022, SEGÚN FACTURA No. FCM 22327858.</t>
  </si>
  <si>
    <t>SOLICITUD DE CDP PARA PAGO DE SERVICIO DE CELULARES PARA LOS DIRECTIVOS DEL NIVEL CENTRAL DE LA SECRETARIA DE GOBIERNO  PAGO DEL SERFVICIO DE TELEFONIA CELAR DE LAS DEPENDENCIAS DE NIVEL CENTRAL, PERIODO FACTURADO DEL 04 DE ENERO DE 2022 AL 04 DE FEBRERO DE 2022, SEGÚN FACTURA No. BCBT 10939638.</t>
  </si>
  <si>
    <t>210</t>
  </si>
  <si>
    <t>394</t>
  </si>
  <si>
    <t>395</t>
  </si>
  <si>
    <t>22327858</t>
  </si>
  <si>
    <t>10939638</t>
  </si>
  <si>
    <t>Solicitud del cdp por vigencia futuras para el contrato No. 1320 de 2021cuyo objeto especifica "PRESTAR EL SERVICIO DE MENSAJERÍA, CORREO CERTIFICADO Y OPERACIÓN DEL CENTRO DE DOCUMENTACIÓN E INFORMACIÓN (CDI) PARA EL NIVEL CENTRAL DE LA SECRETARÍA DISTRITAL DE GOBIERNO QUE GARANTICE EL CURSO Y ENTREGA Y ENTREGA DE CORRESPONDENCIA TANTO INTERNA COMO EXTERNA.</t>
  </si>
  <si>
    <t>1320 DE 2021</t>
  </si>
  <si>
    <t>ARRENDAMIENTO DE BIEN INMUEBLE (DEPÓSITO) PARA EL ALMACENAMIENTO Y CUSTODIA DEL ACERVO DOCUMENTAL DEL ARCHIVO CENTRAL DE LA SECRETARÍA DISTRITAL DE GOBIERNO</t>
  </si>
  <si>
    <t>928</t>
  </si>
  <si>
    <t>953</t>
  </si>
  <si>
    <t>Realizar la suscripción a un programa de mantenimiento y actualización de las Licencias de Software de la Plataforma ESRI con que cuenta la Secretaría Distrital de Gobierno, a través del INSTRUMENTO DE AGREGACIÓN DE LA DEMANDA DE SOFTWARE POR CATALOGO No. CCE-139-IAD-2020</t>
  </si>
  <si>
    <t>898</t>
  </si>
  <si>
    <t>957</t>
  </si>
  <si>
    <t>SOLICITUD DE CDP PARA PAGO DE SERVICIOS DE ENERGIA DE LAS DEPENDENCIAS DEL NIVEL CENTRAL DE LA SECRETARIA DE GOBIERNO  PAGO DEL SERVICIO DE ENERGÍA DEL LA DIRECCIÓN DE GESTIÓN PLOCIVA, UBICADA EN LA CALLE 46 No. 14-22/28, PERIODO DE FACTURACI´PON DEL 29 DE NOVIEMBRE AL 29 DE DICIEMBRE DE 2021, SEGÚN FACTURA No. 662881754-8</t>
  </si>
  <si>
    <t>SOLICITUD DE CDP PARA PAGO DE SERVICIOS DE ENERGIA DE LAS DEPENDENCIAS DEL NIVEL CENTRAL DE LA SECRETARIA DE GOBIERNO</t>
  </si>
  <si>
    <t>209</t>
  </si>
  <si>
    <t>391</t>
  </si>
  <si>
    <t>6628817548</t>
  </si>
  <si>
    <t>6647416770</t>
  </si>
  <si>
    <t>REALIZAR LA ADICIÓN Y PRÓRROGA DEL CONTRATO No. 761 de 2021 SUSCRITO POR LA SECRETARIA DISTRITAL DE GOBIERNO Y UT UNIDAD 2021</t>
  </si>
  <si>
    <t>831</t>
  </si>
  <si>
    <t>828</t>
  </si>
  <si>
    <t>SOLICITUD DE CDP PARA EL PAGO DE RECOLECCIONDE BASURAS, ASEO PARA LAS DEPENDENCIAS DEL NIVEL CENTRAL DE LA SECRETARIA DE GOBIERNO  PAGO DEL SERVICIO DE ASEO DEL CONSEJO DE JUSTICIA, UBICADO EN LA CALLE 46 No. 14-28, PERIODO FACTURADO 01 DE NOVIEMBRE AL 31 DE DICIEMBRE DE 2021, SEGÚN FACTURA NO. 73701285.</t>
  </si>
  <si>
    <t>213</t>
  </si>
  <si>
    <t>73701285</t>
  </si>
  <si>
    <t>SOLICITUD DE CDP PARA PAGO DE TELEFONIA FIJA DE LAS DEPENDENCIAS DEL NIVEL CENTRAL DE LA SECRETARIA DE GOBIERNO  PAGO DEL SERVICIO DE TELEFONIA FIJA DEL EDIFICIO LIEVANO, UBICADO EN LA CALLE 11 No. 8-17, PERIODO FACTURADO DEL 1 AL 31 DE DICIEMBRE DE 2021, SEGÚN FACTURA No. 12360367.</t>
  </si>
  <si>
    <t>SOLICITUD DE CDP PARA PAGO DE SERVICIO DE ACUEDUCTO Y ALCANTARILLADO PARA LAS DEPENDENCIAS DEL NIVEL CENTRAL DE LA SECRETARIA DE GOBIERNO  Pago del servicio de Acueducto y Alcantarillado del edificio Furatena, ubicado en la calle 12C No. 8-53, periodo facturado del 24 de octubre al 22 de diciembre de 2022, según factura No. 11553351013.</t>
  </si>
  <si>
    <t>11553351013</t>
  </si>
  <si>
    <t>SOLICITUD DE CDP PARA EL PAGO DE RECOLECCIONDE BASURAS, ASEO  PARA LAS DEPENDENCIAS DEL NIVEL CENTRAL DE LA SECRETARIA DE GOBIERNO  PAGO DEL SERVICIO DE ASEO DE LOS LOCALES 134, 135 Y 136 DE LA CAMARA DE COMERCIO, UBICADOS EN LA CALLE 16 No. 9-42/CRA 9 No. 16-37, PERIODO FACTURADO DEL 12 DE NOVIEMBRE AL 11 DE DICIEMBRE DE 2021, SEGÚN FACTURAS No. 663645992, 663645991Y 663645990.</t>
  </si>
  <si>
    <t>0000000209</t>
  </si>
  <si>
    <t>0000000211</t>
  </si>
  <si>
    <t>0000000210</t>
  </si>
  <si>
    <t>PAGO USO LISTA DE ELEGIBLES PROCESO DE SELECCIÓN 740</t>
  </si>
  <si>
    <t>0000000212</t>
  </si>
  <si>
    <t>0000000213</t>
  </si>
  <si>
    <t>0000000938</t>
  </si>
  <si>
    <t>Solicitud cdp para pago de administración de locales</t>
  </si>
  <si>
    <t>Solicitud de cdp para pagos recurrentes casa de justicia</t>
  </si>
  <si>
    <t>0000000939</t>
  </si>
  <si>
    <t>956</t>
  </si>
  <si>
    <t>1009</t>
  </si>
  <si>
    <t>R.A 12</t>
  </si>
  <si>
    <t>Pago nomina gneral de febrero 2022</t>
  </si>
  <si>
    <t>941</t>
  </si>
  <si>
    <t>997</t>
  </si>
  <si>
    <t>944</t>
  </si>
  <si>
    <t>998</t>
  </si>
  <si>
    <t>1005</t>
  </si>
  <si>
    <t>R.A. 8</t>
  </si>
  <si>
    <t>Pago correccion planilla de autoliquidacion</t>
  </si>
  <si>
    <t>R.A. 9</t>
  </si>
  <si>
    <t>Pago autoliquidacion nomina general enero 2022</t>
  </si>
  <si>
    <t>Pago autoliquidacion adicional por ingresos de funcionarios posterior nomina de enero 2022</t>
  </si>
  <si>
    <t>R.A. 11</t>
  </si>
  <si>
    <t>Pago nomina transitoria febrero 2022</t>
  </si>
  <si>
    <t>R.A. 16</t>
  </si>
  <si>
    <t>1010</t>
  </si>
  <si>
    <t>R.A. 13</t>
  </si>
  <si>
    <t>Pago de cesantias funcionarios retirados</t>
  </si>
  <si>
    <t>1023</t>
  </si>
  <si>
    <t>UT TRANSPORTRES BOGOTA</t>
  </si>
  <si>
    <t>REALIZAR LA ADICIÓN Y PORROROGA DEL CONTRATO No. 691 DE 2021 SUSCRITO POR LA SECRETARIA DISTRITAL DE GOBIERNO Y UT TRANSPORTES BOGOTA</t>
  </si>
  <si>
    <t>SOLICITUD DE CDP PARA PAGO DE SERVICIOS DE ENERGIA DE LAS DEPENDENCIAS DEL NIVEL CENTRAL DE LA SECRETARIA DE GOBIERNO  PAGO DEL SERVICIO DE ENERGÍA DE LA BODEGA DEL 7 DE AGOSTO, UBICADA EN LA CRA 22 No. 66A - 14; PERIODO FACTURADO DEL 27 DE DICIEMBRE DE 2021 AL 26 DE ENERO DE 2022, SEGÚN FACTURA No. 666170745-7</t>
  </si>
  <si>
    <t>SOLICITUD DE CDP PARA PAGO DE SERVICIOS DE ENERGIA DE LAS DEPENDENCIAS DEL NIVEL CENTRAL DE LA SECRETARIA DE GOBIERNO  PAGO DEL SERVICIO DE ENERGÍA DE LA DIRECCIÓN PARA LA GESTIÓN ADMINISTRATIVA ESPECIAL DE POLICÍA, UBICADO EN LA CLL 46 No. 14-22/28, PERIODO FACTURADO 29 DE DICIEMBRE DE 2021 AL 28 DE ENWERO DE 2022; SEGÚN FACTURA No. 666546686-3.</t>
  </si>
  <si>
    <t>SOLICITUD DE CDP PARA PAGO DE SERVICIOS DE ENERGIA DE LAS DEPENDENCIAS DEL NIVEL CENTRAL DE LA SECRETARIA DE GOBIERNO  PAGO DEL SERVICIO DE ENERGÍA DEL EDIFICIO FURATENA, UBICADO EN LA CALLE 11 No. 8-17, PERIODO FACTURADO 12 DE ENERO AL 09 DE FEBRERO DE 2022; SEGÚN FACTURA No. 668410977-5</t>
  </si>
  <si>
    <t>996</t>
  </si>
  <si>
    <t>1001</t>
  </si>
  <si>
    <t>1016</t>
  </si>
  <si>
    <t>666170745-7</t>
  </si>
  <si>
    <t>666546686-3</t>
  </si>
  <si>
    <t>6684109775</t>
  </si>
  <si>
    <t>Pago de la autoliquidación de la nómina general de enero de 2022. (Planta de Funcionamiento).</t>
  </si>
  <si>
    <t>Secretaría distrital de gobierno</t>
  </si>
  <si>
    <t>EDIFICIO CENTRO DE CONVENCIONES CAMARA D E COMERCIO DE BOGOTA PROPIEDAD HORIZONTA L</t>
  </si>
  <si>
    <t>Solicitud cdp para pago de administración de locales  Pago de la administración de los locales 134, 135 y 136 de la Cámara de Comercio, ubicados en la Calle 16 No. 9-42, periodo facturado del 1 al 30 de enero de 2022, según cuentas de cobro 2733, 2734 y 2735.</t>
  </si>
  <si>
    <t>Solicitud cdp para pago de administración de locales  Pago  de administración de locales 134, 135 y 136 de la Cámara de Comercio, ubicados en la Calle 16 No. 9-42, periodo facturado del 1 al 30 de enero de 2022; según cuentas de cobro 2809, 2810 y 2811.</t>
  </si>
  <si>
    <t>938</t>
  </si>
  <si>
    <t>995</t>
  </si>
  <si>
    <t>1014</t>
  </si>
  <si>
    <t>2735</t>
  </si>
  <si>
    <t>2809</t>
  </si>
  <si>
    <t>SOLUTION COPY LTDA</t>
  </si>
  <si>
    <t>REALIZAR LA ADICIÓN Y PRORROGA DEL CONTRATO No. 903 de 2021 SUSCRITO POR LA SECRETARÍA DISTRITAL DE GOBIERNO Y SOLUTION COPY LTDA.</t>
  </si>
  <si>
    <t>949</t>
  </si>
  <si>
    <t>1025</t>
  </si>
  <si>
    <t>903</t>
  </si>
  <si>
    <t>739</t>
  </si>
  <si>
    <t>1004</t>
  </si>
  <si>
    <t>Res 83</t>
  </si>
  <si>
    <t>Pago delegados mes de diciembre 2021</t>
  </si>
  <si>
    <t>1015</t>
  </si>
  <si>
    <t>13265572</t>
  </si>
  <si>
    <t>SOLICITUD DE CDP PARA PAGO DE SERVICIO DE CELULARES PARA LOS DIRECTIVOS DEL NIVEL CENTRAL DE LA SECRETARIA DE GOBIERNO  PAGO DL SERTVICIO DE TELEFONIA CELULAR, ,,PERIODO DE FACTURACION 04 DE FEBERO DE 2022 AL 04 DE MARZO DE 2022;SEGÚN FACTURA BCBT13265572.</t>
  </si>
  <si>
    <t>211</t>
  </si>
  <si>
    <t>1024</t>
  </si>
  <si>
    <t>300015383</t>
  </si>
  <si>
    <t>SOLICITUD DE CDP PARA PAGO DE TELEFONIA FIJA DE LAS DEPENDENCIAS DEL NIVEL CENTRAL DE LA SECRETARIA DE GOBIERNO  PAGO DEL SERVICIO DE TELEFONIA FIJA DEL EDIFICIO LIEVANO, UBICADO EN LA CALLE 11 No. 8-17, PERIODO FACTURADO DEL 1 AL 31 DE ENERO DE 2022, SEGÚN FACTURA No. 300015383.</t>
  </si>
  <si>
    <t>CONSORCIO INGECEL</t>
  </si>
  <si>
    <t>INTERVENTORIA TECNICA, ADMINISTRATIVA, FINANCIERA Y JURIDICA DEL CONTRATO DE OBRA PUBLICA CUYO OBJETO ES CONTRATAR BAJO EL SISTEMA DE PRECIOS FIJOS UNITARIOS Y CANTIDAD DE OBRA REALMENTE EJECUTADA PARA LA ACTUALIZACIÓN A LA NORMA VIGENTE DE LA VENTILACIÓN MECÁNICA DE LOS PISOS 1, 2 y 3 y LA ADECUACIÓN DE ESPACIOS DE TRABAJO DEL PRIMER PISO DE LAS INSTALACIONES DEL NIVEL CENTRAL DE LA SECRETARÍA DISTRITAL DE GOBIERNO DE LA ALCALDÍA MAYOR DE BOGOTÁ</t>
  </si>
  <si>
    <t>698</t>
  </si>
  <si>
    <t>1020</t>
  </si>
  <si>
    <t>SOLICITUD DE CDP PARA PAGO DE SERVICIO DE ACUEDUCTO Y ALCANTARILLADO PARA LAS DEPENDENCIAS DEL NIVEL CENTRAL DE LA SECRETARIA DE GOBIERNO  PAGO DEL SERVICIO DE ACUEDUCTO Y ALCANTARILLADO DEL CONSEJO DE JUSTICIA, PERIODO FACTURADO DEL 25 DE NOVIEEMBRE DE 2021 AL 22 DE ENERO DE 2022; SEGÚN FACTURA No. 36501451615.</t>
  </si>
  <si>
    <t>212</t>
  </si>
  <si>
    <t>1017</t>
  </si>
  <si>
    <t>36501451615</t>
  </si>
  <si>
    <t>1000</t>
  </si>
  <si>
    <t>74676368</t>
  </si>
  <si>
    <t>SOLICITUD DE CDP PARA EL PAGO DE RECOLECCIONDE BASURAS, ASEO PARA LAS DEPENDENCIAS DEL NIVEL CENTRAL DE LA SECRETARIA DE GOBIERNO  Pago del servicio de aseo del edificio Furatena, ubicado en la Cll 12c No. 8-53, periodo facturado 01 al 31 de diciembre de 2021, según factura No. 74676368</t>
  </si>
  <si>
    <t>COMISION NACIONAL DEL SERVICIO CIVIL</t>
  </si>
  <si>
    <t>0000000954</t>
  </si>
  <si>
    <t>Entregar a título de compraventa las órdenes de dotación de vestuario yde calzado para el personal administrativo con derecho y los conductoresde la Secretaría Distrital de Gobierno</t>
  </si>
  <si>
    <t>SOLICITUD DE CDP PARA PAGO DE SERVICIOS DE ENERGIA DE LAS DEPENDENCIASDEL NIVEL CENTRAL DE LA SECRETARIA DE GOBIERNO</t>
  </si>
  <si>
    <t>SOLICITUD DE CDP PARA PAGO DE TELEFONIA FIJA DE LAS DEPENDENCIAS DELNIVEL CENTRAL DE LA SECRETARIA DE GOBIERNO</t>
  </si>
  <si>
    <t>SOLICITUD DE CDP PARA PAGO DE SERVICIO DE CELULARES PARA LOS DIRECTIVOSDEL NIVEL CENTRAL DE LA SECRETARIA DE GOBIERNO</t>
  </si>
  <si>
    <t>Adquirir un (1) desfibrilador externo automático (DEA) como respuestaante una emergencia de reanimación cardíaca, para uso en el nivelcentral de laSecretaría Distrital de Gobierno</t>
  </si>
  <si>
    <t>0000000965</t>
  </si>
  <si>
    <t>SOLICITUD DE CDP PARA PAGO DE SERVICIO DE ACUEDUCTO Y ALCANTARILLADOPARA LAS DEPENDENCIAS DEL NIVEL CENTRAL DE LA SECRETARIA DE GOBIERNO</t>
  </si>
  <si>
    <t>SOLICITUD DE CDP PARA EL PAGO DE RECOLECCIONDE BASURAS, ASEO PARA LASDEPENDENCIAS DEL NIVEL CENTRAL DE LA SECRETARIA DE GOBIERNO</t>
  </si>
  <si>
    <t>PAGO USO LISTA DE ELEGIBLES PROESO 740 PARA PROVEER UNA VACANTEDEFINITIVA</t>
  </si>
  <si>
    <t>0000000940</t>
  </si>
  <si>
    <t>R.A. 17</t>
  </si>
  <si>
    <t>Pago retroactivo planta de funcionami</t>
  </si>
  <si>
    <t>R.A. 26</t>
  </si>
  <si>
    <t>Pago de nomina general de marzo 2022</t>
  </si>
  <si>
    <t>R.A. 22</t>
  </si>
  <si>
    <t>Pago de autoliquidacion nomina de febrero</t>
  </si>
  <si>
    <t>982</t>
  </si>
  <si>
    <t>1051</t>
  </si>
  <si>
    <t>R.A. 25</t>
  </si>
  <si>
    <t>Pago de autoliquidación adicional por el ingreso de una servidora pública con posterioridad al cierre de la nómina de febrero de 2022. (Planta de Funcionamiento).</t>
  </si>
  <si>
    <t>Pago de acreencias laborales a los familiares del ex servidor público fallecido al servicio de la entidad JAIRO DE JESÚS TANGARIFE URIBE.</t>
  </si>
  <si>
    <t>943</t>
  </si>
  <si>
    <t>942</t>
  </si>
  <si>
    <t>1075</t>
  </si>
  <si>
    <t>1080</t>
  </si>
  <si>
    <t>R.A 31</t>
  </si>
  <si>
    <t>R.A. 32</t>
  </si>
  <si>
    <t>R.A. 38</t>
  </si>
  <si>
    <t>969</t>
  </si>
  <si>
    <t>1032</t>
  </si>
  <si>
    <t>989</t>
  </si>
  <si>
    <t>1061</t>
  </si>
  <si>
    <t>R.A. 19</t>
  </si>
  <si>
    <t>R.A. 27</t>
  </si>
  <si>
    <t>Nómina del pago del retroactivo de 2022 . (Planta Transitoria).</t>
  </si>
  <si>
    <t>Pago de la nómina general de marzo de 2022. (Planta Transitoria).</t>
  </si>
  <si>
    <t>973</t>
  </si>
  <si>
    <t>1037</t>
  </si>
  <si>
    <t>R.A. 23</t>
  </si>
  <si>
    <t>Pago de la autoliquidación de la nómina general de febrero de 2022 (Planta Transitoria).</t>
  </si>
  <si>
    <t>MARTHA ISABEL ROZO CLAVIJO</t>
  </si>
  <si>
    <t>LAURA MARIA TANGARIFE ROZO</t>
  </si>
  <si>
    <t>DIANA CRISTINA TANGARIFE GONZALEZ</t>
  </si>
  <si>
    <t>1076</t>
  </si>
  <si>
    <t>1077</t>
  </si>
  <si>
    <t>1078</t>
  </si>
  <si>
    <t>Res. 129</t>
  </si>
  <si>
    <t>Pago de acreencias laborales a los familiares de la ex servidora pública fallecida al servicio de la entidad MARTHA GLORIA HERRERA LEÓN</t>
  </si>
  <si>
    <t>RAMON ALONSO ESPINOSA ECHEVERRI</t>
  </si>
  <si>
    <t>1081</t>
  </si>
  <si>
    <t>Res. 130</t>
  </si>
  <si>
    <t>R.A. 18</t>
  </si>
  <si>
    <t>Pago retroactividad de las cesantias</t>
  </si>
  <si>
    <t>1035</t>
  </si>
  <si>
    <t>1070</t>
  </si>
  <si>
    <t>1079</t>
  </si>
  <si>
    <t>1085</t>
  </si>
  <si>
    <t>76908939</t>
  </si>
  <si>
    <t>78041670</t>
  </si>
  <si>
    <t>670985464</t>
  </si>
  <si>
    <t>78946802</t>
  </si>
  <si>
    <t>SOLICITUD DE CDP PARA EL PAGO DE RECOLECCIONDE BASURAS, ASEO PARA LASDEPENDENCIAS DEL NIVEL CENTRAL DE LA SECRETARIA DE GOBIERNO.  PAGO DELSERVICIO DE ASEO DEL EDIFICIO FURATENA, UBICADO EN LA CALLE 12C No. 8-53, PERÍODO FACTURADO DEL 01 DE ENERO AL 31 DE ENERO DE 2022, SEGÍN FACTURA No. 76908939.</t>
  </si>
  <si>
    <t>SOLICITUD DE CDP PARA EL PAGO DE RECOLECCIONDE BASURAS, ASEO PARA LAS DEPENDENCIAS DEL NIVEL CENTRAL DE LA SECRETARIA DE GOBIERNO  PAGO DEL SERVICIO DE ASEO DEL CONSEJO DE JUSTICIA, UBICADO EN LA CALLE 46 No. 14-28; PERIODO FACTURADO ENTRE EL 01 DE ENERO AL 28 DE FEBRERO DE 2022, SEGÚN FACTURA No. 78041670.</t>
  </si>
  <si>
    <t>SOLICITUD DE CDP PARA EL PAGO DE RECOLECCIONDE BASURAS, ASEO PARA LAS DEPENDENCIAS DEL NIVEL CENTRAL DE LA SECRETARIA DE GOBIERNO  PAGO DEL SERVICIO DE ASEO DE LOS LOCALES 134, 135 Y 136 DE LA CÁMARA DE COMERCIO, UBICADOS EN LA CALLE 16 No. 9-42/ CRA 9 No. 16-37 AP 134; PERÍODO FACTURADO DEL 12 DE ENERO AL 11 DE FEBRERO DE 2022, SEGÚN FACTURAS Nos. 670985466, 670985465 Y 670985464.</t>
  </si>
  <si>
    <t>SOLICITUD DE CDP PARA EL PAGO DE RECOLECCIONDE BASURAS, ASEO PARA LAS DEPENDENCIAS DEL NIVEL CENTRAL DE LA SECRETARIA DE GOBIERNO  PAGO DEL SERVICIO DE ASEO DEL EDIFICIO FURATENA EN LA CLL 12C No. 8-53, PERÍODO FACTURADO 01 AL 28 DE FEBRERO DE 2022, SEGÚN FACTURA No. 78946802.</t>
  </si>
  <si>
    <t>1068</t>
  </si>
  <si>
    <t>39795862612</t>
  </si>
  <si>
    <t>SOLICITUD DE CDP PARA PAGO DE SERVICIO DE ACUEDUCTO Y ALCANTARILLADO PARA LAS DEPENDENCIAS DEL NIVEL CENTRAL DE LA SECRETARIA DE GOBIERNO  PAGO DELSERVICIO DE ACUEDUCTO Y ALCANTARILLADO DEL EDIFICIO FURATENA, UBICADO EN LA CALLE 12C No. 8-53; PERIODO FACTURADO 23 DE DICIEMBRE DE 2021 AL 21 DE FEBRERO DE 2022; SEGÚN FACTURA No. 39795862612.</t>
  </si>
  <si>
    <t>1028</t>
  </si>
  <si>
    <t>1042</t>
  </si>
  <si>
    <t>1067</t>
  </si>
  <si>
    <t>1084</t>
  </si>
  <si>
    <t>669834057-9</t>
  </si>
  <si>
    <t>670184085-8</t>
  </si>
  <si>
    <t>672002377-8</t>
  </si>
  <si>
    <t>673514429-0</t>
  </si>
  <si>
    <t>SOLICITUD DE CDP PARA PAGO DE SERVICIOS DE ENERGIA DE LAS DEPENDENCIAS DEL NIVEL CENTRAL DE LA SECRETARIA DE GOBIERNO  PAGO DEL SERVICIO DE ENERGÍA DE LA BODEGA DEL 7 DE AGOSTO, UBICADA EN LA CRA 22 No. 66 A - 14; PERÍODO FACTURADO DEL 26 ENERO AL 23 DE FEBRERO DE 2022, SEGÚN FACTURA No. 669834057-9.</t>
  </si>
  <si>
    <t>SOLICITUD DE CDP PARA PAGO DE SERVICIOS DE ENERGIA DE LAS DEPENDENCIAS DEL NIVEL CENTRAL DE LA SECRETARIA DE GOBIERNO  PAGO DEL SERVICIO DE ENERGÍA DE LA DIRECCIÓN PARA LA GESTIÓN ADMINISTRATIVA ESPECIAL DE POLICÍA, UBICADA EN LA CALLE 46 No. 14-22/28; PERIODO FACTURADO DEL 28 DE ENERO AL 26 DE FEBRERO DE 2022, SEGÚN FACTURA No. 670184085-8.</t>
  </si>
  <si>
    <t>SOLICITUD DE CDP PARA PAGO DE SERVICIOS DE ENERGIA DE LAS DEPENDENCIAS DEL NIVEL CENTRAL DE LA SECRETARIA DE GOBIERNO  PAGO DEL SERVICIO DE ENERGÍA DEL EDIFICIO FURATENA, UBICADO EN LA CALLE 12 C No. 8-53; PERIODO FACTURADO DEL 09 DE FEBRERO AL 10 DE MARZO DE 2022; SEGÚN FACTURA No. 672002377-8</t>
  </si>
  <si>
    <t>SOLICITUD DE CDP PARA PAGO DE SERVICIOS DE ENERGIA DE LAS DEPENDENCIAS DEL NIVEL CENTRAL DE LA SECRETARIA DE GOBIERNO  PAGO DEL SERVICIO DE ENERGÍA DE LA BODEGA DEL SIETE DE AGOSTO, UBICADA EN LA CRA 22 No. 66 A-14, PERÍODO FACTURADO DEL 23 DE FEBRERO AL 25 DE MARZO DE 2022; SEGÚN FACTURA No. 673514429-0.</t>
  </si>
  <si>
    <t>CAJA COLOMBIANA DE SUBSIDIO FAMILIAR COL SUBSIDIO</t>
  </si>
  <si>
    <t>OCUPASALUD SAS</t>
  </si>
  <si>
    <t>Adquirir un (1) desfibrilador externo automático (DEA) como respuesta ante una emergencia de reanimación cardíaca, para uso en el nivel central de la Secretaría Distrital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</si>
  <si>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</si>
  <si>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965</t>
  </si>
  <si>
    <t>1030</t>
  </si>
  <si>
    <t>975</t>
  </si>
  <si>
    <t>1073</t>
  </si>
  <si>
    <t>971</t>
  </si>
  <si>
    <t>1069</t>
  </si>
  <si>
    <t>300976270</t>
  </si>
  <si>
    <t>SOLICITUD DE CDP PARA PAGO DE TELEFONIA FIJA DE LAS DEPENDENCIAS DEL NIVEL CENTRAL DE LA SECRETARIA DE GOBIERNO.  PAGO DEL SERVICIO DE TELEFONIA FIJA DEL EDIFICIO LIEVANO, UBICADO EN LA CALLE 11 No. 8-17; PERÍODO FACTURADO DEL 1 AL 28 DE FEBRERO DE 2022; SEGÚN FACTURA No. 000300976270.</t>
  </si>
  <si>
    <t>1056</t>
  </si>
  <si>
    <t>15702900</t>
  </si>
  <si>
    <t>SOLICITUD DE CDP PARA PAGO DE SERVICIO DE CELULARES PARA LOS DIRECTIVOS DEL NIVEL CENTRAL DE LA SECRETARIA DE GOBIERNO  Pago del servicio de telefonía celular de las dependencias de nivel central, periodo facturado del 04 de marzo al 04 de abril de 2022, según factura No. BCBT15702900.</t>
  </si>
  <si>
    <t>BOGOTA DISTRITO CAPITAL</t>
  </si>
  <si>
    <t>MYRIAM  MOGOLLON ZUÑIGA</t>
  </si>
  <si>
    <t>Solicitud CDP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enero de 2022 y del tiempo excedido durante el servicio  Pago de la resolución 178 del 25 de febrero de 2022, " Por la cual se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enero de 2022 y del tiempo excedido durante el servicio,"</t>
  </si>
  <si>
    <t>Solicitud CDP para la resolución Por la cual se hace una adición a la Resolución 0178 del 25 de febrero de 2022, para autorizar el reconocimiento y pago del servicio extra prestado por una delegada de la Secretaría Distrital de Gobierno de Bogotá D.C., en la supervisión de un sorteo realizado en el mes de enero de 2022  Pago de la reolución 249 del 22 de marzo de 2022 " Por la cual se hace una adición a la Resolución 0178 del 25 de febrero de 2022, para autorizar el reconocimiento y pago del servicio extra prestado por una delegada de la Secretaría Distrital de Gobierno de Bogotá D.C., en la supervisión de un sorteo realizado en el mes de enero de 2022."</t>
  </si>
  <si>
    <t>955</t>
  </si>
  <si>
    <t>1071</t>
  </si>
  <si>
    <t>981</t>
  </si>
  <si>
    <t>1072</t>
  </si>
  <si>
    <t>178</t>
  </si>
  <si>
    <t>COMWARE S A</t>
  </si>
  <si>
    <t>UNION TEMPORAL TIGO - BEXT 2021</t>
  </si>
  <si>
    <t>EXPANDIR LA PRESTACIÓN DE SERVICIOS DE NUBE PÚBLICA IV ORACLE CLOUD PARA GARANTIZAR CONTINUIDAD Y DISPONIBILIDAD DE LOS SERVICIOS QUE SE OFRECEN DESDE LA DIRECCIÓN DE TECNOLOGÍAS E INFORMACIÓN DE LA SECRETARÍA DISTRITAL DE GOBIERNO DE BOGOTÁ</t>
  </si>
  <si>
    <t>EXPANDIR LA PRESTACIÓN DE SERVICIOS DE NUBE PÚBLICA IV MICROSOFT AZURE PARA GARANTIZAR CONTINUIDAD Y DISPONIBILIDAD DE LOS SERVICIOS QUE SE OFRECEN DESDE LA DIRECCIÓN DE TECNOLOGÍAS E INFORMACIÓN DE LA SECRETARÍA DISTRITAL DE GOBIERNO DE BOGOTÁ</t>
  </si>
  <si>
    <t>979</t>
  </si>
  <si>
    <t>1045</t>
  </si>
  <si>
    <t>980</t>
  </si>
  <si>
    <t>1046</t>
  </si>
  <si>
    <t>1420</t>
  </si>
  <si>
    <t>1421</t>
  </si>
  <si>
    <t>Solicitud de cdp para pagos recurrentes casa de justicia  Pago de los gastos recurrentes de las Casas de Justicia, correspondiente al mes de diciembre de 2021; según recibo 22990013618.</t>
  </si>
  <si>
    <t>Solicitud cdp para pago de administración de locales  Pago administración de los Locales 134, 135 y 136 ubicados en la Cámara de Comercio, calle 16 No. 9-425, periodo facturado del 1 al 31 de marzo de 2021; según cuentas de cobro 2885, 2886 y 2887.</t>
  </si>
  <si>
    <t>939</t>
  </si>
  <si>
    <t>1065</t>
  </si>
  <si>
    <t>1066</t>
  </si>
  <si>
    <t>22990013618</t>
  </si>
  <si>
    <t>2885</t>
  </si>
  <si>
    <t>972</t>
  </si>
  <si>
    <t>1036</t>
  </si>
  <si>
    <t>R.A 22</t>
  </si>
  <si>
    <t>Pago de la autoliquidación de la nómina general de febrero de 2022. (Planta de Funcionamiento).</t>
  </si>
  <si>
    <t>DOTACION INTEGRAL SAS</t>
  </si>
  <si>
    <t>YUBARTA SAS</t>
  </si>
  <si>
    <t>Entregar a título de compraventa las órdenes de dotación de vestuario y de calzado para el personal administrativo con derecho y los conductores de la Secretaría Distrital de Gobierno</t>
  </si>
  <si>
    <t>954</t>
  </si>
  <si>
    <t>1039</t>
  </si>
  <si>
    <t>1040</t>
  </si>
  <si>
    <t>970</t>
  </si>
  <si>
    <t>0000000995</t>
  </si>
  <si>
    <t>La Secretaría Distrital de Gobierno, requiere seleccionar la compañía deseguros con la que se contratará la póliza de seguro de responsabilidadCivil Servidores Públicos que otorgue la adecuada protección de losintereses patrimoniales asegurables o aquellos por cuales sea o llegarea ser legalmente responsable.</t>
  </si>
  <si>
    <t>Autorización uso lista de elegibles convocatoria 740</t>
  </si>
  <si>
    <t>0000000997</t>
  </si>
  <si>
    <t>R.A. 37</t>
  </si>
  <si>
    <t>Pago de nomina mes de abril 2022</t>
  </si>
  <si>
    <t>R.A. 33</t>
  </si>
  <si>
    <t>Pago autoliquidacion nomina marzo</t>
  </si>
  <si>
    <t>Res 211</t>
  </si>
  <si>
    <t>Fondo Nacional del Ahorro</t>
  </si>
  <si>
    <t>Pago de Cesantias Doris Galvis</t>
  </si>
  <si>
    <t>Pago de cesantias a funcionarios retirados</t>
  </si>
  <si>
    <t>Pago de autoliquidacion adicional por ingreso posterior al cierre de la nomina</t>
  </si>
  <si>
    <t>R.A. 35</t>
  </si>
  <si>
    <t>R.A. 39</t>
  </si>
  <si>
    <t>Pago de nomina abril planta transitoria</t>
  </si>
  <si>
    <t>R.A. 34</t>
  </si>
  <si>
    <t>Pago autoliquidacion nomina de marzo planta transitoria</t>
  </si>
  <si>
    <t>SOLICITUD DE CDP PARA PAGO DE SERVICIOS DE ENERGIA DE LAS DEPENDENCIAS DEL NIVEL CENTRAL DE LA SECRETARIA DE GOBIERNO  PAGO DEL SERVICIO DE ENERGÍA DE LA DIRECCIÓN PARA LA GESTIÓN ADMINISTRATIVA ESPECIAL DE POLICÍA, UBICADA EN LA CALLE 46 No. 14-22/28; PERÍODO FACTURADO DEL 28 DE FEBRERO AL 27 DE MARZO DE 2022; SEGÚN FACTURA No. 673892481-6.</t>
  </si>
  <si>
    <t>SOLICITUD DE CDP PARA PAGO DE SERVICIOS DE ENERGIA DE LAS DEPENDENCIAS DEL NIVEL CENTRAL DE LA SECRETARIA DE GOBIERNO  PAGO DEL SERVICIO DE ENERGÍA DEL EDIFICIO FURATENA, UBICADO EN LA CALLE 12 C No. 8-53, PERIODO FACTURADO 10 DE MARZO AL 08 DE ABRIL DE 2022, SEGÚN FACTURA No. 675760557-3.</t>
  </si>
  <si>
    <t>1088</t>
  </si>
  <si>
    <t>1114</t>
  </si>
  <si>
    <t>673892481-6</t>
  </si>
  <si>
    <t>675760557-3</t>
  </si>
  <si>
    <t>ORGANIZACION TERPEL S A</t>
  </si>
  <si>
    <t>1002</t>
  </si>
  <si>
    <t>1106</t>
  </si>
  <si>
    <t>Contratar el suministro de combustible para el parque automotor del nivel central de la Secretaría Distrital de Gobierno a través del acuerdo marco de precios No. CCE-715-1-AMP-2018</t>
  </si>
  <si>
    <t>Pago de la autoliquidación de la nómina general de marzo 2022. (Planta de Funcionamiento)</t>
  </si>
  <si>
    <t>1095</t>
  </si>
  <si>
    <t>1136</t>
  </si>
  <si>
    <t>Solicitud cdp para pago de administración de locales   PAGO DE LA ADMINISTRACIÓN DE LOS LOCALES 134, 135 Y 136 UBICADOS EN LA CALLE 16 No. 9-42, PERÍODO FACTURADO DEL 1 AL 30 DE ABRIL DE 2022; SEGÚN CUENTAS DE COBRO 2960, 2961 Y 2962.</t>
  </si>
  <si>
    <t>EL ALQUILER DE IMPRESORAS CON SUMINISTROS PARA LA SECRETARIA DISTRITAL DE GOBIERNO</t>
  </si>
  <si>
    <t>GRAN IMAGEN S.A.S.</t>
  </si>
  <si>
    <t>993</t>
  </si>
  <si>
    <t>1113</t>
  </si>
  <si>
    <t>UT SOFTLINEBEX 2020</t>
  </si>
  <si>
    <t>Adquirir el licenciamiento de herramientas Microsoft de colaboración y correo electrónico office 365, E1, E3, E5 y Power Bi Pro a través del instrumento de agregación por demanda de software por catálogo</t>
  </si>
  <si>
    <t>1003</t>
  </si>
  <si>
    <t>1135</t>
  </si>
  <si>
    <t>986</t>
  </si>
  <si>
    <t>1087</t>
  </si>
  <si>
    <t>278</t>
  </si>
  <si>
    <t>Solicitud CDP para la resolución Por la cual se autoriza el reconocimiento y pago del servicio extra prestado por los delegados de la SecretaríaDistrital de Gobierno de Bogotá D.C., en la supervisión de los concursosy los sorteos realizados por las loterías, los consorcios comerciales y los juegos promocionales en el mes de febrero de 2022 y del tiempo excedido durante el servicio  Pago de la resolución 0278 del 30 de marzo de 2022 "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2022 y del tiempo excedido durante el servicio. "</t>
  </si>
  <si>
    <t>1126</t>
  </si>
  <si>
    <t>301942277</t>
  </si>
  <si>
    <t>SOLICITUD DE CDP PARA PAGO DE TELEFONIA FIJA DE LAS DEPENDENCIAS DEL NIVEL CENTRAL DE LA SECRETARIA DE GOBIERNO  PAGO DEL SERVICIO DE TELEFONIA FIJA, DEL EDIFICIO LIEVANO UBICADO EN LA CALLE 11 No. 8-17; PERÍODO FACTURADO DEL 1 AL 31 DE MARZO DE 2022; SEGÚN FACTURA No. EB 000301942277.</t>
  </si>
  <si>
    <t>UT UNIDAD 2022</t>
  </si>
  <si>
    <t>REALIZAR LA ADICION Y PRORROGA DEL CONTRATO No. 761 DE 2021 SUSCRITO POR LA SECRETARIA DISTRITAL DE GOBIERNO Y UT UNIDAD 2021</t>
  </si>
  <si>
    <t>1099</t>
  </si>
  <si>
    <t>ADSUM SOLUCIONES TECNOLOGICAS S.A.S</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</si>
  <si>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</si>
  <si>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888</t>
  </si>
  <si>
    <t>1092</t>
  </si>
  <si>
    <t>c.ps. 972</t>
  </si>
  <si>
    <t>REALIZAR ADICIÓN, PRORROGA Y OTRO SÍ DEL CONTRATO No. 783 DE 2021 SUSCRITO POR LA SECRETARÍA DISTRITAL DE GOBIERNO Y MORARCI GROUP SAS</t>
  </si>
  <si>
    <t>992</t>
  </si>
  <si>
    <t>1086</t>
  </si>
  <si>
    <t>MORARCI GROUP SAS</t>
  </si>
  <si>
    <t>OTIS ELEVATOR COMPANY COLOMBIA S.A.S</t>
  </si>
  <si>
    <t>REALIZAR LA ADICIÓN Y PRORROGA DEL CONTRATO No. 606 DE 2021 SUSCRITO POR LA SECRETARIA DISTRITAL DE GOBIERNO Y OTIS ELEVATOR CAMPANYCOLOMBIA SAS</t>
  </si>
  <si>
    <t>1012</t>
  </si>
  <si>
    <t>1124</t>
  </si>
  <si>
    <t>ABC COMTOTAL S A S</t>
  </si>
  <si>
    <t>CONTRATAR EL SERVICIO DE MANTENIMIENTO, RECARGA Y SUMINISTRO DE REPUESTO NUEVO PARA LOS EXTINTORES PORTÁTILES PROPIEDAD DE LA SECRETARIA DISTRITAL DE GOBIERNO</t>
  </si>
  <si>
    <t>984</t>
  </si>
  <si>
    <t>1134</t>
  </si>
  <si>
    <t>937</t>
  </si>
  <si>
    <t>1018</t>
  </si>
  <si>
    <t>1115</t>
  </si>
  <si>
    <t>116</t>
  </si>
  <si>
    <t>298</t>
  </si>
  <si>
    <t>1121</t>
  </si>
  <si>
    <t>1127</t>
  </si>
  <si>
    <t>43173025313</t>
  </si>
  <si>
    <t>16401271818</t>
  </si>
  <si>
    <t>SOLICITUD DE CDP PARA PAGO DE SERVICIO DE ACUEDUCTO Y ALCANTARILLADO PARA LAS DEPENDENCIAS DEL NIVEL CENTRAL DE LA SECRETARIA DE GOBIERNO</t>
  </si>
  <si>
    <t>SOLICITUD DE CDP PARA PAGO DE SERVICIO DE ACUEDUCTO Y ALCANTARILLADO PARA LAS DEPENDENCIAS DEL NIVEL CENTRAL DE LA SECRETARIA DE GOBIERNO.  PAGO DEL SERVICIO DE ACUEDUCTO Y ALCANTARILLADO DEL CONSEJO DE JUSTICIA, UBICADO EN LKA CALLE 46 No. 14-28; PERIODO FACTURADO DEL 23 DE ENERO AL 23 DE MARZO DE 2022; SEGÚN FACTURA No. 16401271818.</t>
  </si>
  <si>
    <t>EVALUA SALUD IPS SAS</t>
  </si>
  <si>
    <t>1107</t>
  </si>
  <si>
    <t>964</t>
  </si>
  <si>
    <t>1133</t>
  </si>
  <si>
    <t>Contratar el suministro y dotación de elementos para gabinetes y brigadas de emergencia en los lugares de trabajo de la Secretaría Distrital de Gobierno.</t>
  </si>
  <si>
    <t>Realizar exámenes médicos de ingreso, periódicos ocupacionales, por cambio de ocupación, post incapacidad, reintegro laboral, egreso, valoraciones complementarias que incluya exámenes de consumo de alcohol, de los servidores públicos de la SDG</t>
  </si>
  <si>
    <t>974</t>
  </si>
  <si>
    <t>977</t>
  </si>
  <si>
    <t>SOLICITUD DE CDP PARA PAGO DE SERVICIO DE CELULARES PARA LOS DIRECTIVOS DEL NIVEL CENTRAL DE LA SECRETARIA DE GOBIERNO.  PAGO DEL SERVICIO DE TELEFONÍA MOVIL DE LAS OFICINAS DE NIVEL CENTRAL, UBICADO EN LA CALLE 11 No. 8-17, PERÍODO FACTURADO DEL 04 DE ABRIL AL 04 DE MAYO DE 2022, SEGÚN FACTURA No. 18254219.</t>
  </si>
  <si>
    <t>1112</t>
  </si>
  <si>
    <t>18254219</t>
  </si>
  <si>
    <t>0000001021</t>
  </si>
  <si>
    <t>Contratar la consultoría integral para realizar la fase de planeación eidentificación de requerimientos funcionales y técnicos que serán elsustento para la futura adquisición e implementación del ERP, gestor deTalento Humano, gestor de Nómina y Gestor Documental (SGDEA) en laSecretaría Distrital de Gobierno</t>
  </si>
  <si>
    <t>REALIZAR LA GENERACIÓN DEL CDP PARA EL TRÁMITE DE CERTIFICADOS DIGITALES</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</si>
  <si>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</si>
  <si>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R.A. 52</t>
  </si>
  <si>
    <t xml:space="preserve">Pago de la nomina general de mayo </t>
  </si>
  <si>
    <t>R.A. 49</t>
  </si>
  <si>
    <t>Pago de autoliquidacion retroactivo</t>
  </si>
  <si>
    <t>R.A. 50</t>
  </si>
  <si>
    <t>Pago de autoliquidacion retroactivo nomina transitoria</t>
  </si>
  <si>
    <t>R.A. 54</t>
  </si>
  <si>
    <t>Pago nomina mayo planta transitoria</t>
  </si>
  <si>
    <t>R.A. 47</t>
  </si>
  <si>
    <t>R.A. 43</t>
  </si>
  <si>
    <t>Pago autoliquidacion nominal general de abril</t>
  </si>
  <si>
    <t>1031</t>
  </si>
  <si>
    <t>1153</t>
  </si>
  <si>
    <t>Pago de cesantías parciales con retroactividad en el FNA al servidor público HUGO ARTUNDUAGA BERMÚDEZ. (Planta de Funcionamiento).</t>
  </si>
  <si>
    <t>R.A. 42</t>
  </si>
  <si>
    <t>R.A. 46</t>
  </si>
  <si>
    <t>Pago de cesantías parciales con retroactividad en el FNA a la servidora pública MARTHA ALIX SÁNCHEZ GONZÁLEZ. (Planta de Funcionamiento)</t>
  </si>
  <si>
    <t>R.A. 48</t>
  </si>
  <si>
    <t>Pago de cesantías parciales con retroactividad en el FNA a la servidora pública CLEMENCIA PROBST BRUCE. (Planta de Funcionamiento) Cumplimiento Resolución No. 0238 del 19 de abril de 2022, remitida mediante memorando con radicado No. 20224100151733, para pago.</t>
  </si>
  <si>
    <t>Pago de cesantías a unos servidores públicos retirados. (Planta de Funcionamiento)</t>
  </si>
  <si>
    <t>Pago de cesantías parciales con retroactividad en el FNA a la servidora pública PATRICIA OCHOA LEÓN. (Planta de Funcionamiento) Cumplimiento resolución no. 0314 del 13 de mayo de 2022.</t>
  </si>
  <si>
    <t>Pago de cesantías parciales con retroactividad en el FNA a la servidora pública CONSUELO TIBAQUICHA DAZA. (Planta de Funcionamiento) Cumplimiento Resolución No. 0291 del 3 de mayo de 2022.</t>
  </si>
  <si>
    <t>1049</t>
  </si>
  <si>
    <t>1193</t>
  </si>
  <si>
    <t>1207</t>
  </si>
  <si>
    <t>1208</t>
  </si>
  <si>
    <t>53</t>
  </si>
  <si>
    <t>0314</t>
  </si>
  <si>
    <t>0291</t>
  </si>
  <si>
    <t>R.A. 44</t>
  </si>
  <si>
    <t>Pago de autoliquidacion nomina de abril transitoria</t>
  </si>
  <si>
    <t>PRESTAR EL SERVICIO DE MANTENIMIENTO PREVENTIVO Y CORRECTIVO, SUMINISTRO DE INSUMOS Y REPUESTOS NUEVOS Y ORIGINALES, PARA EL PARQUE AUTOMOTOR DEL NIVEL CENTRAL DE LA SECRETARÍA DISTRITAL DE GOBIERNO Y DE LOS QUE SEA RESPONSABLE POR LA PRESTACIÓN DEL SERVICIO</t>
  </si>
  <si>
    <t>1026</t>
  </si>
  <si>
    <t>1199</t>
  </si>
  <si>
    <t>1200</t>
  </si>
  <si>
    <t>1201</t>
  </si>
  <si>
    <t>1202</t>
  </si>
  <si>
    <t>TOYONORTE LTDA</t>
  </si>
  <si>
    <t>AUTO INVERSIONES COLOMBIA S.A. AUTOINVER COL</t>
  </si>
  <si>
    <t>HYUNDAUTOS SAS</t>
  </si>
  <si>
    <t>987</t>
  </si>
  <si>
    <t>985</t>
  </si>
  <si>
    <t>SOLICITUD DE CDP PARA PAGO DE SERVICIOS DE ENERGIA DE LAS DEPENDENCIAS DEL NIVEL CENTRAL DE LA SECRETARIA DE GOBIERNO  PAGO DEL SERVICIO DE ENERGÍA DE LA BODEGA DEL 7 DE AGOSTO DE 2022, UBICADA EN LA K 22 No. 66 A - 14; PERÍODO FACTURADO DEL 25 DE MARZO AL 26 DE ABRIL DE 2022; SEGÚN FACTURA No. 677187153-1.</t>
  </si>
  <si>
    <t>SOLICITUD DE CDP PARA PAGO DE SERVICIOS DE ENERGIA DE LAS DEPENDENCIAS DEL NIVEL CENTRAL DE LA SECRETARIA DE GOBIERNO  PAGO DEL SERVICIODE ENERGIA DE LA DE LA DIRECCIÓN PARA LA DIRECCIÓN ADMINISTRATIVA DE PLOCIA, UBICADA EN LA CALLE 46 NO. 14-22/28, PERÍODO FACTURADO 29 DE MARZO AL 28 DE ABRIL DE 2022, SEGÚN FACTURA No. 677570428-4.</t>
  </si>
  <si>
    <t>SOLICITUD DE CDP PARA PAGO DE SERVICIOS DE ENERGIA DE LAS DEPENDENCIAS DEL NIVEL CENTRAL DE LA SECRETARIA DE GOBIERNO  PAGO DEL SERVICIO DE ENERGÍA DEL EDIFICIO FURATENA, UBICADO EN LA CALLE 12 No. 8-53, PERÍODO FACTURADO DEL 8 DE ABRIL AL 10 DE MAYO DE 2022, SEGÚN FACTURA No. 679443957-7.</t>
  </si>
  <si>
    <t>SOLICITUD DE CDP PARA PAGO DE SERVICIOS DE ENERGIA DE LAS DEPENDENCIAS DEL NIVEL CENTRAL DE LA SECRETARIA DE GOBIERNO  pago del servicio de energía de la bodega del 7 de agosto, ubicada en la Carrera 22 No. 66 a - 14; período facturado del 26 de abril al 24 de mayo de 2022, según factura No. 680880481-6.</t>
  </si>
  <si>
    <t>1155</t>
  </si>
  <si>
    <t>1161</t>
  </si>
  <si>
    <t>1170</t>
  </si>
  <si>
    <t>1214</t>
  </si>
  <si>
    <t>677187153-1</t>
  </si>
  <si>
    <t>677570428-4</t>
  </si>
  <si>
    <t>679443957-7</t>
  </si>
  <si>
    <t>680880481-6</t>
  </si>
  <si>
    <t>Pago de la autoliquidacion de la nomina de abril</t>
  </si>
  <si>
    <t>ASEGURADORA SOLIDARIA DE COLOMBIA ENTIDA D COOPERATIVA</t>
  </si>
  <si>
    <t>La Secretaría Distrital de Gobierno, requiere seleccionar la compañía de seguros con la que se contratará la póliza de seguro de responsabilidad Civil Servidores Públicos que otorgue la adecuada protección de los intereses patrimoniales asegurables o aquellos por cuales sea o llegare a ser legalmente responsable.</t>
  </si>
  <si>
    <t>1185</t>
  </si>
  <si>
    <t>Solicitud cdp para pago de administración de locales  PADO DE LA ADMINISTRACIÓN DE LOS LOCALES 134, 135 Y 136 DE LA CÁMARA DE COMERCIO DE BOGOTÁ, UBICADOS EN LA CALLE 16 No. 9-42; PERÍODO FACTURADO DEL 1 AL 30 DE MAYO DE 2022; SEGÚN CUENTAS DE COBRO No. 3035, 3036 Y 3037.</t>
  </si>
  <si>
    <t>Solicitud de cdp para pagos recurrentes casa de justicia&lt;(&gt;,&lt;)&gt;  PAGO DE LOS GASOS RECURRENTES DE LAS CASAS DE JUSTICIA POR LOS MESES DE ENERO Y FEBRERO DE 2022, SEGÚN RECIBO 22990036336.</t>
  </si>
  <si>
    <t>Solicitud de cdp para pagos recurrentes casa de justicia  Pago de los gastos recurrentes de las casas de justicia del mes de junio de 2020, según recibo No.22990040570.</t>
  </si>
  <si>
    <t>1166</t>
  </si>
  <si>
    <t>1172</t>
  </si>
  <si>
    <t>1205</t>
  </si>
  <si>
    <t>3035</t>
  </si>
  <si>
    <t>22990036336</t>
  </si>
  <si>
    <t>22990040570</t>
  </si>
  <si>
    <t>ERICA JOHANA CASTIBLANCO CASTIBLANCO</t>
  </si>
  <si>
    <t>1019</t>
  </si>
  <si>
    <t>1146</t>
  </si>
  <si>
    <t>0374</t>
  </si>
  <si>
    <t>Solicitud CDP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2022 y del tiempo excedido durante el servicio  Pago de la resolución 0385 del 5 de mayo de 2022 "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2022 y del tiempo excedido durante el servicio".</t>
  </si>
  <si>
    <t>1164</t>
  </si>
  <si>
    <t>SOLICITUD DE CDP PARA PAGO DE SERVICIO DE CELULARES PARA LOS DIRECTIVOS DEL NIVEL CENTRAL DE LA SECRETARIA DE GOBIERNO  PAGO DEL SERVICIO DE TELEFONIA CELULAR DE LA ADMINISTRACIÓN CENTRAL, PERÍODO FACTURADO DEL 04 DE MAYO AL 04 DE JUNIO DE 2022, SEGÚN FACTURA No. BCBT20915228.</t>
  </si>
  <si>
    <t>1165</t>
  </si>
  <si>
    <t>20915228</t>
  </si>
  <si>
    <t>SOLICITUD DE CDP PARA PAGO DE TELEFONIA FIJA DE LAS DEPENDENCIAS DEL NIVEL CENTRAL DE LA SECRETARIA DE GOBIERNO  PAGO DEL SERVICIO DE TELEFONIA FIJA DEL EDIFICIO LIEVANO, PERÍODO FACTURADO DEL 1 AL 30 DE ABRIL DE 2022, SEGÚN FACTURA No. 302914394</t>
  </si>
  <si>
    <t>1206</t>
  </si>
  <si>
    <t>302914394</t>
  </si>
  <si>
    <t>REALIZAR LA ADICIÓN Y PRORROGA DEL CONTRATO No. 806 DE 2021 SUSCRITO POR LA SECRETARIA DISTRITAL DE GOBIERNO Y EMPRESA DE TELECOMUNICACIONES DE BOGOTA S.A ESP</t>
  </si>
  <si>
    <t>1022</t>
  </si>
  <si>
    <t>1210</t>
  </si>
  <si>
    <t>806</t>
  </si>
  <si>
    <t>ASOCIACION DE HOGARES SI A LA VIDA</t>
  </si>
  <si>
    <t>1209</t>
  </si>
  <si>
    <t>983</t>
  </si>
  <si>
    <t>MITSUBISHI ELECTRIC DE COLOMBIA LIMITADA</t>
  </si>
  <si>
    <t>1191</t>
  </si>
  <si>
    <t>607</t>
  </si>
  <si>
    <t>REALIZAR LA ADICIÓN Y PRORROGA DEL CONTRATO No. 607 DE 2021 SUSCRITO POR LA SECRETARÍA DISTRITAL DE GOBIERNO Y MITSUBISHI ELECTRIC DE COLOMBIA LTDA.</t>
  </si>
  <si>
    <t>SOLICITUD DE CDP PARA PAGO DE SERVICIO DE ACUEDUCTO Y ALCANTARILLADO PARA LAS DEPENDENCIAS DEL NIVEL CENTRAL DE LA SECRETARIA DE GOBIERNO.  PAGO DEL SERVICIO DE ACUEDUCTO DEL EDIFICIO FURATENA, UBICADO EN LA CALLE 12C No. 8-53; PERÍODO FACTURADO ENTRE EL 15DE MARZO AL 12 DE ABRIL DE 2020; SEGÚN FACTURA No. 43176277416.</t>
  </si>
  <si>
    <t>1171</t>
  </si>
  <si>
    <t>43176277416</t>
  </si>
  <si>
    <t>SOLICITUD DE CDP PARA EL PAGO DE RECOLECCIONDE BASURAS, ASEO PARA LAS DEPENDENCIAS DEL NIVEL CENTRAL DE LA SECRETARIA DE GOBIERNO  PAGO DEL SERVICIO DE ASEO DE LOS LOCALES 134, 135 Y 136 DE LA CÁMARA DE COMERCIO, UBICADOS EN LA CALLE 16 No. 9-42/ CRA 9No. 16-37 AP 134, PERÍODO FACTURADO 12/02/2022 AL 11/03/2022; SEGÚN FACTURAS 674663882, 674663881 Y 674663880.</t>
  </si>
  <si>
    <t>SOLICITUD DE CDP PARA EL PAGO DE RECOLECCIONDE BASURAS, ASEO PARA LAS DEPENDENCIAS DEL NIVEL CENTRAL DE LA SECRETARIA DE GOBIERNO  PAGO DEL SERVICIO DE ASEO DEL EDIFICIO FURATENA, UBICADO EN LA CALLE 12C No. 8-53; PERÍODO FACTURADO 01 AL 31 DE MARZO DE 2022; SEGÚN FACTURA No. 80907087.</t>
  </si>
  <si>
    <t>SOLICITUD DE CDP PARA EL PAGO DE RECOLECCIONDE BASURAS, ASEO PARA LAS DEPENDENCIAS DEL NIVEL CENTRAL DE LA SECRETARIA DE GOBIERNO  PAGO DEL SERVICIO DE ASEO DE SEGUNDA INSTANCIA, UBICADA EN LA CALLE 46 No. 14-28;PERÍOO FACTURADO DEL 01 DE MARZO AL 30 DE ABRIL DE 2022, SEGÚN FACTURA No. 82219974.</t>
  </si>
  <si>
    <t>SOLICITUD DE CDP PARA EL PAGO DE RECOLECCIONDE BASURAS, ASEO PARA LAS DEPENDENCIAS DEL NIVEL CENTRAL DE LA SECRETARIA DE GOBIERNO  PAGO DEL SERVICIO DE ASEO DE LOS LOCALES 134, 135 Y 136 DE LA CÁMARA DE COMERCIO, UBICADOS EN LA CALLE 16 No. 9-42 / CRA 9 No. 16-37; PERIODO FACTURADO DEL 4 DE ABRIL AL 4 DE MAYO DE 2022; SEGÚN FACTURAS 678342467, 678342466 Y 678342465.</t>
  </si>
  <si>
    <t>1154</t>
  </si>
  <si>
    <t>1162</t>
  </si>
  <si>
    <t>1203</t>
  </si>
  <si>
    <t>1204</t>
  </si>
  <si>
    <t>674663880</t>
  </si>
  <si>
    <t>80907087</t>
  </si>
  <si>
    <t>82219974</t>
  </si>
  <si>
    <t>678342467</t>
  </si>
  <si>
    <t>CORPORACION UNIVERSITARIA REPUBLICANA</t>
  </si>
  <si>
    <t>UNIVERSIDAD CATOLICA DE COLOMBIA</t>
  </si>
  <si>
    <t>UNIVERSIDAD SANTO TOMAS</t>
  </si>
  <si>
    <t>ESCUELA SUPERIOR DE ADMINISTRACION PUBLI CA</t>
  </si>
  <si>
    <t>FUNDACION UNIVERSIDAD EXTERNADO DE COLOM BIA</t>
  </si>
  <si>
    <t>CORPORACION UNIVERSIDAD LIBRE</t>
  </si>
  <si>
    <t>INSTITUCION UNIVERSITARIA DE COLOMBIA</t>
  </si>
  <si>
    <t>UNIVERSIDAD NACIONAL DE COLOMBIA</t>
  </si>
  <si>
    <t>INTERGLOBAL SERVICIOS COLOMBIA SAS</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</si>
  <si>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funcionario Edisón León Vargas, identificado con la c.c. 80729485.</t>
  </si>
  <si>
    <t>Pago estrategia Educación formal plan anual de estímulos e incentivos  Pago de la Resolución 309 del 10 de mayo de 2022 " Por la cual se otorga un incentivo de auxilio para educación formal de conformidad con lo previsto en la Resolución 0092 del 2 de febrero del 2022.”, al funcionario Manuel Alejandro Macias Macias, identificado con la c.c 10301326.</t>
  </si>
  <si>
    <t>Pago estrategia Educación formal plan anual de estímulos e incentivos  Pago de la Resolución 309 del 10 de mayo de 2022 " Por la cual se otorga un incentivo de auxilio para educación formal de conformidad con lo previsto en la Resolución 0092 del 2 de febrero del 2022.”, a la funcionaria María de los Ángeles Ortiz Bermudez, identificada con la c.c 51839441.</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</si>
  <si>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funcionario Oscar Geovanny Alonso Nemocon, identificado con la c.c. 80.102.268.</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</si>
  <si>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funcionario Miguel Andrés Castro Muñoz, identificado con la c.c 80206487.</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</si>
  <si>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 la funcionaria Yurani Alejandra Díaz Suárez, identificada con la c.c. 52731414.</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</si>
  <si>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 Jorge Germán Estacio Rodriguez, identificado con la c.c. 80842765.</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</si>
  <si>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 la funcionaria Clara Inés Calceto Navarrete, identificada con la c.c 52791274.</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</si>
  <si>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funcionario Fredy Alexander Parra Garavito, identificado con la c.c 79938308</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</si>
  <si>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al funcionario Diego Luis Buelvas Ramírez, identificado con la c.c. 1016016932.</t>
  </si>
  <si>
    <t>Pago estrategia Educación formal plan anual de estímulos e incentivos  Pago de la resolución 309 del 10 de mayo de 2022; “Por la cual se otorga un incentivo de auxilio para educación formal de conformidad con lo previsto en la Resolución 0092 del 2 de febrero del 2022.” a la funcionaria Diandra Therina Pinto Cotes, identificada con la c.c 40944905.</t>
  </si>
  <si>
    <t>1175</t>
  </si>
  <si>
    <t>1176</t>
  </si>
  <si>
    <t>1177</t>
  </si>
  <si>
    <t>1178</t>
  </si>
  <si>
    <t>1179</t>
  </si>
  <si>
    <t>1180</t>
  </si>
  <si>
    <t>1181</t>
  </si>
  <si>
    <t>1182</t>
  </si>
  <si>
    <t>1183</t>
  </si>
  <si>
    <t>1184</t>
  </si>
  <si>
    <t>1188</t>
  </si>
  <si>
    <t>309</t>
  </si>
  <si>
    <t>O21803 Tasas y derechos administrativos</t>
  </si>
  <si>
    <t>MIGUEL ANGEL CARDOZO TOVAR</t>
  </si>
  <si>
    <t>REALIZAR EL TRAMITE PARA EL PAGO DE DOS REGISTROS DE PUBLICIDAD EXTERIOR VISUAL PARA LOS EDIFICIOS BICENTENARIO Y FURATENA</t>
  </si>
  <si>
    <t>1211</t>
  </si>
  <si>
    <t>ADQUIRIR EL LICENCIAMIENTO DE MICROSOFT VIVA SUITE CON GLINT A TRAVÉSDEL INSTRUMENTO DE AGREGACIÓN POR DEMANDA DE SOFTWARE POR CATÁLOGO</t>
  </si>
  <si>
    <t>0000001057</t>
  </si>
  <si>
    <t>REALIZAR EL PAGO DE INTERNET COMPENSACIÓN DE GASTO POR TELETRABAJO</t>
  </si>
  <si>
    <t>0000001054</t>
  </si>
  <si>
    <t>Pago estrategia mejores servidores y servidores del nivel sobresalientede acuerdo a la resolución 092 de 2022.</t>
  </si>
  <si>
    <t>0000001037</t>
  </si>
  <si>
    <t>0000001038</t>
  </si>
  <si>
    <t>Servicios de seguros de riesgos laborales</t>
  </si>
  <si>
    <t>APROPIACIÓN INICIAL 2022</t>
  </si>
  <si>
    <t>R.A.62</t>
  </si>
  <si>
    <t>Pago de la nomina genberal de junio 2022</t>
  </si>
  <si>
    <t>Res. 323</t>
  </si>
  <si>
    <t>Pago de acreencias laborales del servidor fallecido Emerson Bautista</t>
  </si>
  <si>
    <t>Jenny Velandia Robles</t>
  </si>
  <si>
    <t>R.A. 58</t>
  </si>
  <si>
    <t>Pago de autoliquidacion nomina de mayo 2022</t>
  </si>
  <si>
    <t>R.A. 60</t>
  </si>
  <si>
    <t xml:space="preserve">Pago de autoliquidacion adiconal por ingresos de funcionarios con posterioridad </t>
  </si>
  <si>
    <t>FONDO NACIONAL DE AHORRO CARLOS LLERAS R ESTREPO</t>
  </si>
  <si>
    <t>1064</t>
  </si>
  <si>
    <t>1253</t>
  </si>
  <si>
    <t>1266</t>
  </si>
  <si>
    <t>1267</t>
  </si>
  <si>
    <t>res 322</t>
  </si>
  <si>
    <t>Res 388</t>
  </si>
  <si>
    <t>Res 378</t>
  </si>
  <si>
    <t>Pago de cesantías parciales con retroactividad en el FNA al servidor público MARIO FORERO DUARTE. (Planta de Funcionamiento). Cumplimiento Resolución No. 0378 del 9 de junio de 2022.</t>
  </si>
  <si>
    <t>Pago de cesantías parciales con retroactividad en el FNA al servidor público GERMÁN RODRIGO MUÑOZ RODRÍGUEZ. (Planta de Funcionamiento). Cumplimiento Resolución No. 0388 del 13 de junio de 2022.</t>
  </si>
  <si>
    <t>Pago de cesantías parciales con retroactividad en el FNA al servidor público HUGO ARTUNDUAGA BERMÚDEZ. (Planta de Funcionamiento) Cumplimiento Resolución No. 0322 del 19 de mayo de 2022.</t>
  </si>
  <si>
    <t>R.A. 64</t>
  </si>
  <si>
    <t>Pago nomina general de junio (planta transitoria)</t>
  </si>
  <si>
    <t>R.A. 59</t>
  </si>
  <si>
    <t>Pago autoliquidacion nomina de mayo (planta transitoria)</t>
  </si>
  <si>
    <t>R.A. 63</t>
  </si>
  <si>
    <t>R.A. 69</t>
  </si>
  <si>
    <t>Pago de acreencias laborales de Emerson Bautista</t>
  </si>
  <si>
    <t>Res 321</t>
  </si>
  <si>
    <t>Pago de cesantías parciales con retroactividad en el FNA al servidor público ELIAS HERNANDO SANTANA.</t>
  </si>
  <si>
    <t>R.A. 57</t>
  </si>
  <si>
    <t>Pago de compensatorios a conductores</t>
  </si>
  <si>
    <t>1218</t>
  </si>
  <si>
    <t>1246</t>
  </si>
  <si>
    <t>SOLICITUD DE CDP PARA PAGO DE SERVICIOS DE ENERGIA DE LAS DEPENDENCIAS DEL NIVEL CENTRAL DE LA SECRETARIA DE GOBIERNO  Pago del servicio de energía de la Dirección para la Gestión Administrativa Especial de Policía, ubicada en la calle 46 No. 14-22/28; período facturado del 28 de abril al 26 de mayo de 2022, según factura no. 681261044-0</t>
  </si>
  <si>
    <t>SOLICITUD DE CDP PARA PAGO DE SERVICIOS DE ENERGIA DE LAS DEPENDENCIAS DEL NIVEL CENTRAL DE LA SECRETARIA DE GOBIERNO  PAGO DEL SERVICIO DE ENERGÍA DEL EDIFICIO FURATENA, UBICADO EN LA CALLE 12 C No. 8-53; PERÍODO FACTURADO DEL 10 DE MAYO AL 08 DE JUNIO DE 2022, SEGÚN FACTURA No. 683134817-0</t>
  </si>
  <si>
    <t>681261044-0</t>
  </si>
  <si>
    <t>683134817-0</t>
  </si>
  <si>
    <t>ANA BEATRIZ SANCHEZ GOMEZ</t>
  </si>
  <si>
    <t>ANDREA DEL PILAR CASTELLANOS MORENO</t>
  </si>
  <si>
    <t>ANGELA PATRICIA CRUZ VARGAS</t>
  </si>
  <si>
    <t>ANDREA DEL PILAR HOSPITAL ESQUIVEL</t>
  </si>
  <si>
    <t>CHRISTIAN CAMILO HERMOSO FORERO</t>
  </si>
  <si>
    <t>DIANA ESMERALDA ZARATE SUAREZ</t>
  </si>
  <si>
    <t>DORIS  PAEZ ROMERO</t>
  </si>
  <si>
    <t>EZZYE CAROLINA GUERRERO PALACIOS</t>
  </si>
  <si>
    <t>GLORIA MARIA RODRIGUEZ RODRIGUEZ</t>
  </si>
  <si>
    <t>HECTOR WILSON BELLO JIMENEZ</t>
  </si>
  <si>
    <t>HELIANA SOFIA CLAROS STERLING</t>
  </si>
  <si>
    <t>JHOANA ANDREA MUÑOZ BEDOYA</t>
  </si>
  <si>
    <t>JOSE MAURICIO MANCIPE VILLAMIZAR</t>
  </si>
  <si>
    <t>JUAN JOSE ENSUNCHO CASTILLO</t>
  </si>
  <si>
    <t>LEIDY YASMIN VARGAS MENDOZA</t>
  </si>
  <si>
    <t>LEINIS CATHERINE PARRA GONZALEZ</t>
  </si>
  <si>
    <t>LEYDI MARITZA GONZALEZ REYES</t>
  </si>
  <si>
    <t>LIBIA JEANNETTE ALARCON VILLALOBOS</t>
  </si>
  <si>
    <t>LIDIA MARINA CERON PORTILLA</t>
  </si>
  <si>
    <t>LUISA FERNANDA ROJAS CAÑON</t>
  </si>
  <si>
    <t>MARIA ANGELICA LARROTA CASTRILLON</t>
  </si>
  <si>
    <t>OCTAVIO  REMIGIO MELO</t>
  </si>
  <si>
    <t>PAULA MARCELA PEREZ FONSECA</t>
  </si>
  <si>
    <t>ROSENDO  ROJAS SERRANO</t>
  </si>
  <si>
    <t>RUTH LADY ARIAS RODRIGUEZ</t>
  </si>
  <si>
    <t>STELLA  PEÑUELA MEDELLIN</t>
  </si>
  <si>
    <t>VIVIANA  TURRIAGO MEJIA</t>
  </si>
  <si>
    <t>YULY ANDREA SANABRIA DUEÑAS</t>
  </si>
  <si>
    <t>AMANDA MILENA GONZALEZ GUATAQUIRA</t>
  </si>
  <si>
    <t>ADRIANA DEL PILAR MUÑOZ MUÑOZ</t>
  </si>
  <si>
    <t>ADRIANA  MARTINEZ VILLAMIZAR</t>
  </si>
  <si>
    <t>BEATRIZ ELENA GONZALEZ PARRA</t>
  </si>
  <si>
    <t>CAMILO ANDRES BERNAL MORALES</t>
  </si>
  <si>
    <t>CARLOS ENRIQUE RODRIGUEZ LESMES</t>
  </si>
  <si>
    <t>CARLOS MANUEL TRIANA TORRES</t>
  </si>
  <si>
    <t>CARMENZA PATRICIA ALVIS GAMBOA</t>
  </si>
  <si>
    <t>1274</t>
  </si>
  <si>
    <t>1277</t>
  </si>
  <si>
    <t>1281</t>
  </si>
  <si>
    <t>1284</t>
  </si>
  <si>
    <t>1287</t>
  </si>
  <si>
    <t>1290</t>
  </si>
  <si>
    <t>1293</t>
  </si>
  <si>
    <t>1296</t>
  </si>
  <si>
    <t>1299</t>
  </si>
  <si>
    <t>1302</t>
  </si>
  <si>
    <t>1305</t>
  </si>
  <si>
    <t>1308</t>
  </si>
  <si>
    <t>1311</t>
  </si>
  <si>
    <t>1314</t>
  </si>
  <si>
    <t>1317</t>
  </si>
  <si>
    <t>1322</t>
  </si>
  <si>
    <t>1325</t>
  </si>
  <si>
    <t>1328</t>
  </si>
  <si>
    <t>1331</t>
  </si>
  <si>
    <t>1334</t>
  </si>
  <si>
    <t>1337</t>
  </si>
  <si>
    <t>1340</t>
  </si>
  <si>
    <t>1343</t>
  </si>
  <si>
    <t>1346</t>
  </si>
  <si>
    <t>1349</t>
  </si>
  <si>
    <t>1352</t>
  </si>
  <si>
    <t>1355</t>
  </si>
  <si>
    <t>1358</t>
  </si>
  <si>
    <t>1361</t>
  </si>
  <si>
    <t>1364</t>
  </si>
  <si>
    <t>1367</t>
  </si>
  <si>
    <t>1370</t>
  </si>
  <si>
    <t>1373</t>
  </si>
  <si>
    <t>1376</t>
  </si>
  <si>
    <t>1379</t>
  </si>
  <si>
    <t>1382</t>
  </si>
  <si>
    <t>SOLICITUD DE CDP PARA PAGO DE SERVICIOS DE ENERGIA DE LAS DEPENDENCIASDEL NIVEL CENTRAL DE LA SECRETARIA DE GOBIERNO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</si>
  <si>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SOLICITUD DE CDP PARA PAGO DE SERVICIOS DE ENERGIA DE LAS DEPENDENCIAS DEL NIVEL CENTRAL DE LA SECRETARIA DE GOBIERNO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</si>
  <si>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508</t>
  </si>
  <si>
    <t xml:space="preserve"> Res 508</t>
  </si>
  <si>
    <t>Pago de la autoliquidacion de la nomina de mayo</t>
  </si>
  <si>
    <t>1245</t>
  </si>
  <si>
    <t>1250</t>
  </si>
  <si>
    <t>22990046738</t>
  </si>
  <si>
    <t>3110</t>
  </si>
  <si>
    <t>Solicitud de cdp para pagos recurrentes casa de justicia  Pago de los gastos recurrentes de las casas de justicia, de los meses de marzo y abril de 2022, según recibo No. 22990046738.</t>
  </si>
  <si>
    <t>Solicitud cdp para pago de administración de locales  Pago de la administración de locales de la Cámara de Comercio, periodo facturado del 1 al 30 de junio de 2022; según cuentas de cobro 3110, 3111 y 3112.</t>
  </si>
  <si>
    <t>solicitud CDP -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abril de 2022 y del tiempo excedido durante el servicio  Pago de la resolución No. 0465 del 1 de junio de 2022, "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abril de 2022 y del tiempo excedido durante el servicio".</t>
  </si>
  <si>
    <t>1055</t>
  </si>
  <si>
    <t>1223</t>
  </si>
  <si>
    <t>465</t>
  </si>
  <si>
    <t>1220</t>
  </si>
  <si>
    <t>1235</t>
  </si>
  <si>
    <t>SOLICITUD DE CDP PARA PAGO DE SERVICIO DE CELULARES PARA LOS DIRECTIVOS DEL NIVEL CENTRAL DE LA SECRETARIA DE GOBIERNO  Pago de las facturas BSPT1248380 Y LA BSPT1248381, por la compra de dos celulares Samsung.</t>
  </si>
  <si>
    <t>SOLICITUD DE CDP PARA PAGO DE SERVICIO DE CELULARES PARA LOS DIRECTIVOS DEL NIVEL CENTRAL DE LA SECRETARIA DE GOBIERNO  PAGO DEL SERVICIO DE TELEFONIA CELULAR DE L ADMINISTRACIÓN CENTRAL, PERÍODO FACTURADO DEL 04 DE JUNIO AL 04 DE JULIO DE 2022, SEGÚN FACTURA No. BCBT24508435.</t>
  </si>
  <si>
    <t>11248381</t>
  </si>
  <si>
    <t>24508435</t>
  </si>
  <si>
    <t>SOLICITUD DE CDP PARA PAGO DE TELEFONIA FIJA DE LAS DEPENDENCIAS DEL NIVEL CENTRAL DE LA SECRETARIA DE GOBIERNO  PAGO DEL SERVICIO DE TELEFONIA FIJA DEL EDIFICIO LIEVANO, UBICADO EN LA CALLE 11 No. 8-17; PERÍODO FACTURADO DEL 1 AL 31 DE MAYO DE 2022, SEGÚN FACTURA No. 000303876372.</t>
  </si>
  <si>
    <t>1254</t>
  </si>
  <si>
    <t>303876372</t>
  </si>
  <si>
    <t>SOLICITUD DE CDP PARA PAGO DE TELEFONIA FIJA DE LAS DEPENDENCIAS DEL NIVEL CENTRAL DE LA SECRETARIA DE GOBIERNO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</si>
  <si>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SOLICITUD DE CDP PARA PAGO DE TELEFONIA FIJA DE LAS DEPENDENCIAS DELNIVEL CENTRAL DE LA SECRETARIA DE GOBIERNO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</si>
  <si>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1273</t>
  </si>
  <si>
    <t>1276</t>
  </si>
  <si>
    <t>1279</t>
  </si>
  <si>
    <t>1283</t>
  </si>
  <si>
    <t>1286</t>
  </si>
  <si>
    <t>1289</t>
  </si>
  <si>
    <t>1292</t>
  </si>
  <si>
    <t>1295</t>
  </si>
  <si>
    <t>1298</t>
  </si>
  <si>
    <t>1301</t>
  </si>
  <si>
    <t>1304</t>
  </si>
  <si>
    <t>1307</t>
  </si>
  <si>
    <t>1310</t>
  </si>
  <si>
    <t>1313</t>
  </si>
  <si>
    <t>1316</t>
  </si>
  <si>
    <t>1321</t>
  </si>
  <si>
    <t>1324</t>
  </si>
  <si>
    <t>1327</t>
  </si>
  <si>
    <t>1330</t>
  </si>
  <si>
    <t>1333</t>
  </si>
  <si>
    <t>1336</t>
  </si>
  <si>
    <t>1339</t>
  </si>
  <si>
    <t>1342</t>
  </si>
  <si>
    <t>1345</t>
  </si>
  <si>
    <t>1348</t>
  </si>
  <si>
    <t>1351</t>
  </si>
  <si>
    <t>1354</t>
  </si>
  <si>
    <t>1357</t>
  </si>
  <si>
    <t>1360</t>
  </si>
  <si>
    <t>1363</t>
  </si>
  <si>
    <t>1366</t>
  </si>
  <si>
    <t>1372</t>
  </si>
  <si>
    <t>1375</t>
  </si>
  <si>
    <t>1378</t>
  </si>
  <si>
    <t>1381</t>
  </si>
  <si>
    <t>EXPEDICIÓN DE CDP PARA EL PAGO DE INTERNET COMPENSACIÓN DE GASTO POR TELETRABAJO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</si>
  <si>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EXPEDICIÓN DE CDP PARA EL PAGO DE INTERNET COMPENSACIÓN DE GASTO POR TELETRABAJO</t>
  </si>
  <si>
    <t>1063</t>
  </si>
  <si>
    <t>1272</t>
  </si>
  <si>
    <t>1275</t>
  </si>
  <si>
    <t>1278</t>
  </si>
  <si>
    <t>1282</t>
  </si>
  <si>
    <t>1285</t>
  </si>
  <si>
    <t>1288</t>
  </si>
  <si>
    <t>1291</t>
  </si>
  <si>
    <t>1294</t>
  </si>
  <si>
    <t>1297</t>
  </si>
  <si>
    <t>1300</t>
  </si>
  <si>
    <t>1303</t>
  </si>
  <si>
    <t>1306</t>
  </si>
  <si>
    <t>1309</t>
  </si>
  <si>
    <t>1312</t>
  </si>
  <si>
    <t>1315</t>
  </si>
  <si>
    <t>1320</t>
  </si>
  <si>
    <t>1323</t>
  </si>
  <si>
    <t>1326</t>
  </si>
  <si>
    <t>1329</t>
  </si>
  <si>
    <t>1332</t>
  </si>
  <si>
    <t>1335</t>
  </si>
  <si>
    <t>1338</t>
  </si>
  <si>
    <t>1341</t>
  </si>
  <si>
    <t>1344</t>
  </si>
  <si>
    <t>1347</t>
  </si>
  <si>
    <t>1350</t>
  </si>
  <si>
    <t>1353</t>
  </si>
  <si>
    <t>1356</t>
  </si>
  <si>
    <t>1359</t>
  </si>
  <si>
    <t>1362</t>
  </si>
  <si>
    <t>1365</t>
  </si>
  <si>
    <t>1368</t>
  </si>
  <si>
    <t>1371</t>
  </si>
  <si>
    <t>1374</t>
  </si>
  <si>
    <t>1377</t>
  </si>
  <si>
    <t>1380</t>
  </si>
  <si>
    <t xml:space="preserve"> RES. 508</t>
  </si>
  <si>
    <t>SOLICITUD DE CDP PARA PAGO DE SERVICIO DE ACUEDUCTO Y ALCANTARILLADO PARA LAS DEPENDENCIAS DEL NIVEL CENTRAL DE LA SECRETARIA DE GOBIERNO  PAGO DEL SERVICVIO DE ACUEDUCTO DEL EDIFICIO FURATENA, UBICADO EN LA CALLE 12C NO. 8-53, PERÍODO FACTURADO DEL 13 DE ABRIL AL 13 DE MAYO DE 2022, SEGÚN FACTURA No. 21939812513</t>
  </si>
  <si>
    <t>SOLICITUD DE CDP PARA PAGO DE SERVICIO DE ACUEDUCTO Y ALCANTARILLADO PARA LAS DEPENDENCIAS DEL NIVEL CENTRAL DE LA SECRETARIA DE GOBIERNO  PAGO DEL SERVICIO DE ACUEDUCTO Y ALCANTARILLADO DE LA SEGUNDA INSTANCIA, UBICADA EN LA CALLE 46 No. 14-28; PERIODO FACTURADO DEL 25 DE MARZO AL 24 DE MAYO DE 2022; SEGÚN FACTURA No. 38473458412.</t>
  </si>
  <si>
    <t>1247</t>
  </si>
  <si>
    <t>1255</t>
  </si>
  <si>
    <t>21939812513</t>
  </si>
  <si>
    <t>38473458412</t>
  </si>
  <si>
    <t>1215</t>
  </si>
  <si>
    <t>83116463</t>
  </si>
  <si>
    <t>SOLICITUD DE CDP PARA EL PAGO DE RECOLECCIONDE BASURAS, ASEO PARA LAS DEPENDENCIAS DEL NIVEL CENTRAL DE LA SECRETARIA DE GOBIERNO  Pago del servicio de aseo del edificio Furatena, ubicado en la calle 12c 8-53; período facturado del 01 de abril al 30 de abril de 2022, según factura No. 83116463.</t>
  </si>
  <si>
    <t>FUNDACION UNIVERSITARIA COMPENSAR</t>
  </si>
  <si>
    <t>FUNDACION UNIVERSITARIA INTERNACIONAL DE LA RIOJA-UNIR</t>
  </si>
  <si>
    <t>UNIVERSITARIA AGUSTINIANA- UNIAGUSTINIAN A</t>
  </si>
  <si>
    <t>CORPORACION UNIFICADA NACIONAL DE EDUCAC ION SUPERIOR CUN</t>
  </si>
  <si>
    <t>Pago estrategia Educación formal plan anual de estímulos e incentivos  Pago de la resolución 401 del 21 de junio de 2022; "Por la cual se otorga un incentivo de auxilio para educación formal de conformidad con lo previsto en la Resolución 0092 del 2 de febrero del 2022.” al funcionario Andrés Felipe Zuleta Parra, identificado con la c.c 802387108.</t>
  </si>
  <si>
    <t>Pago estrategia Educación formal plan anual de estímulos e incentivos  Por la cual se otorga un incentivo de auxilio para educación formal de conformidad con lo previsto en la Resolución 0092 del 2 de febrero del 2022.” a la funcionaria Lina Johanna Ruiz Peña, identificada con la c.c 1000134386.</t>
  </si>
  <si>
    <t>Pago estrategia Educación formal plan anual de estímulos e incentivos  Por la cual se otorga un incentivo de auxilio para educación formal de conformidad con lo previsto en la Resolución 0092 del 2 de febrero del 2022.” a la funcionaria Monica Aldana Arbelaez, identificada con la c.c 52878172.</t>
  </si>
  <si>
    <t>Pago estrategia Educación formal plan anual de estímulos e incentivos  Por la cual se otorga un incentivo de auxilio para educación formal de conformidad con lo previsto en la Resolución 0092 del 2 de febrero del 2022.” a la funcionaria Ana Beatriz Mancera Ayala, identificada con la c.c 53005107.</t>
  </si>
  <si>
    <t>Pago estrategia Educación formal plan anual de estímulos e incentivos  Por la cual se otorga un incentivo de auxilio para educación formal de conformidad con lo previsto en la Resolución 0092 del 2 de febrero del 2022.” al funcionario Oscar Javier Quiroga Gómez, identificado con la c.c 91512820.</t>
  </si>
  <si>
    <t>Pago estrategia Educación formal plan anual de estímulos e incentivos  Pago de la resolución 401 del 21 de junio de 2022 " Por la cual se otorga un incentivo de auxilio para educación formal de conformidad con lo previsto en la Resolución 0092 del 2 de febrero del 2022.” a la funcionaria Maritza Elena Achury Jamaica, identificada con la c.c. 52492711</t>
  </si>
  <si>
    <t>Pago estrategia Educación formal plan anual de estímulos e incentivos Pago de la resolución 401 del 21 de junio de 2022 " Por la cual se otorga un incentivo de auxilio para educación formal de conformidad con lo previsto en la Resolución 0092 del 2 de febrero del 2022.” a la funcionaria Liopni Esperanza Moreno Cardona, identificada con la c.c. 1069738862</t>
  </si>
  <si>
    <t>Pago estrategia Educación formal plan anual de estímulos e incentivos  Pago de la resolución 401 del 21 de junio de 2022 " Por la cual se otorga un incentivo de auxilio para educación formal de conformidad con lo previsto en la Resolución 0092 del 2 de febrero del 2022.” a la funcionaria Martha Jannette Briceño Mendez, identificada con la c.c. 52431381</t>
  </si>
  <si>
    <t>1256</t>
  </si>
  <si>
    <t>1257</t>
  </si>
  <si>
    <t>1258</t>
  </si>
  <si>
    <t>1259</t>
  </si>
  <si>
    <t>1260</t>
  </si>
  <si>
    <t>1261</t>
  </si>
  <si>
    <t>1262</t>
  </si>
  <si>
    <t>1263</t>
  </si>
  <si>
    <t>401</t>
  </si>
  <si>
    <t>YEIMY CAROLINA AGUDELO HERNANDEZ</t>
  </si>
  <si>
    <t>1268</t>
  </si>
  <si>
    <t>Decreto 240</t>
  </si>
  <si>
    <t>VIATICOS COMISION DE SERVICIOS AL EXTERIOR DE LA DOCTORA YEIMY CAROLINA AGUDELO HERNANDEZ PARA LA PARTICIPACION EN EL ENCUENTRO ORGANIZADO POR LA ORGANIZACION PANAMERICANA DE LA SALUD PROMOVIENDO LA GOBERNANZA URBANA POR LA SALUD Y EL BIENESTAR A REALIZARSE EN GINEBRA SUIZA</t>
  </si>
  <si>
    <t>CENTRO FERRETERO MAFER S A S</t>
  </si>
  <si>
    <t>SOLINOFF CORPORATION SAS</t>
  </si>
  <si>
    <t>REALIZAR LA ADICIÓN Y PRORROGA DEL CONTRATO No. 966 DE 2022 SUSCRITO POR LA SECRETARIA DISTRITAL DE GOBIERNO Y CONSORCIO INGECEL</t>
  </si>
  <si>
    <t>REALIZAR LA ADICIÓN Y PRORROGA DEL CONTRATO No. 1407 DE 2021 SUSCRITO POR LA SECRETARIA DISTRITAL DE GOBIERNO Y CENTRO FERRETERO MAFER S.A.S.</t>
  </si>
  <si>
    <t>REALIZAR LA ADICION Y PRORROGA DEL CONTRATO No. 1419 DE 2021 SUSCRITO POR LA SECRETARÍA DISTRITAL DE GOBIERNO Y SOLINOFF CORPORATION S.A.S</t>
  </si>
  <si>
    <t>1091</t>
  </si>
  <si>
    <t>1269</t>
  </si>
  <si>
    <t>1094</t>
  </si>
  <si>
    <t>1319</t>
  </si>
  <si>
    <t>1383</t>
  </si>
  <si>
    <t>1407</t>
  </si>
  <si>
    <t>1419</t>
  </si>
  <si>
    <t>0000001099</t>
  </si>
  <si>
    <t>Suministro de elementos y bienes de papelería, útiles de oficina yproductos ocasionales, a precios fijos unitarios mediante el sistemaOutsourcingProveeduría Integral para todas las dependencias de la SecretaríaDistrital de Gobierno D.C.</t>
  </si>
  <si>
    <t>0000001063</t>
  </si>
  <si>
    <t>EXPEDICIÓN DE CDP PARA EL PAGO DE INTERNET COMPENSACIÓN DE GASTO PORTELETRABAJO</t>
  </si>
  <si>
    <t>VIATICOS COMISION DE SERVICIOS AL EXTERIOR DE LA DOCTORA YEIMY CAROLINAAGUDELO HERNANDEZ PARA LA PARTICIPACION EN ELENCUENTRO ORGANIZADO POR LA ORGANIZACION PANAMERICANA DE LA SALUDPROMOVIENDO LA GOBERNANZA URBANA POR LA SALUDY EL BIENESTAR A REALIZARSE EN GINEBRA SUIZA</t>
  </si>
  <si>
    <t>0000001077</t>
  </si>
  <si>
    <t>R.A. 75</t>
  </si>
  <si>
    <t>Pago de la nomina general de julio</t>
  </si>
  <si>
    <t>Res 386</t>
  </si>
  <si>
    <t>Maria Elena Gomez de Galves</t>
  </si>
  <si>
    <t>Pago de acreencias de Alejandro Galves Gomez</t>
  </si>
  <si>
    <t>Guillermo Alfredo Galves Lopez</t>
  </si>
  <si>
    <t xml:space="preserve">Pago de aportes nomina de junio </t>
  </si>
  <si>
    <t>R.A. 74</t>
  </si>
  <si>
    <t>R.A. 73</t>
  </si>
  <si>
    <t>R.A. 80</t>
  </si>
  <si>
    <t>1770</t>
  </si>
  <si>
    <t>1774</t>
  </si>
  <si>
    <t>1198</t>
  </si>
  <si>
    <t>1775</t>
  </si>
  <si>
    <t>Pago de cesantías con retroactividad en el FNA al servidor público GABRIEL EFRAÍN VALLEJO NARVÁEZ</t>
  </si>
  <si>
    <t>Pago de cesantías con retroactividad en el FNA a la servidora pública CLEMENCIA PROBST BRUCE</t>
  </si>
  <si>
    <t>Pago de cesantías con retroactividad en el FNA al servidor público JULIO CÉSAR CARVAJAL RODRÍGUEZ</t>
  </si>
  <si>
    <t>Res 486</t>
  </si>
  <si>
    <t>Res 487</t>
  </si>
  <si>
    <t>Res 488</t>
  </si>
  <si>
    <t>R.A. 79</t>
  </si>
  <si>
    <t>Pago de nomina julio planta transitoria</t>
  </si>
  <si>
    <t>R.A. 72</t>
  </si>
  <si>
    <t>Pago de autoliquidacion nomina junio. Planta transitoria</t>
  </si>
  <si>
    <t>1386</t>
  </si>
  <si>
    <t>1389</t>
  </si>
  <si>
    <t>1392</t>
  </si>
  <si>
    <t>1395</t>
  </si>
  <si>
    <t>1398</t>
  </si>
  <si>
    <t>1401</t>
  </si>
  <si>
    <t>1404</t>
  </si>
  <si>
    <t>1410</t>
  </si>
  <si>
    <t>1413</t>
  </si>
  <si>
    <t>1416</t>
  </si>
  <si>
    <t>1424</t>
  </si>
  <si>
    <t>1427</t>
  </si>
  <si>
    <t>1430</t>
  </si>
  <si>
    <t>1433</t>
  </si>
  <si>
    <t>1436</t>
  </si>
  <si>
    <t>1439</t>
  </si>
  <si>
    <t>1442</t>
  </si>
  <si>
    <t>1445</t>
  </si>
  <si>
    <t>1448</t>
  </si>
  <si>
    <t>1451</t>
  </si>
  <si>
    <t>1454</t>
  </si>
  <si>
    <t>1457</t>
  </si>
  <si>
    <t>1460</t>
  </si>
  <si>
    <t>1463</t>
  </si>
  <si>
    <t>1466</t>
  </si>
  <si>
    <t>1469</t>
  </si>
  <si>
    <t>1472</t>
  </si>
  <si>
    <t>1475</t>
  </si>
  <si>
    <t>1478</t>
  </si>
  <si>
    <t>1481</t>
  </si>
  <si>
    <t>1484</t>
  </si>
  <si>
    <t>1487</t>
  </si>
  <si>
    <t>1488</t>
  </si>
  <si>
    <t>1575</t>
  </si>
  <si>
    <t>1576</t>
  </si>
  <si>
    <t>CLAUDIA CRISTINA LOPEZ RUIZ</t>
  </si>
  <si>
    <t>DANIEL ENRIQUE CANTOR VERANO</t>
  </si>
  <si>
    <t>DAVID FELIPE GÁMEZ PUERTO</t>
  </si>
  <si>
    <t>DAYAN ROCIO MARTINEZ PALENCIA</t>
  </si>
  <si>
    <t>DIANA MARCELA RICO JEREZ</t>
  </si>
  <si>
    <t>DIEGO ANTONIO CARDOZO AGUDELO</t>
  </si>
  <si>
    <t>EDGAR  MUÑOZ CARVAJAL</t>
  </si>
  <si>
    <t>FRANCISCA  TOVAR</t>
  </si>
  <si>
    <t>FRANCISCO ANTONIO GALLO RODRIGUEZ</t>
  </si>
  <si>
    <t>GUSTAVO  CUBILLOS CARDENAS</t>
  </si>
  <si>
    <t>HELVER ALFREDO SANDOVAL QUINTERO</t>
  </si>
  <si>
    <t>INES MARIA BOSSIO SERGE</t>
  </si>
  <si>
    <t>JAIME ALFONSO RAMIREZ CALDERON</t>
  </si>
  <si>
    <t>JUAN DAVID HERRERA IBARRA</t>
  </si>
  <si>
    <t>LILA ENITH ESPERANZA MORALES MORA</t>
  </si>
  <si>
    <t>MARIA LASTENIA CASTELLANOS COVA</t>
  </si>
  <si>
    <t>MARITZA ELENA ACHURY JAMAICA</t>
  </si>
  <si>
    <t>MARTHA CECILIA CHAPARRO AVILA</t>
  </si>
  <si>
    <t>MARTHA VIVIANA BARRETO MOLINA</t>
  </si>
  <si>
    <t>NESLY JACKELIN COGOLLOS GONZALEZ</t>
  </si>
  <si>
    <t>NORMA LETICIA DEL CARMEN GUZMAN RIMOLLI</t>
  </si>
  <si>
    <t>PAOLA YISELA DEVIA PULECIO</t>
  </si>
  <si>
    <t>PAULA ANDREA FARIAS RODRIGUEZ</t>
  </si>
  <si>
    <t>ROBERT PIOQUINTO TOLOSA RIAÑO</t>
  </si>
  <si>
    <t>TATIANA  HOYOS SOTO</t>
  </si>
  <si>
    <t>YANED PATRICIA CUESTAS ALVAREZ</t>
  </si>
  <si>
    <t>YOHANA MARCELA ALDANA GUEVARA</t>
  </si>
  <si>
    <t>GLORIA INES CASTRO BENITEZ</t>
  </si>
  <si>
    <t>ALBA MARINA GONZALEZ HIDALGO</t>
  </si>
  <si>
    <t>ANGELA SUSANA JEREZ JAIMES</t>
  </si>
  <si>
    <t>ANGELICA JOHANA GOMEZ MONTAÑO</t>
  </si>
  <si>
    <t>DIANA  MORENO PEÑA</t>
  </si>
  <si>
    <t>MARIA CAROLINA FORERO VARGAS</t>
  </si>
  <si>
    <t>NUBIA  CRUZ SANCHEZ</t>
  </si>
  <si>
    <t>SOLICITUD DE CDP PARA PAGO DE SERVICIOS DE ENERGIA DE LAS DEPENDENCIAS DEL NIVEL CENTRAL DE LA SECRETARIA DE GOBIERNO  PAGO DEL SERVICIO DE ENERGÍA DE LA BODEGA DEL 7 DE AGOSTO, UBICADA EN LA CRA 22 No. 66 A - 14, PERÍODO FACTURADO DEL 24 DE  MAYO AL 23 DE JUNIO, SEGÚN FACTURA No. 684568009-4</t>
  </si>
  <si>
    <t>SOLICITUD DE CDP PARA PAGO DE SERVICIOS DE ENERGIA DE LAS DEPENDENCIAS DEL NIVEL CENTRAL DE LA SECRETARIA DE GOBIERNO  PAGO DEL SERVICIO DE ENERGÍA DEL CONSEJO DE JUSTICIA. UBICADO EN LA CALLE 46 No. 14-22/28, PERÍODO FACTURADO 26 DE MAYO AL 28 DE JUNIO, SEGÚN FACTURA No, 684914543-9</t>
  </si>
  <si>
    <t>SOLICITUD DE CDP PARA PAGO DE SERVICIOS DE ENERGIA DE LAS DEPENDENCIAS DEL NIVEL CENTRAL DE LA SECRETARIA DE GOBIERNO  PAGO DEL SERVICIO DE ENERGÍA DEL EDIFICIO FURATENA, UBICADO EN LA CALLE 11 No. 8-17, PERÍODO FACTURADO 8 DE JUNIO AL 11 DE JULIO, SEGÚN FACTURA No. 686832597-3</t>
  </si>
  <si>
    <t>684568009-4</t>
  </si>
  <si>
    <t>684914543-9</t>
  </si>
  <si>
    <t>686832597-8</t>
  </si>
  <si>
    <t>Res 508</t>
  </si>
  <si>
    <t>1128</t>
  </si>
  <si>
    <t>1550</t>
  </si>
  <si>
    <t>1551</t>
  </si>
  <si>
    <t>1552</t>
  </si>
  <si>
    <t>1553</t>
  </si>
  <si>
    <t>1554</t>
  </si>
  <si>
    <t>1555</t>
  </si>
  <si>
    <t>1556</t>
  </si>
  <si>
    <t>Pago aportes seguridad social ARL pasantes   Pago de los aportes del mes de diciembre de 2021, según planilla 59555398.</t>
  </si>
  <si>
    <t>Pago aportes seguridad social ARL pasantes  Pago de los aportes del mes de enero de 2022, según planilla 59555433.</t>
  </si>
  <si>
    <t>Pago aportes seguridad social ARL pasantes  Pago de los aportes del mes de febrero de 2022, según planilla 59555477.</t>
  </si>
  <si>
    <t>Pago aportes seguridad social ARL pasantes  Pago de los aportes del mes de marzo de 2022, según planilla 58311759.</t>
  </si>
  <si>
    <t>Pago aportes seguridad social ARL pasantes  Pago de los aportes del mes de abril de 2022, según planilla 59555504.</t>
  </si>
  <si>
    <t>Pago aportes seguridad social ARL pasantes  Pago de los aportes del mes de mayo de 2022, según planilla 595555539.</t>
  </si>
  <si>
    <t>Pago aportes seguridad social ARL pasantes  Pago de los aportes del mes de junio de 2022, según planilla 60075036.</t>
  </si>
  <si>
    <t>POSITIVA COMPAÑIA DE SEGUROS SA</t>
  </si>
  <si>
    <t>59555398</t>
  </si>
  <si>
    <t>59555433</t>
  </si>
  <si>
    <t>59555477</t>
  </si>
  <si>
    <t>58311759</t>
  </si>
  <si>
    <t>59555504</t>
  </si>
  <si>
    <t>59555539</t>
  </si>
  <si>
    <t>60075036</t>
  </si>
  <si>
    <t>Pago de la autoliquidación de la nómina general de junio de 2022. (Planta de Funcionamiento).</t>
  </si>
  <si>
    <t>R.A. 70</t>
  </si>
  <si>
    <t>1582</t>
  </si>
  <si>
    <t>Solicitud cdp para pago de administración de locales  PAGO DE LA ADMINISTRACIÓN DE LOS LOCALES 134, 135 Y 136 DE LA CAMARA DE COMERCIO, UBICADOS EN LA CALLE 16 No. 9-42, PERÓDO FACTURADO DEL 1 AL 31 DE JULIO DE 2022, SEGÚN CUENTAS DE COBRO 3185, 3186 Y 3187.</t>
  </si>
  <si>
    <t>BIZAGI LATAM S A S</t>
  </si>
  <si>
    <t>ADQUIRIR LA RENOVACION DEL MANTENIMIENTO DE LICENCIAS EXISTENTES (750 DE USUARIO NOMBRADO, 1000 INICIADORES) Y SOPORTE PREMIUM BRONZE POR UN AÑO PARA LA PLATAFORMA BIZAGI DE LA SECRETARIA DISTRITAL DE GOBIERNO</t>
  </si>
  <si>
    <t>REALIZAR LA ADICION Y PRORROGA DEL CONTRATO 820 DE 2022 SUSCRITO ENTRE SECRETARIA DISTRITAL DE GOBIERNO Y HERMES FERNANDO BARROS CERVANTES</t>
  </si>
  <si>
    <t>1101</t>
  </si>
  <si>
    <t>1523</t>
  </si>
  <si>
    <t>1734</t>
  </si>
  <si>
    <t>1579</t>
  </si>
  <si>
    <t>SOLICITUD DE CDP PARA PAGO DE SERVICIO DE CELULARES PARA LOS DIRECTIVOS DEL NIVEL CENTRAL DE LA SECRETARIA DE GOBIERNO  PAGO DEL SERVICIO DE TELEFONIA CELULAR PARA LAS DEPENDENCIAS DE NIVEL CENTRAL, PERIODO FACTURADO DEL 04 DE JULIO AL 04 DE AGOSTO DE 2022, SEGÚN FACTURA No. BCBT27570297</t>
  </si>
  <si>
    <t>27570297</t>
  </si>
  <si>
    <t>1385</t>
  </si>
  <si>
    <t>1388</t>
  </si>
  <si>
    <t>1391</t>
  </si>
  <si>
    <t>1397</t>
  </si>
  <si>
    <t>1400</t>
  </si>
  <si>
    <t>1403</t>
  </si>
  <si>
    <t>1406</t>
  </si>
  <si>
    <t>1409</t>
  </si>
  <si>
    <t>1412</t>
  </si>
  <si>
    <t>1415</t>
  </si>
  <si>
    <t>1423</t>
  </si>
  <si>
    <t>1426</t>
  </si>
  <si>
    <t>1429</t>
  </si>
  <si>
    <t>1432</t>
  </si>
  <si>
    <t>1435</t>
  </si>
  <si>
    <t>1438</t>
  </si>
  <si>
    <t>1441</t>
  </si>
  <si>
    <t>1444</t>
  </si>
  <si>
    <t>1447</t>
  </si>
  <si>
    <t>1450</t>
  </si>
  <si>
    <t>1453</t>
  </si>
  <si>
    <t>1456</t>
  </si>
  <si>
    <t>1459</t>
  </si>
  <si>
    <t>1462</t>
  </si>
  <si>
    <t>1465</t>
  </si>
  <si>
    <t>1468</t>
  </si>
  <si>
    <t>1471</t>
  </si>
  <si>
    <t>1474</t>
  </si>
  <si>
    <t>1477</t>
  </si>
  <si>
    <t>1480</t>
  </si>
  <si>
    <t>1483</t>
  </si>
  <si>
    <t>1486</t>
  </si>
  <si>
    <t>1491</t>
  </si>
  <si>
    <t>1493</t>
  </si>
  <si>
    <t>1505</t>
  </si>
  <si>
    <t>1624</t>
  </si>
  <si>
    <t>304825708</t>
  </si>
  <si>
    <t>1384</t>
  </si>
  <si>
    <t>1390</t>
  </si>
  <si>
    <t>1393</t>
  </si>
  <si>
    <t>1396</t>
  </si>
  <si>
    <t>1399</t>
  </si>
  <si>
    <t>1402</t>
  </si>
  <si>
    <t>1405</t>
  </si>
  <si>
    <t>1408</t>
  </si>
  <si>
    <t>1411</t>
  </si>
  <si>
    <t>1414</t>
  </si>
  <si>
    <t>1422</t>
  </si>
  <si>
    <t>1425</t>
  </si>
  <si>
    <t>1428</t>
  </si>
  <si>
    <t>1431</t>
  </si>
  <si>
    <t>1434</t>
  </si>
  <si>
    <t>1437</t>
  </si>
  <si>
    <t>1440</t>
  </si>
  <si>
    <t>1443</t>
  </si>
  <si>
    <t>1446</t>
  </si>
  <si>
    <t>1449</t>
  </si>
  <si>
    <t>1452</t>
  </si>
  <si>
    <t>1455</t>
  </si>
  <si>
    <t>1458</t>
  </si>
  <si>
    <t>1461</t>
  </si>
  <si>
    <t>1464</t>
  </si>
  <si>
    <t>1467</t>
  </si>
  <si>
    <t>1470</t>
  </si>
  <si>
    <t>1473</t>
  </si>
  <si>
    <t>1476</t>
  </si>
  <si>
    <t>1479</t>
  </si>
  <si>
    <t>1482</t>
  </si>
  <si>
    <t>1485</t>
  </si>
  <si>
    <t>1504</t>
  </si>
  <si>
    <t>EXPEDICIÓN DE CDP PARA EL PAGO DE INTERNET COMPENSACIÓN DE GASTO POR TELETRABAJO   PAGO DE LA RESOLUCIÓN 508 DEL 15 DE JUNIO DE 2022, MODIFICADA POR LA RESOLUCIÓN 531 DEL 23 DE JUNIO DE 2022 POR MEDIO DE LA CUAL SE RECONOCE EL PAGO POR CONCEPTO DE COMPENACIÓN DE GASTOS A SERVIDORES PÚBLICOS EN LA MODALIDAD DE TELETRABAJO EN LA SECRETARIA DISTRITAL DE GOBIERNO.</t>
  </si>
  <si>
    <t>PRESTAR EL SERVICIO DE MANTENIMIENTO PREVENTIVO Y CORRECTIVO INCLUIDA MANO DE OBRA, SUMINISTRO DE REPUESTOS Y ACCESORIOS, PARA EL VEHICULO BUSETA DE PROPIEDAD DE LA SECRETARIA DISTRITAL DE GOBIERNO O POR LOS QUE LLEGARE A SER RESPONSABLE DURANTE LA VIGENCIA DEL CONTRATO</t>
  </si>
  <si>
    <t>Autorización uso lista de elegibles convocatoria 740  Pago de la resolución530 del 23 de junio de 2022 'Por la cual se ordena el pago de los recursos apropiados elegibles conformadas en el Proceso de Selección No. 740 de 2018 - Distrito Capital,  para proveer  seis (6) vacantes definitivas en la Secretarla Distrital de Gobierno"</t>
  </si>
  <si>
    <t>1578</t>
  </si>
  <si>
    <t>SOLICITUD DE CDP PARA PAGO DE SERVICIO DE ACUEDUCTO Y ALCANTARILLADO PARA LAS DEPENDENCIAS DEL NIVEL CENTRAL DE LA SECRETARIA DE GOBIERNO  PAGO DEL SERVICIO DE ACUEDUCTO Y ALCANTARILLADO DEL EDIFICIO FURATENA, UBICADO EN LA CALLE 12C No. 8-53, PERÍODO FACTURADO 14 DE MAYO AL 13 DE JUNIO DE 2022, SEGÚN FACTURA No. 42500420312.</t>
  </si>
  <si>
    <t>42500420312</t>
  </si>
  <si>
    <t>1509</t>
  </si>
  <si>
    <t>1577</t>
  </si>
  <si>
    <t>1617</t>
  </si>
  <si>
    <t>85258632</t>
  </si>
  <si>
    <t>86146828</t>
  </si>
  <si>
    <t>685727943</t>
  </si>
  <si>
    <t>SOLICITUD DE CDP PARA EL PAGO DE RECOLECCIONDE BASURAS, ASEO PARA LAS DEPENDENCIAS DEL NIVEL CENTRAL DE LA SECRETARIA DE GOBIERNO  PAGO DEL SERVICIO DE ASEO DEL EDIFICIO FURATENA, UBICADO EN LA CALLE 12C No. 8 - 53, PERÍODO FACTURADO DEL 01 AL 31 DE MAYO DE 2022, SEGÚN FACTURA No. 85258632.</t>
  </si>
  <si>
    <t>SOLICITUD DE CDP PARA EL PAGO DE RECOLECCIONDE BASURAS, ASEO PARA LAS DEPENDENCIAS DEL NIVEL CENTRAL DE LA SECRETARIA DE GOBIERNO  PAGO DEL SERVICIO DE ASEO DEL CONSEJO DE JUSTICIA, UBICADO EN LA CALLE 46 No. 14-28; PERÍODO FACTURADO DEL 01 DE MAYO AL 30 DE JUNIO DE 2022, SEGÚN FACTURA No. 86146828.</t>
  </si>
  <si>
    <t>SOLICITUD DE CDP PARA EL PAGO DE RECOLECCIONDE BASURAS, ASEO PARA LAS DEPENDENCIAS DEL NIVEL CENTRAL DE LA SECRETARIA DE GOBIERNO  PAGO DEL SERVICIO DE ASEO DE LOS LOCALES 134, 135 Y 136 DE LA CAMARA DE COMERCIO, UBICADOS EN LA CALLE 16 No. 9-42 / CRA 9 No. 16-37 AP 134, PERÍODO COMPRENDIDO ENTRE 12 DE MAYO AL 11 DE JUNIO DE 2022, SEGÚN FACTURAS No. 685727943, 685727944 Y 685727945.</t>
  </si>
  <si>
    <t>1027</t>
  </si>
  <si>
    <t>1521</t>
  </si>
  <si>
    <t>1526</t>
  </si>
  <si>
    <t>1527</t>
  </si>
  <si>
    <t>1528</t>
  </si>
  <si>
    <t>1529</t>
  </si>
  <si>
    <t>1530</t>
  </si>
  <si>
    <t>1038</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</si>
  <si>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</si>
  <si>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</si>
  <si>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</si>
  <si>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</si>
  <si>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</si>
  <si>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</si>
  <si>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</si>
  <si>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</si>
  <si>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</si>
  <si>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</si>
  <si>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</si>
  <si>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</si>
  <si>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</si>
  <si>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</si>
  <si>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</si>
  <si>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</si>
  <si>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</si>
  <si>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</si>
  <si>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</si>
  <si>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</si>
  <si>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</si>
  <si>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</si>
  <si>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</si>
  <si>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</si>
  <si>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</si>
  <si>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</si>
  <si>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</si>
  <si>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</si>
  <si>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</si>
  <si>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</si>
  <si>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</si>
  <si>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</si>
  <si>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</si>
  <si>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</si>
  <si>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</si>
  <si>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</si>
  <si>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</si>
  <si>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</si>
  <si>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</si>
  <si>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</si>
  <si>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</si>
  <si>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</si>
  <si>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</si>
  <si>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</si>
  <si>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</si>
  <si>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</si>
  <si>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</si>
  <si>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</si>
  <si>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</si>
  <si>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</si>
  <si>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</si>
  <si>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</si>
  <si>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</si>
  <si>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</si>
  <si>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</si>
  <si>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</si>
  <si>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</si>
  <si>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</si>
  <si>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</si>
  <si>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</si>
  <si>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</si>
  <si>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</si>
  <si>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</si>
  <si>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</si>
  <si>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</si>
  <si>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</si>
  <si>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</si>
  <si>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</si>
  <si>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</si>
  <si>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</si>
  <si>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</si>
  <si>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</si>
  <si>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</si>
  <si>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</si>
  <si>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</si>
  <si>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</si>
  <si>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</si>
  <si>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</si>
  <si>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</si>
  <si>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</si>
  <si>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</si>
  <si>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COLOMBIANA DE SERVICIOS COMEDORES &amp; SUMI NISTROS SAS</t>
  </si>
  <si>
    <t>INSTITUTO COLOMBIANO DE DERECHO DISCIPLI NARIO</t>
  </si>
  <si>
    <t>JAIRO FREDDY TARAZONA JAIMES</t>
  </si>
  <si>
    <t>CAJA DE COMPENSACION FAMILIAR COMPENSAR</t>
  </si>
  <si>
    <t>LUZ MARINA GIRALDO PEÑUELA</t>
  </si>
  <si>
    <t>FUNDACION UNIVERSITARIA LOS LIBERTADORES</t>
  </si>
  <si>
    <t>RELIGIOSAS DE MARIA INMACULADA MISIONERA S CLARETIANAS</t>
  </si>
  <si>
    <t>LUIS CARLOS RUIZ</t>
  </si>
  <si>
    <t>FANNY  DUARTE SUESCUN</t>
  </si>
  <si>
    <t>CORPORACION DORADOS GLOBE SAS</t>
  </si>
  <si>
    <t>INSTITUTO TECNOLOGICO LOS ANDES LIMITADA I T L A LTDA</t>
  </si>
  <si>
    <t>SOCIEDAD PARA LA EDUCACION AREVALO Y HER NANDEZ SAS</t>
  </si>
  <si>
    <t>FUNDACION MELANIE KLEIN FORMANDO PARA UN A VIDA ALEGRE Y PRODUCTIVA</t>
  </si>
  <si>
    <t>ORDEN RELIGIOSA DE LAS ESCUELAS PIAS O E SCOLAPIOS</t>
  </si>
  <si>
    <t>FUNDACION UNIVERSIDAD DE BOGOTA JORGE TA DEO LOZANO</t>
  </si>
  <si>
    <t>COLAEREO S.A.S</t>
  </si>
  <si>
    <t>FORMANDO TOURS S A S</t>
  </si>
  <si>
    <t>ARACELY  CORDERO GOMEZ</t>
  </si>
  <si>
    <t>MARIA ELISANA RUIZ GUZMAN</t>
  </si>
  <si>
    <t>INSTITUTO DE HERMANOS DEL SAGRADO CORAZ ON</t>
  </si>
  <si>
    <t>SOCIEDAD EDUCACIONAL ANDINA S.A.</t>
  </si>
  <si>
    <t>MARITZA  DAZA VELASQUEZ</t>
  </si>
  <si>
    <t>SOCIEDAD EDUCATIVA SAN LUIS S.A.S</t>
  </si>
  <si>
    <t>COOPERATIVA ESPECIALIZADA DE EDUCACION C OOTRAPAZDELRIO</t>
  </si>
  <si>
    <t>AGENCIA DE VIAJES Y TURISMO AVIATUR S.A. S.</t>
  </si>
  <si>
    <t>PROVINCIA DE NUESTRA SEÑORA DE GRACIA DE COLOMBIA</t>
  </si>
  <si>
    <t>FUERZA AEREA COLOMBIANA COMANDO FAC</t>
  </si>
  <si>
    <t>UNIVERSIDAD NACIONAL ABIERTA Y A DISTANC IA</t>
  </si>
  <si>
    <t>CORPORACION LICEO LA SABANA LTDA</t>
  </si>
  <si>
    <t>LORENA DE LOS ANGELES SUAREZ CARDENAS</t>
  </si>
  <si>
    <t>HOTELES DE CRESPO SAS</t>
  </si>
  <si>
    <t>PRESTAR LOS SERVICIOS PARA LA EJECUCIÓN DE LAS ACTIVIDADES INCLUIDAS EN EL PLAN DE BIENESTAR PARA LOS SERVIDORES DE LA SECRETARIA DISTRITAL DE GOBIERNO Y SUS FAMILIAS</t>
  </si>
  <si>
    <t>Pago estrategia Educación continua establecida en la resolución 092 de 2022 Plan anual de estímulos e incentivos  Pago de la resolución 444 del 30 de junio de 2022; “Por la cual se otorga un incentivo de auxilio para educación continuada de conformidad con lo previsto en la Resolución 0092 del 2 de febrero del 2022.” a la funcionaria Eliana Marcela Pirazan Villanueva, identificada con la C.C 1030630166.</t>
  </si>
  <si>
    <t>Pago estrategia Educación continua establecida en la resolución 092 de 2022 Plan anual de estímulos e incentivos  Pago de la resolución 444 del 30 de junio de 2022; “Por la cual se otorga un incentivo de auxilio para educación continuada de conformidad con lo previsto en la Resolución 0092 del 2 de febrero del 2022.” al funcionario Juan Carlos González Bolaño, identificado con la C.C 1045679755.</t>
  </si>
  <si>
    <t>Pago estrategia Educación continua establecida en la resolución 092 de 2022 Plan anual de estímulos e incentivos  Pago de la resolución 444 del 30 de junio de 2022; “Por la cual se otorga un incentivo de auxilio para educación continuada de conformidad con lo previsto en la Resolución 0092 del 2 de febrero del 2022.” a la funcionaria Elizabeth Pérez Meneses  identificada con la C.C 31836009.</t>
  </si>
  <si>
    <t>Pago estrategia Educación continua establecida en la resolución 092 de 2022 Plan anual de estímulos e incentivos  Pago de la resolución 444 del 30 de junio de 2022; “Por la cual se otorga un incentivo de auxilio para educación continuada de conformidad con lo previsto en la Resolución 0092 del 2 de febrero del 2022.” a la funcionaria Melissa Pizarro Yepes, identificada con la C.C 1047403410.</t>
  </si>
  <si>
    <t>Pago estrategia Educación continua establecida en la resolución 092 de 2022 Plan anual de estímulos e incentivos  Pago de la resolución 444 del 30 de junio de 2022; “Por la cual se otorga un incentivo de auxilio para educación continuada de conformidad con lo previsto en la Resolución 0092 del 2 de febrero del 2022.” al funcionario Humberto Duarte García , identificado con la C.C 86054736.</t>
  </si>
  <si>
    <t>Pago estrategia mejores servidores y servidores del nivel sobresaliente de acuerdo a la resolución 092 de 2022.  Pago de la resolución 482 del 21 de julio de 2022 "Por medio de la cual se hace un reconocimiento y se otorga un incentivo no pecuniario a los mejores servidores públicos de carrera administrativa de la Secretaría Distrital de Gobierno, de conformidad con lo previsto en el artículo 11 de la Resolución 0092 del 02 de febrero de 2022”, al funcionario Fabio Andrés Tarazona Jaimes, identificado con la C.C. No. 1098642529.</t>
  </si>
  <si>
    <t>Pago estrategia mejores servidores y servidores del nivel sobresaliente de acuerdo a la resolución 092 de 2022.  Pago de la resolución 482 del 21 de julio de 2022 "Por medio de la cual se hace un reconocimiento y se otorga un incentivo no pecuniario a los mejores servidores públicos de carrera administrativa de la Secretaría Distrital de Gobierno, de conformidad con lo previsto en el artículo 11 de la Resolución 0092 del 02 de febrero de 2022”, al funcionario Luis German Zamora , identificado con la C.C. No. 19325538.</t>
  </si>
  <si>
    <t>Pago estrategia mejores servidores y servidores del nivel sobresaliente de acuerdo a la resolución 092 de 2022.  Pago de la resolución 482 del 21 de julio de 2022 "Por medio de la cual se hace un reconocimiento y se otorga un incentivo no pecuniario a los mejores servidores públicos de carrera administrativa de la Secretaría Distrital de Gobierno, de conformidad con lo previsto en el artículo 11 de la Resolución 0092 del 02 de febrero de 2022”, al funcionario Sebastián José Pérez Bernal identificado con la c.c 1022344600.</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</si>
  <si>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José Hervi Díaz Velázquez con c.c 19485859.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</si>
  <si>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Zulma Constanza  Tovar con c.c 38289085.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</si>
  <si>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Stella Poveda Camacho con c.c 39765613.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</si>
  <si>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Alcira Rivera Montaño, con la c.c 41719592.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</si>
  <si>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Argelia Rojas con c.c 51595740.</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</si>
  <si>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Luz Marina Gil González  con c.c 51701869.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</si>
  <si>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Diana Forero Coronel con c.c 51797462.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</si>
  <si>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Nubia Cruz Sánchez con c.c 51889986.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</si>
  <si>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Stella Peñuela Medellín  con c.c 51950698.</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</si>
  <si>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Luz Claudia Arenas Galindo con c.c 52166254.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</si>
  <si>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 la funcionaria Yeni Alexandra Rincón Gómez con c.c 63488149.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</si>
  <si>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Campo Ariel Alarcón González con c.c 79366225.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</si>
  <si>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Carlos Eduardo Barreto Cabrera , con c,c 79392446.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</si>
  <si>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Omar García Jiménez con c.c 79557896.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</si>
  <si>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Oscar Geovanny Alonso Nemocon, con c.c 80102268.</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</si>
  <si>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de la Secretaría Distrital de Gobierno, de conformidad con lo previsto en el artículo 12 de la Resolución 0092 del 02 de febrero de 2022”, al funcionario William Casallas Ramírez con c.c 80114626.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</si>
  <si>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Deivis Kadir Merchán Pinto, con c,c 80127325.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</si>
  <si>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Jaime Humberto Mendivelso Aponte, con c,c 4059806.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</si>
  <si>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José Miguel Osorio Gómez, con c.c 4253088</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</si>
  <si>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Martha Sofía Urrego Varón, con c,c 51642849.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</si>
  <si>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Luz Guiomar Suárez Malaver, con c,c 51793746.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</si>
  <si>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Yohana Marcela Aldana Guevara, con c,c 52742761.</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</si>
  <si>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María Marcela Madera Navarro, con c,c 52973010.</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</si>
  <si>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Paula Andrea Romero Briceño, con c,c 65632523.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</si>
  <si>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Adda Yaneth Zapata Laguna, con c,c 65769657.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</si>
  <si>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Jorge Eliecer Prieto Molina, con c,c 79566614.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</si>
  <si>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Carlos Augusto Rodríguez Holguín, con c.c 79568717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</si>
  <si>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Carlos Manuel Triana Torres, con c.c 79813430</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</si>
  <si>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Gabriel Arturo García Betancourt, con c.c. 80170971</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</si>
  <si>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Ricardo Ferley Espitia Moreno, con c.c. 80236899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</si>
  <si>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Argenley Nuñez Arciniegas, con c.c 80367232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</si>
  <si>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Daniel Esneider Buitrago Zuluaga, con c,c 1018486310.</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</si>
  <si>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Ángel Mauricio Hernández Luna, con c.c 1072700542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</si>
  <si>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Edgar Gabriel Castro Rodriguez&lt;(&gt;,&lt;)&gt; con c.c 11337465.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</si>
  <si>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Wellington José Vélez Velasco, con c.c. 15025654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</si>
  <si>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Leonor Ramírez Onofre con c,c 19426715.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</si>
  <si>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Jorge Enrique Fuentes Ángel, con c.c 19447567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</si>
  <si>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Juan Gabriel Valdivieso Gómez, con c.c 19457686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</si>
  <si>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Olga Lucia Tamayo Tamayo , con c,c 41747748.</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</si>
  <si>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Esperanza Lucía Girón Ortiz,  con c,c 41796751.</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</si>
  <si>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Carmen Virginia Montaño Becerra , con c,c 45488132.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</si>
  <si>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Yineth Bohorquez Pinto, con c,c 51923984.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</si>
  <si>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Edith Consuelo Guerrero Daza, con c,c 51999453.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</si>
  <si>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Martha Lucia Ortiz Calderón, con c,c 52088712.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</si>
  <si>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Gina Marcela Bohórquez Lesmes, con c,c 52521528.</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</si>
  <si>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Amanda Milena González Guataquia, con c,c 52760402.</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</si>
  <si>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Yenny Patricia Castro Tovar, con c,c 52823519.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</si>
  <si>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Paula Andrea Díaz Maldonado, con c,c 53120914.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</si>
  <si>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Dora Edilma Bernal Pérez, con c,c 53931341.</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</si>
  <si>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María Amanda Camacho Garbiras, con c,c 60313262.</t>
  </si>
  <si>
    <t>Pago estrategia mejores servidores y servidores del nivel sobresaliente de acuerdo a la resolución 092 de 2022.  Pago de la resolución 481  "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Manuel Jiménez Mora con c.c. 79448983.</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</si>
  <si>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Jhon Mauricio Linares Basto con c.c 79486.</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</si>
  <si>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Julio Cesar Barrera  Romero con c.c 79703828.</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</si>
  <si>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Jorge German Estacio Rodriguez, con c.c 80842765</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</si>
  <si>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Juan Pablo Garzón Urrego, con c.c 1013597324.</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</si>
  <si>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de 2022; al funcionario Henry Javier Peña Cañón, con c.c 7321566</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</si>
  <si>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Jaime Murcia Rodríguez, con c.c 19392021</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</si>
  <si>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Francy Fernanda Trujillo Vera, con c.c 38143491</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</si>
  <si>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Sandra Catalina Arias Vargas con c.c 40048942</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</si>
  <si>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Sandra Ximena Pérez Olguin, con c.c.  46386360</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</si>
  <si>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Catalina Hernández Vera con c.c 51749484</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</si>
  <si>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Martha Helena Vanegas Garzón, con c.c 52074690</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</si>
  <si>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Luz Dary Guevara Tinjacá con c.c 52464503</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</si>
  <si>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funcionaria Viviana Osorio Ocampo con c.c 52546221</t>
  </si>
  <si>
    <t>Pago estrategia mejores servidores y servidores del nivel sobresaliente de acuerdo a la resolución 092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 la funcionara Ibeth Marcela Arias López con c.c. 52865317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</si>
  <si>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Luis Ignacio Vargas López, con c.c 79421749.</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</si>
  <si>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sobresaliente&lt;(&gt;,&lt;)&gt; de conformidad con lo previsto en el artículo 12 de la resolución 0092 del 02 de febrero de 2022”, al funcionario Antonio María López Buriticá, con c.c. 79735226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</si>
  <si>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Hernando Ariel Puerto Cardenas, con c.c. 79960426</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</si>
  <si>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Ronald Deivis Reyes Barrera, con c.c. 80233913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</si>
  <si>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Juan Francisco Alfonso Plata Vargas, con c.c. 91517371</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</si>
  <si>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Nesly Jackelin Cogollos González, con c.c. 1010190954</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</si>
  <si>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Paola Yisela Devia Pulecio, con c.c 1022386457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</si>
  <si>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Leidy Paola Alfonso Álvarez, con c.c 1026259843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</si>
  <si>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María Mercedes Rodríguez Jímenez, con c.c. 51938703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</si>
  <si>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Daniel Enrique Cantor Verano, con c.c 80033527</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</si>
  <si>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Diana Patricia Ocampo Duque, con c.c. 24645665</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</si>
  <si>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 la funcionaria Elvi Johanna Caballero Arenas, con c.c 52887023</t>
  </si>
  <si>
    <t>Pago estrategia mejores servidores y servidores del nivel sobresaliente de acuerdo a la resolución 092 de 2022.  Pago de la resolución 481 del 21 de julio de 2022, "Por medio de la cual se hace un reconocimiento y se otorga un incentivo no pecuniario a los mejores servidores públicos de carrera administrativa que se encuentran en nivel sobresaliente, de conformidad con lo previsto en el artículo 12 de la resolución 0092 del 02 de febrero de 2022”, al funcionario Yair Leonardo Fonseca Alfonso, con c.c. 1010186846</t>
  </si>
  <si>
    <t>444</t>
  </si>
  <si>
    <t>482</t>
  </si>
  <si>
    <t>481</t>
  </si>
  <si>
    <t>ALGOAP INC SAS</t>
  </si>
  <si>
    <t>Contratar servicios de capacitación y formación para los servidores de la Secretaria Distrital de Gobierno, para el desarrollo de sus capacidades, destrezas&lt;(&gt;,&lt;)&gt; habilidades, valores y competencias funcionales, de acuerdo con el Plan Institucional de Capacitación</t>
  </si>
  <si>
    <t>1041</t>
  </si>
  <si>
    <t>1518</t>
  </si>
  <si>
    <t>1008</t>
  </si>
  <si>
    <t>1776</t>
  </si>
  <si>
    <t>Pago de acreencias laborales Cenaida Vaca Villalobos</t>
  </si>
  <si>
    <t>Pago aportes seguridad social ARL pasantes</t>
  </si>
  <si>
    <t>REALIZAR LA RENOVACIÓN DEL DERECHO A USO DEL BLOQUE DE DIRECCIONES DEIPV6 DE LA SECRETARÍA DISTRITAL DE GOBIERNO</t>
  </si>
  <si>
    <t>PAGO USO LISTA DE ELEGIBLES-INSPECTORES DE POLICIA</t>
  </si>
  <si>
    <t>0000001127</t>
  </si>
  <si>
    <t>Pago estrategia Educación continua establecida en la resolución 092 de2022 Plan anual de estímulos e incentivos</t>
  </si>
  <si>
    <t>R.A. 88</t>
  </si>
  <si>
    <t>Pago nomina general de agosto 2022</t>
  </si>
  <si>
    <t>R.A. 93</t>
  </si>
  <si>
    <t>Pago de nomina adiconal pago vacaciones dos alcaldes</t>
  </si>
  <si>
    <t>R.A. 82</t>
  </si>
  <si>
    <t>Pago de autoliquidacion de nomina general de julio</t>
  </si>
  <si>
    <t>R.A. 84</t>
  </si>
  <si>
    <t xml:space="preserve">Pago autoliquidacion adicional por el ingreso </t>
  </si>
  <si>
    <t>Res. 549</t>
  </si>
  <si>
    <t>Pago de cesantias con retroactividad de Clema Luz Barragan</t>
  </si>
  <si>
    <t>R.A. 87</t>
  </si>
  <si>
    <t>Pago de cesantias con retroactividad de Adriana Lucia Deaza</t>
  </si>
  <si>
    <t>Res. 550</t>
  </si>
  <si>
    <t>R.A. 91</t>
  </si>
  <si>
    <t>Pago de cesantias con retroactividad de Argelia Rojas</t>
  </si>
  <si>
    <t>2032</t>
  </si>
  <si>
    <t>2033</t>
  </si>
  <si>
    <t>2034</t>
  </si>
  <si>
    <t>2035</t>
  </si>
  <si>
    <t>ANGEL ELISIO VACA VILLALOBOS</t>
  </si>
  <si>
    <t>EDGAR YESID VACA VILLALOBOS</t>
  </si>
  <si>
    <t>JULIA MARIA DEL PILAR VACA VILLALOBOS</t>
  </si>
  <si>
    <t>BETHY  VACA VILLALOBOS</t>
  </si>
  <si>
    <t>Pago de las acreencias laborales a los familiares que demostraron el derecho a percibir las prestaciones sociales de la ex servidora pública CENAIDA VACA VILLALOBOS, quien falleció estando al servicio de esta entidad.</t>
  </si>
  <si>
    <t>Res 525</t>
  </si>
  <si>
    <t>R.A 86</t>
  </si>
  <si>
    <t>Pago de nomina general de agosto 2022</t>
  </si>
  <si>
    <t>R.A. 83</t>
  </si>
  <si>
    <t>Pago autoliquidacion nomina general de julio 2022</t>
  </si>
  <si>
    <t>R.A. 92</t>
  </si>
  <si>
    <t>Pago de acreencias laborales de Cenaida Vaca Villalobos</t>
  </si>
  <si>
    <t>Prestación del servicio de transporte público terrestre automotor especial para los proyectos y las dependencias del nivel central de la SECRETARIA DISTRITAL DE GOBIERNO</t>
  </si>
  <si>
    <t>CONSORCIO TRANSPORTES SG</t>
  </si>
  <si>
    <t>1782</t>
  </si>
  <si>
    <t>1807</t>
  </si>
  <si>
    <t>1942</t>
  </si>
  <si>
    <t>2101</t>
  </si>
  <si>
    <t>688274473-1</t>
  </si>
  <si>
    <t>688656330-5</t>
  </si>
  <si>
    <t>690535678-7</t>
  </si>
  <si>
    <t>691973537-5</t>
  </si>
  <si>
    <t>SOLICITUD DE CDP PARA PAGO DE SERVICIOS DE ENERGIA DE LAS DEPENDENCIAS DEL NIVEL CENTRAL DE LA SECRETARIA DE GOBIERNO  PAGO DEL SERVICIO DE ENERGÍA DE LA BODEGA DEL 7 DE AGOSTO, UBICADA EN LA K 22 No. 66 A - 14; PERÍODO FACTURADO DEL 23 DE JUNIO AL 26 DE JULIO DE 2022, SEGÚN FACTURA No. 688274473-1</t>
  </si>
  <si>
    <t>SOLICITUD DE CDP PARA PAGO DE SERVICIOS DE ENERGIA DE LAS DEPENDENCIAS DEL NIVEL CENTRAL DE LA SECRETARIA DE GOBIERNO  PAGO DEL SERVICIO DE ENERGÍA DE LA DIRECCIÓN PARA LA GESTIÓN ADMINISTRATIVA ESPECIAL DE POLICÍA, UBICADA EN LA CALLE 46 No. 14-22/28; PERÍODO FACTURADO DEL 28 DE JUNIO AL 28 DE JULIO DE 2022, SEGÚN FACTURA No. 688656330-5</t>
  </si>
  <si>
    <t>SOLICITUD DE CDP PARA PAGO DE SERVICIOS DE ENERGIA DE LAS DEPENDENCIAS DEL NIVEL CENTRAL DE LA SECRETARIA DE GOBIERNO  PAGO DEL SERVICIO DE ENERGÍA DEL EDIFICIO FURATENA, UBICADO EN LA CALLE 12 C No. 8-53; PERÍODO FACTURADO DEL 11 DE JULIO AL 9 DE AGOSTO, SEGÚN FACTURA No. 690535678-7</t>
  </si>
  <si>
    <t>SOLICITUD DE CDP PARA PAGO DE SERVICIOS DE ENERGIA DE LAS DEPENDENCIAS DEL NIVEL CENTRAL DE LA SECRETARIA DE GOBIERNO  Pago del servicio de energía de la Bodega del 7 de agosto, ubicada en la cra 22 no. 66 A-14; período facturado del 26 de julio al 25 de agosto de 2022.</t>
  </si>
  <si>
    <t>1852</t>
  </si>
  <si>
    <t>Pago aportes seguridad social ARL pasantes  Pago planilla 60846181, correspondiente a los aportes del mes de julio de 2022.</t>
  </si>
  <si>
    <t>60846181</t>
  </si>
  <si>
    <t>Pago de la autoliquidación de la nómina general de julio de 2022. (Planta de Funcionamiento)</t>
  </si>
  <si>
    <t>1838</t>
  </si>
  <si>
    <t>Solicitud cdp para pago de administración de locales  Pago de la administración Edificio de la Cámara de Comercio, ubicados en la Carrera 9 No. 16-33/37 LC 142, período facturado del 1 al 31 de agosto de 2022, según cuentas de cobro 3262, 3261 y 3260.</t>
  </si>
  <si>
    <t>1950</t>
  </si>
  <si>
    <t>BUSINESSMIND COLOMBIA S.A.</t>
  </si>
  <si>
    <t>INVERSIONES AMAPA S.A.S</t>
  </si>
  <si>
    <t>ADQUIRIR LA RENOVACION DE LOS SERVICIOS DE NUBE PÚBLICA IV ORACLE CLOUD PARA GARANTIZAR CONTINUIDAD Y DISPONIBILIDAD DE LOS SERVICIOS QUE SE OFRECEN DESDE LA DIRECCIÓN DE TECNOLOGÍAS E INFORMACIÓN DE LA SECRETARÍA DISTRITAL DE GOBIERNO DE BOGOTÁ</t>
  </si>
  <si>
    <t>REALIZAR LA RENOVACIÓN DEL DERECHO A USO DEL BLOQUE DE DIRECCIONES DE IPV6 DE LA SECRETARÍA DISTRITAL DE GOBIERNO</t>
  </si>
  <si>
    <t>ADQUIRIR LA RENOVACION DE LOS SERVICIOS DE NUBE PÚBLICA IV MICROSOFT AZURE PARA GARANTIZAR CONTINUIDAD Y DISPONIBILIDAD DE LOS SERVICIOS QUE SE OFRECEN DESDE LA DIRECCIÓN DE TECNOLOGÍAS E INFORMACIÓN DE LA SECRETARÍA DISTRITAL DE GOBIERNO DE BOGOTÁ</t>
  </si>
  <si>
    <t>CONTROLES EMPRESARIALES S.A.S</t>
  </si>
  <si>
    <t>1979</t>
  </si>
  <si>
    <t>2043</t>
  </si>
  <si>
    <t>2047</t>
  </si>
  <si>
    <t>CATERINE JOHANNA GUZMAN RINCON</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</si>
  <si>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</si>
  <si>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apoyar los procesos de diseño y gestión metodológica en el desarrollo e implementación de la Estrategia de Trabajo Inteligente de la Subsecretaría de Gestión Institucional.</t>
  </si>
  <si>
    <t>REALIZAR LA ADICIÓN Y PRORROGA DEL CONTRATO No. 880 DE 2022 SUSCRITO POR LA SECRETARÍA DISTRITAL DE GOBIERNO Y ADRIANA MARCELA VARGAS ARTEAGA</t>
  </si>
  <si>
    <t>Solicitud CDP.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mayo de 2022 y del tiempo excedido durante el servicio</t>
  </si>
  <si>
    <t>Solicitud CDP -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junio de 2022 y del tiempo excedido durante el servicio  Pago de la resolución 711 del 1 de agosto de 2022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junio de 2022 y del tiempo excedido durante el servicio”</t>
  </si>
  <si>
    <t>Solicitud CDP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julio de 2022 y del tiempo excedido durante el servicio.  Pago de la resolución 822 del 25 de agosto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julio de 2022 y del tiempo excedido durante el servicio”.</t>
  </si>
  <si>
    <t>1779</t>
  </si>
  <si>
    <t>1793</t>
  </si>
  <si>
    <t>1858</t>
  </si>
  <si>
    <t>1867</t>
  </si>
  <si>
    <t>1868</t>
  </si>
  <si>
    <t>2088</t>
  </si>
  <si>
    <t>1129</t>
  </si>
  <si>
    <t>1138</t>
  </si>
  <si>
    <t>672</t>
  </si>
  <si>
    <t>711</t>
  </si>
  <si>
    <t>822</t>
  </si>
  <si>
    <t>SOLICITUD DE CDP PARA PAGO DE SERVICIO DE CELULARES PARA LOS DIRECTIVOS DEL NIVEL CENTRAL DE LA SECRETARIA DE GOBIERNO  Pago del servicio de telefonía de telefonía celular de nivel central, período de facturación del 04 de agosto al 04 de septiembre de 2022, según factura no. BCBT30837638</t>
  </si>
  <si>
    <t>1948</t>
  </si>
  <si>
    <t>30837638</t>
  </si>
  <si>
    <t>SOLICITUD DE CDP PARA PAGO DE TELEFONIA FIJA DE LAS DEPENDENCIAS DEL NIVEL CENTRAL DE LA SECRETARIA DE GOBIERNO</t>
  </si>
  <si>
    <t>1949</t>
  </si>
  <si>
    <t>8305772537</t>
  </si>
  <si>
    <t>PRESTACIÓN DEL SERVICIO DE MANTENIMIENTO PREVENTIVO Y CORRECTIVO (MANO DE OBRA) CON SUMINISTRO DE INSUMOS&lt;(&gt;,&lt;)&gt; REPUESTOS ORIGINALES, NUEVOS Y ATENCIÓN DE EMERGENCIAS PARA EL ASCENSOR MARCA MITSUBISHI UBICADO EN EL EDIFICIO BICENTENARIO SEGUNDA ETAPA UBICADO EN LA CALLE 11 No. 8-17 DE LA SECRETARÍA DISTRITAL DE GOBIERNO</t>
  </si>
  <si>
    <t>PRESTACIÓN DEL SERVICIO DE MANTENIMIENTO PREVENTIVO Y CORRECTIVO (MANO DE OBRA) CON SUMINISTRO DE INSUMOS&lt;(&gt;,&lt;)&gt; REPUESTOS ORIGINALES, NUEVOS Y ATENCIÓN DE EMERGENCIAS PARA EL ASCENSOR MARCA OTIS-SIGMA UBICADO EN EL EDIFICIO BICENTENARIO PRIMERA ETAPA UBICADO EN LA CALLE 11 No. 8-17 DE LA SECRETARÍA DISTRITAL DE GOBIERNO</t>
  </si>
  <si>
    <t>1833</t>
  </si>
  <si>
    <t>2006</t>
  </si>
  <si>
    <t>INVERSION Y HOGAR SAS</t>
  </si>
  <si>
    <t>Adquirir el suministro de dotación de los botiquines para las diferentes Dependencias del nivel central y alcaldías locales</t>
  </si>
  <si>
    <t>PAGO PASIVO EXIGIBLE CONTRATO 713-2019 EVALUA SALUD IPS SAS. DE ACUERDO A RESOLUCIÓN</t>
  </si>
  <si>
    <t>1878</t>
  </si>
  <si>
    <t>1886</t>
  </si>
  <si>
    <t>333</t>
  </si>
  <si>
    <t>UNION TEMPORAL ESTUDIOS 049</t>
  </si>
  <si>
    <t>Contratar el suministro de elementos de ferretería, herramientas, materiales eléctricos y/o de construcción y alquiler de equipos que requieran las dependencias y proyectos del nivel central de la Secretaría Distrital de Gobierno</t>
  </si>
  <si>
    <t>SOLICITUD DE CDP PARA PAGO DE SERVICIO DE ACUEDUCTO Y ALCANTARILLADO PARA LAS DEPENDENCIAS DEL NIVEL CENTRAL DE LA SECRETARIA DE GOBIERNO  PAGO SERVICIO DE ACUEDUCTO DEL EDIFICIO FURATENA, UBICADO EN LA CALLE 12C No. 8-53, PERÍODO FACTURADO DEL 14 DE JUNIO AL 12 DE JULIO 12 DE 2022, SEGÚN FACTURA NO. 36549532913</t>
  </si>
  <si>
    <t>SOLICITUD DE CDP PARA PAGO DE SERVICIO DE ACUEDUCTO Y ALCANTARILLADO PARA LAS DEPENDENCIAS DEL NIVEL CENTRAL DE LA SECRETARIA DE GOBIERNO  PAGO DEL SERVICIO DE ACUEDUCTO Y ALCANTARILLADO DE SEGUNDA INSTANCIA, UBICADA EN LA CALLE 46 No. 14-28; PERÍODO FACTURADO DEL 25 DE MAYO AL 23 DE JULIO DE 2022; SEGÚN FACTURA No. 37212724217</t>
  </si>
  <si>
    <t>1951</t>
  </si>
  <si>
    <t>1986</t>
  </si>
  <si>
    <t>36549532913</t>
  </si>
  <si>
    <t>37212724217</t>
  </si>
  <si>
    <t>SOLICITUD DE CDP PARA EL PAGO DE RECOLECCIONDE BASURAS, ASEO PARA LAS DEPENDENCIAS DEL NIVEL CENTRAL DE LA SECRETARIA DE GOBIERNO  PAGO DEL SERVICIO DE ASEO DEL EDIFICIO FURATENA, UBICADO EN LA CALLE 12C No. 8-53; PERÍODO FACTURADO DEL 1 AL 30 DE JUNIO DE 2022; SEGÚN FACTURA nO. 87068062</t>
  </si>
  <si>
    <t>SOLICITUD DE CDP PARA EL PAGO DE RECOLECCIONDE BASURAS, ASEO PARA LAS DEPENDENCIAS DEL NIVEL CENTRAL DE LA SECRETARIA DE GOBIERNO  PAGO DEL SERVICIO DE ASEO DE LOS LOCALES 134, 135 Y 136 DE LA CAMARA DE COMERCIO, UBICADOS EN LA CALLE 16 No. 9-42 / CRA 9 No. 16-37 AP 134, PERÍODO COMPRENDIDO ENTRE 12 DE MAYO AL 12 DE JUlIO DE 2022, SEGÚN FACTURAS No. 689433027, 689433026 Y 6820349999.</t>
  </si>
  <si>
    <t>SOLICITUD DE CDP PARA EL PAGO DE RECOLECCIONDE BASURAS, ASEO PARA LAS DEPENDENCIAS DEL NIVEL CENTRAL DE LA SECRETARIA DE GOBIERNO  Pago del servicio de aseo del edificio Furatena, ubicado en la calle 12C 8-53, período facturado del 1 al 31 de julio de 2022, según factura no. 89215998.</t>
  </si>
  <si>
    <t>1781</t>
  </si>
  <si>
    <t>2089</t>
  </si>
  <si>
    <t>2120</t>
  </si>
  <si>
    <t>87068062</t>
  </si>
  <si>
    <t>689433027</t>
  </si>
  <si>
    <t>89215998</t>
  </si>
  <si>
    <t>UNIVERSIDAD LA GRAN COLOMBIA</t>
  </si>
  <si>
    <t>FUNDACION UNIVERSITARIA PARA EL DESARROL LO HUMANO - UNINPAHU</t>
  </si>
  <si>
    <t>FUNDACION UNIVERSITARIA DEL AREA ANDINA</t>
  </si>
  <si>
    <t>UNIVERSIDAD COLEGIO MAYOR DE CUNDINAMARC A</t>
  </si>
  <si>
    <t>CORPORACION UNIVERSITARIA MINUTO DE DIOS</t>
  </si>
  <si>
    <t>INSTITUTO COLOMBIANO DE DERECHO PROCESAL</t>
  </si>
  <si>
    <t>1796</t>
  </si>
  <si>
    <t>1797</t>
  </si>
  <si>
    <t>1798</t>
  </si>
  <si>
    <t>1799</t>
  </si>
  <si>
    <t>1800</t>
  </si>
  <si>
    <t>1801</t>
  </si>
  <si>
    <t>1802</t>
  </si>
  <si>
    <t>1963</t>
  </si>
  <si>
    <t>1964</t>
  </si>
  <si>
    <t>1965</t>
  </si>
  <si>
    <t>1966</t>
  </si>
  <si>
    <t>1967</t>
  </si>
  <si>
    <t>1968</t>
  </si>
  <si>
    <t>2098</t>
  </si>
  <si>
    <t>2099</t>
  </si>
  <si>
    <t>2100</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</si>
  <si>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 la funcionaria Ana María Rojas Alfonso, identificada con la c.c 1018466214</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</si>
  <si>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 l funcionario Edwin Willis Bohórquez Pérez, identificado con la c.c 79923910</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</si>
  <si>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al funcionario Camilo Andrés Leitón Tocarruncho , identificado con la c.c 1049646739</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</si>
  <si>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 la funcionaria Karen Elizabeth Herrera Ayala, identificada con la c.c  1026565159</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</si>
  <si>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al funcionario Eugenio Martínez Calderón, identificado con la c.c 10278255</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</si>
  <si>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al funcionario Antonio Cubides Rodríguez, identificado con la c.c 79591139</t>
  </si>
  <si>
    <t>Pago estrategia Educación formal plan anual de estímulos e incentivos  Pago de la resolución 523 del 28 de julio de 2022 “Por la cual se otorga un incentivo de auxilio para educación formal de conformidad con lo previsto en la Resolución 0092 del 2 de febrero del 2022.” a la funcionaria Judy Carolina Parrado Vanegas, identificada con la c.c 1013594644</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</si>
  <si>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al funcionario German Alexander Aranguren Amaya, con c.c 74369856</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</si>
  <si>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 la funcionaria Martha Ruby Zárate Avellaneda, con c.c 51.918.023</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</si>
  <si>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 la funcionaria Yolanda Aurora Parra Martinez, con c.c 51745034</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</si>
  <si>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 la funcionaria Lady Catherine Lizcano Ortiz, con c.c 52875341</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</si>
  <si>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al funcionario Manuel Alejandro Zarate Súarez, con c.c 7186463</t>
  </si>
  <si>
    <t>Pago estrategia Educación continua establecida en la resolución 092 de 2022 Plan anual de estímulos e incentivos  Pago de la resolución 567 del 17 de agosto de 2022 “Por la cual se otorga un incentivo de auxilio para educación continuada de conformidad con lo previsto en la Resolución 0092 del 2 de febrero del 2022.”, al funcionario David Murcia Suarez, con c.c 80062350</t>
  </si>
  <si>
    <t>Pago estrategia Educación continua establecida en la resolución 092 de 2022 Plan anual de estímulos e incentivos  Pago de la resolución 613 del 29 de agosto de 2022, “Por la cual se otorga un incentivo de auxilio para educación continuada de conformidad con lo previsto en la Resolución 0092 del 2 de febrero del 2022.”, al funcionario Adolfo Andrés Márquez Penagos, identificado con la c.c 1052378967.</t>
  </si>
  <si>
    <t>Pago estrategia Educación continua establecida en la resolución 092 de 2022 Plan anual de estímulos e incentivos  Pago de la resolución 613 del 29 de agosto “Por la cual se otorga un incentivo de auxilio para educación continuada de conformidad con lo previsto en la Resolución 0092 del 2 de febrero del 2022.”, al funcionario José Martín Cadena Garzón, identificado con la c.c. 14320266</t>
  </si>
  <si>
    <t>Pago estrategia Educación continua establecida en la resolución 092 de 2022 Plan anual de estímulos e incentivos  Pago de la resolución 613 del 29 de agosto de 2022, “Por la cual se otorga un incentivo de auxilio para educación continuada de conformidad con lo previsto en la Resolución 0092 del 2 de febrero del 2022.” A la funcionaria Martha Lucia Ortiz Calderón, con c.c 52088712.</t>
  </si>
  <si>
    <t>523</t>
  </si>
  <si>
    <t>567</t>
  </si>
  <si>
    <t>613</t>
  </si>
  <si>
    <t>GERMAN ALEXANDER ARANGUREN AMAYA</t>
  </si>
  <si>
    <t>MARTHA RUBY ZARATE AVELLANEDA</t>
  </si>
  <si>
    <t>YOLANDA AURORA PARRA MARTINEZ</t>
  </si>
  <si>
    <t>LADY CATHERINE LIZCANO ORTIZ</t>
  </si>
  <si>
    <t>MANUEL ALEJANDRO ZARATE SUAREZ</t>
  </si>
  <si>
    <t>DAVID  MURCIA SUAREZ</t>
  </si>
  <si>
    <t>ADOLFO ANDRES MARQUEZ PENAGOS</t>
  </si>
  <si>
    <t>JOSE MARTIN CADENA GARZON</t>
  </si>
  <si>
    <t>MARTHA LUCIA ORTIZ CALDERON</t>
  </si>
  <si>
    <t>PAGO VIATICOS Y GASTOS DE VIAJE A SERVIDORES DE LA DIRECCION JURIDICA PARA LA PARTCIPACION EN EL CONGRESO COLOMBIANO DE DERECHO PROCESAL .</t>
  </si>
  <si>
    <t>PAGO DE VIÁTICOS Y GASTOS DE VIAJE PARÁ SERVIDORES DEL NIVEL CENTRAL.</t>
  </si>
  <si>
    <t>1500</t>
  </si>
  <si>
    <t>2111</t>
  </si>
  <si>
    <t>2112</t>
  </si>
  <si>
    <t>2113</t>
  </si>
  <si>
    <t>2114</t>
  </si>
  <si>
    <t>2115</t>
  </si>
  <si>
    <t>2116</t>
  </si>
  <si>
    <t>2117</t>
  </si>
  <si>
    <t>2118</t>
  </si>
  <si>
    <t>2119</t>
  </si>
  <si>
    <t>Res 0853</t>
  </si>
  <si>
    <t>AGOSTO</t>
  </si>
  <si>
    <t>0000001339</t>
  </si>
  <si>
    <t>0000001235</t>
  </si>
  <si>
    <t>0000001345</t>
  </si>
  <si>
    <t>0000001374</t>
  </si>
  <si>
    <t>ADQUIRIR LA RENOVACION DE LOS SERVICIOS DE NUBE PÚBLICA IV MICROSOFTAZURE PARA GARANTIZAR CONTINUIDAD Y DISPONIBILIDAD DE LOS SERVICIOS QUESE OFRECEN DESDE LA DIRECCIÓN DE TECNOLOGÍAS E INFORMACIÓN DE LASECRETARÍA DISTRITAL DE GOBIERNO DE BOGOTÁ</t>
  </si>
  <si>
    <t>ADQUIRIR LA RENOVACION DE LOS SERVICIOS DE NUBE PÚBLICA IV ORACLE CLOUDPARA GARANTIZAR CONTINUIDAD Y DISPONIBILIDAD DE LOS SERVICIOS QUE SEOFRECEN DESDE LA DIRECCIÓN DE TECNOLOGÍAS E INFORMACIÓN DE LA SECRETARÍADISTRITAL DE GOBIERNO DE BOGOTÁ</t>
  </si>
  <si>
    <t>ADQUIRIR LA RENOVACIÓN DEL LICENCIAMIENTO, SOPORTE Y GARANTÍA DE LAINFRAESTRUCTURA DE SEGURIDAD (FORTINET) DE LASECRETARÍA DISTRITAL DE GOBIERNO</t>
  </si>
  <si>
    <t>0000001234</t>
  </si>
  <si>
    <t>0000001561</t>
  </si>
  <si>
    <t>PRESTAR EL SERVICIO INTEGRAL DE TELECOMUNICACIONES A LA SECRETARIADISTRITAL DE GOBIERNO</t>
  </si>
  <si>
    <t>Pago estrategia Educación formal plan anual de estímulos e incentivos</t>
  </si>
  <si>
    <t>PAGO ESTRATEGIA SERVIDORES NIVEL SOBRESALIENTE.</t>
  </si>
  <si>
    <t>0000001388</t>
  </si>
  <si>
    <t>PAGO INCENTIVO-ESTRATEGIA EDUCACION FORMAL DE ACUERDO A LO ESTABLECIDOEN LA RESOLUCION 092 DE 2022.</t>
  </si>
  <si>
    <t>0000001387</t>
  </si>
  <si>
    <t>PAGO DE VIÁTICOS Y GASTOS DE VIAJE DE LA SERVIDORA LIZETH GONZÁLEZALCALDESA LOCAL DE BOSA</t>
  </si>
  <si>
    <t>0000001564</t>
  </si>
  <si>
    <t>1938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</si>
</sst>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70" formatCode="_-* #,##0.00\ _P_t_s_-;\-* #,##0.00\ _P_t_s_-;_-* &quot;-&quot;??\ _P_t_s_-;_-@_-"/>
    <numFmt numFmtId="171" formatCode="#.##0.00"/>
    <numFmt numFmtId="172" formatCode="#,##0.0"/>
    <numFmt numFmtId="175" formatCode="_-* #,##0\ _P_t_s_-;\-* #,##0\ _P_t_s_-;_-* &quot;-&quot;??\ _P_t_s_-;_-@_-"/>
    <numFmt numFmtId="183" formatCode="#,##0_-;#,##0\-;&quot; &quot;"/>
  </numFmts>
  <fonts count="41" x14ac:knownFonts="1">
    <font>
      <sz val="10"/>
      <name val="Arial"/>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0"/>
      <name val="Arial"/>
      <family val="2"/>
    </font>
    <font>
      <sz val="9"/>
      <name val="Garamond"/>
      <family val="1"/>
    </font>
    <font>
      <sz val="9"/>
      <color indexed="8"/>
      <name val="Garamond"/>
      <family val="1"/>
    </font>
    <font>
      <sz val="10"/>
      <color indexed="8"/>
      <name val="Garamond"/>
      <family val="1"/>
    </font>
    <font>
      <sz val="9"/>
      <name val="Arial"/>
      <family val="2"/>
    </font>
    <font>
      <sz val="8"/>
      <color indexed="8"/>
      <name val="Garamond"/>
      <family val="1"/>
    </font>
    <font>
      <sz val="8"/>
      <name val="Garamond"/>
      <family val="1"/>
    </font>
    <font>
      <sz val="9"/>
      <color indexed="81"/>
      <name val="Tahoma"/>
      <family val="2"/>
    </font>
    <font>
      <b/>
      <sz val="9"/>
      <color indexed="81"/>
      <name val="Tahoma"/>
      <family val="2"/>
    </font>
    <font>
      <b/>
      <sz val="8"/>
      <name val="Garamond"/>
      <family val="1"/>
    </font>
    <font>
      <sz val="8"/>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0"/>
      <name val="Calibri"/>
      <family val="2"/>
      <scheme val="minor"/>
    </font>
    <font>
      <sz val="11"/>
      <color rgb="FF000000"/>
      <name val="Arial"/>
      <family val="2"/>
    </font>
    <font>
      <sz val="11"/>
      <color rgb="FF666666"/>
      <name val="Arial"/>
      <family val="2"/>
    </font>
  </fonts>
  <fills count="4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4">
    <xf numFmtId="0" fontId="0" fillId="0" borderId="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2"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2"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2"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2"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3" fillId="22" borderId="16" applyNumberFormat="0" applyAlignment="0" applyProtection="0"/>
    <xf numFmtId="0" fontId="24" fillId="23" borderId="17" applyNumberFormat="0" applyAlignment="0" applyProtection="0"/>
    <xf numFmtId="0" fontId="25" fillId="0" borderId="18" applyNumberFormat="0" applyFill="0" applyAlignment="0" applyProtection="0"/>
    <xf numFmtId="0" fontId="26" fillId="0" borderId="0" applyNumberFormat="0" applyFill="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7" fillId="30" borderId="16" applyNumberFormat="0" applyAlignment="0" applyProtection="0"/>
    <xf numFmtId="0" fontId="28" fillId="31" borderId="0" applyNumberFormat="0" applyBorder="0" applyAlignment="0" applyProtection="0"/>
    <xf numFmtId="170" fontId="1" fillId="0" borderId="0" applyFont="0" applyFill="0" applyBorder="0" applyAlignment="0" applyProtection="0"/>
    <xf numFmtId="41" fontId="10" fillId="0" borderId="0" applyFont="0" applyFill="0" applyBorder="0" applyAlignment="0" applyProtection="0"/>
    <xf numFmtId="170" fontId="1" fillId="0" borderId="0" applyFont="0" applyFill="0" applyBorder="0" applyAlignment="0" applyProtection="0"/>
    <xf numFmtId="0" fontId="29" fillId="32" borderId="0" applyNumberFormat="0" applyBorder="0" applyAlignment="0" applyProtection="0"/>
    <xf numFmtId="0" fontId="30" fillId="32" borderId="0" applyNumberFormat="0" applyBorder="0" applyAlignment="0" applyProtection="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33" borderId="19" applyNumberFormat="0" applyFont="0" applyAlignment="0" applyProtection="0"/>
    <xf numFmtId="0" fontId="21" fillId="33" borderId="19" applyNumberFormat="0" applyFont="0" applyAlignment="0" applyProtection="0"/>
    <xf numFmtId="0" fontId="21" fillId="33" borderId="19" applyNumberFormat="0" applyFont="0" applyAlignment="0" applyProtection="0"/>
    <xf numFmtId="0" fontId="21" fillId="33" borderId="19" applyNumberFormat="0" applyFont="0" applyAlignment="0" applyProtection="0"/>
    <xf numFmtId="0" fontId="21" fillId="33" borderId="19" applyNumberFormat="0" applyFont="0" applyAlignment="0" applyProtection="0"/>
    <xf numFmtId="0" fontId="21" fillId="33" borderId="19"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0" fontId="31" fillId="22" borderId="2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26" fillId="0" borderId="22" applyNumberFormat="0" applyFill="0" applyAlignment="0" applyProtection="0"/>
    <xf numFmtId="0" fontId="36" fillId="0" borderId="0" applyNumberFormat="0" applyFill="0" applyBorder="0" applyAlignment="0" applyProtection="0"/>
    <xf numFmtId="0" fontId="37" fillId="0" borderId="23" applyNumberFormat="0" applyFill="0" applyAlignment="0" applyProtection="0"/>
  </cellStyleXfs>
  <cellXfs count="476">
    <xf numFmtId="0" fontId="0" fillId="0" borderId="0" xfId="0"/>
    <xf numFmtId="0" fontId="5" fillId="2" borderId="0" xfId="0" applyFont="1" applyFill="1" applyAlignment="1">
      <alignment vertical="center"/>
    </xf>
    <xf numFmtId="0" fontId="5" fillId="2" borderId="0" xfId="0" applyFont="1" applyFill="1"/>
    <xf numFmtId="0" fontId="6" fillId="2" borderId="0" xfId="0" applyFont="1" applyFill="1"/>
    <xf numFmtId="17" fontId="5" fillId="2" borderId="0" xfId="0" quotePrefix="1" applyNumberFormat="1" applyFont="1" applyFill="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4" borderId="2" xfId="0" applyNumberFormat="1" applyFont="1" applyFill="1" applyBorder="1" applyAlignment="1" applyProtection="1">
      <alignment horizontal="left" vertical="center"/>
      <protection locked="0"/>
    </xf>
    <xf numFmtId="0" fontId="6" fillId="34" borderId="2" xfId="0" applyNumberFormat="1" applyFont="1" applyFill="1" applyBorder="1" applyAlignment="1">
      <alignment horizontal="left" vertical="center"/>
    </xf>
    <xf numFmtId="0"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4" fontId="6" fillId="2" borderId="3" xfId="0" applyNumberFormat="1" applyFont="1" applyFill="1" applyBorder="1" applyAlignment="1" applyProtection="1">
      <alignment vertical="center"/>
      <protection locked="0"/>
    </xf>
    <xf numFmtId="0" fontId="6" fillId="34" borderId="3" xfId="0" applyNumberFormat="1" applyFont="1" applyFill="1" applyBorder="1" applyAlignment="1" applyProtection="1">
      <alignment horizontal="left" vertical="center"/>
      <protection locked="0"/>
    </xf>
    <xf numFmtId="0" fontId="6" fillId="34" borderId="3" xfId="0" applyNumberFormat="1" applyFont="1" applyFill="1" applyBorder="1" applyAlignment="1">
      <alignment horizontal="left" vertical="center"/>
    </xf>
    <xf numFmtId="4" fontId="6" fillId="34" borderId="3" xfId="0" applyNumberFormat="1" applyFont="1" applyFill="1" applyBorder="1" applyAlignment="1" applyProtection="1">
      <alignment vertical="center"/>
      <protection locked="0"/>
    </xf>
    <xf numFmtId="0" fontId="6" fillId="2" borderId="3" xfId="0" applyNumberFormat="1" applyFont="1" applyFill="1" applyBorder="1" applyAlignment="1">
      <alignment horizontal="left" vertical="center"/>
    </xf>
    <xf numFmtId="4" fontId="5" fillId="2" borderId="2" xfId="0" applyNumberFormat="1" applyFont="1" applyFill="1" applyBorder="1" applyAlignment="1" applyProtection="1">
      <alignment horizontal="left" vertical="center"/>
      <protection locked="0"/>
    </xf>
    <xf numFmtId="0" fontId="5" fillId="2" borderId="2" xfId="0" applyFont="1" applyFill="1" applyBorder="1" applyAlignment="1">
      <alignment vertical="center"/>
    </xf>
    <xf numFmtId="4" fontId="5" fillId="2" borderId="3" xfId="0" applyNumberFormat="1" applyFont="1" applyFill="1" applyBorder="1" applyAlignment="1" applyProtection="1">
      <alignment horizontal="left" vertical="center"/>
      <protection locked="0"/>
    </xf>
    <xf numFmtId="0" fontId="5" fillId="2" borderId="3" xfId="0" applyFont="1" applyFill="1" applyBorder="1" applyAlignment="1">
      <alignment vertical="center"/>
    </xf>
    <xf numFmtId="4"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vertical="center"/>
    </xf>
    <xf numFmtId="4" fontId="6" fillId="2" borderId="0" xfId="0" applyNumberFormat="1" applyFont="1" applyFill="1"/>
    <xf numFmtId="3" fontId="6" fillId="34" borderId="2" xfId="0" applyNumberFormat="1" applyFont="1" applyFill="1" applyBorder="1" applyAlignment="1" applyProtection="1">
      <alignment vertical="center"/>
      <protection locked="0"/>
    </xf>
    <xf numFmtId="3" fontId="6" fillId="2" borderId="3" xfId="0" applyNumberFormat="1" applyFont="1" applyFill="1" applyBorder="1" applyAlignment="1" applyProtection="1">
      <alignment vertical="center"/>
      <protection locked="0"/>
    </xf>
    <xf numFmtId="3" fontId="6" fillId="34" borderId="3"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6" fillId="2" borderId="3"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justify"/>
    </xf>
    <xf numFmtId="0" fontId="6" fillId="0" borderId="0" xfId="0" applyFont="1"/>
    <xf numFmtId="0" fontId="6" fillId="2" borderId="0" xfId="0" applyFont="1" applyFill="1" applyBorder="1"/>
    <xf numFmtId="0" fontId="6" fillId="2"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3" xfId="0" applyFont="1" applyFill="1" applyBorder="1"/>
    <xf numFmtId="0" fontId="6" fillId="2" borderId="5" xfId="0" applyFont="1" applyFill="1" applyBorder="1"/>
    <xf numFmtId="0" fontId="6" fillId="2" borderId="7" xfId="0" applyFont="1" applyFill="1" applyBorder="1"/>
    <xf numFmtId="15" fontId="6" fillId="2" borderId="3" xfId="0" applyNumberFormat="1" applyFont="1" applyFill="1" applyBorder="1" applyAlignment="1">
      <alignment horizontal="center"/>
    </xf>
    <xf numFmtId="0" fontId="6" fillId="2" borderId="8" xfId="0" applyFont="1" applyFill="1" applyBorder="1"/>
    <xf numFmtId="0" fontId="6" fillId="2" borderId="7" xfId="0" applyFont="1" applyFill="1" applyBorder="1" applyAlignment="1">
      <alignment horizontal="center"/>
    </xf>
    <xf numFmtId="4" fontId="6" fillId="2" borderId="8" xfId="0" applyNumberFormat="1" applyFont="1" applyFill="1" applyBorder="1" applyProtection="1">
      <protection locked="0"/>
    </xf>
    <xf numFmtId="0" fontId="6" fillId="2" borderId="6" xfId="0" applyFont="1" applyFill="1" applyBorder="1"/>
    <xf numFmtId="0" fontId="6" fillId="2" borderId="9" xfId="0" applyFont="1" applyFill="1" applyBorder="1"/>
    <xf numFmtId="0" fontId="6" fillId="2" borderId="10" xfId="0" applyFont="1" applyFill="1" applyBorder="1"/>
    <xf numFmtId="4" fontId="6" fillId="2" borderId="11" xfId="0" applyNumberFormat="1" applyFont="1" applyFill="1" applyBorder="1" applyProtection="1">
      <protection locked="0"/>
    </xf>
    <xf numFmtId="4" fontId="6" fillId="2" borderId="6" xfId="0" applyNumberFormat="1" applyFont="1" applyFill="1" applyBorder="1" applyProtection="1">
      <protection locked="0"/>
    </xf>
    <xf numFmtId="0" fontId="5" fillId="2" borderId="2" xfId="0" applyFont="1" applyFill="1" applyBorder="1" applyAlignment="1">
      <alignment horizontal="center" vertical="justify"/>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6" fillId="2" borderId="2" xfId="0" applyFont="1" applyFill="1" applyBorder="1"/>
    <xf numFmtId="0" fontId="6" fillId="2" borderId="3" xfId="0" applyFont="1" applyFill="1" applyBorder="1" applyAlignment="1">
      <alignment horizontal="left"/>
    </xf>
    <xf numFmtId="0" fontId="6" fillId="2" borderId="3" xfId="0" applyFont="1" applyFill="1" applyBorder="1" applyAlignment="1">
      <alignment horizontal="center"/>
    </xf>
    <xf numFmtId="0" fontId="6" fillId="2" borderId="7" xfId="0" applyFont="1" applyFill="1" applyBorder="1" applyAlignment="1">
      <alignment horizontal="left"/>
    </xf>
    <xf numFmtId="0" fontId="6" fillId="2" borderId="8" xfId="0" applyFont="1" applyFill="1" applyBorder="1" applyAlignment="1">
      <alignment horizontal="center"/>
    </xf>
    <xf numFmtId="4" fontId="6" fillId="2" borderId="3" xfId="0" applyNumberFormat="1" applyFont="1" applyFill="1" applyBorder="1" applyProtection="1">
      <protection locked="0"/>
    </xf>
    <xf numFmtId="171" fontId="6" fillId="2" borderId="0" xfId="0" applyNumberFormat="1" applyFont="1" applyFill="1" applyBorder="1"/>
    <xf numFmtId="3" fontId="6" fillId="2" borderId="8" xfId="0" applyNumberFormat="1" applyFont="1" applyFill="1" applyBorder="1" applyProtection="1">
      <protection locked="0"/>
    </xf>
    <xf numFmtId="3" fontId="5" fillId="2" borderId="13" xfId="0" applyNumberFormat="1" applyFont="1" applyFill="1" applyBorder="1" applyProtection="1">
      <protection locked="0"/>
    </xf>
    <xf numFmtId="3" fontId="6" fillId="2" borderId="3" xfId="0" applyNumberFormat="1" applyFont="1" applyFill="1" applyBorder="1" applyProtection="1">
      <protection locked="0"/>
    </xf>
    <xf numFmtId="3" fontId="6" fillId="35" borderId="8" xfId="0" applyNumberFormat="1" applyFont="1" applyFill="1" applyBorder="1" applyProtection="1">
      <protection locked="0"/>
    </xf>
    <xf numFmtId="3" fontId="6" fillId="2" borderId="8" xfId="109" applyNumberFormat="1" applyFont="1" applyFill="1" applyBorder="1"/>
    <xf numFmtId="3" fontId="5" fillId="2" borderId="1" xfId="0" applyNumberFormat="1" applyFont="1" applyFill="1" applyBorder="1" applyProtection="1">
      <protection locked="0"/>
    </xf>
    <xf numFmtId="0" fontId="6" fillId="2" borderId="0" xfId="0" applyFont="1" applyFill="1" applyBorder="1" applyAlignment="1">
      <alignment horizontal="center"/>
    </xf>
    <xf numFmtId="0" fontId="6" fillId="35" borderId="8" xfId="0" applyFont="1" applyFill="1" applyBorder="1" applyAlignment="1">
      <alignment horizontal="center"/>
    </xf>
    <xf numFmtId="0" fontId="6" fillId="35" borderId="7" xfId="0" applyFont="1" applyFill="1" applyBorder="1" applyAlignment="1">
      <alignment horizontal="left"/>
    </xf>
    <xf numFmtId="15" fontId="6" fillId="35" borderId="3" xfId="0" applyNumberFormat="1" applyFont="1" applyFill="1" applyBorder="1" applyAlignment="1">
      <alignment horizontal="center"/>
    </xf>
    <xf numFmtId="0" fontId="6" fillId="35" borderId="3" xfId="0" applyFont="1" applyFill="1" applyBorder="1" applyAlignment="1">
      <alignment horizontal="left"/>
    </xf>
    <xf numFmtId="0" fontId="6" fillId="35" borderId="3" xfId="0" applyFont="1" applyFill="1" applyBorder="1" applyAlignment="1">
      <alignment horizontal="center"/>
    </xf>
    <xf numFmtId="0" fontId="6" fillId="35" borderId="0" xfId="0" applyFont="1" applyFill="1" applyBorder="1"/>
    <xf numFmtId="4" fontId="6" fillId="2" borderId="0" xfId="0" applyNumberFormat="1" applyFont="1" applyFill="1" applyBorder="1"/>
    <xf numFmtId="3" fontId="6" fillId="2" borderId="12" xfId="0" applyNumberFormat="1" applyFont="1" applyFill="1" applyBorder="1"/>
    <xf numFmtId="0" fontId="6" fillId="35" borderId="8" xfId="0" applyFont="1" applyFill="1" applyBorder="1"/>
    <xf numFmtId="4" fontId="6" fillId="2" borderId="10" xfId="0" applyNumberFormat="1" applyFont="1" applyFill="1" applyBorder="1" applyProtection="1">
      <protection locked="0"/>
    </xf>
    <xf numFmtId="0" fontId="6" fillId="35" borderId="7" xfId="0" applyFont="1" applyFill="1" applyBorder="1"/>
    <xf numFmtId="3" fontId="6" fillId="35" borderId="3" xfId="0" applyNumberFormat="1" applyFont="1" applyFill="1" applyBorder="1" applyProtection="1">
      <protection locked="0"/>
    </xf>
    <xf numFmtId="15" fontId="6" fillId="2" borderId="7" xfId="0" applyNumberFormat="1" applyFont="1" applyFill="1" applyBorder="1" applyAlignment="1">
      <alignment horizontal="center"/>
    </xf>
    <xf numFmtId="0" fontId="5" fillId="2" borderId="3" xfId="0" applyFont="1" applyFill="1" applyBorder="1" applyAlignment="1">
      <alignment horizontal="center" vertic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5" fillId="2" borderId="8" xfId="0" applyFont="1" applyFill="1" applyBorder="1" applyAlignment="1">
      <alignment horizontal="center" vertical="center"/>
    </xf>
    <xf numFmtId="171" fontId="6" fillId="2" borderId="0" xfId="0" applyNumberFormat="1" applyFont="1" applyFill="1"/>
    <xf numFmtId="0" fontId="6" fillId="2" borderId="7" xfId="0" applyFont="1" applyFill="1" applyBorder="1" applyAlignment="1">
      <alignment horizontal="center" vertical="center"/>
    </xf>
    <xf numFmtId="15" fontId="6" fillId="2" borderId="14" xfId="0" applyNumberFormat="1" applyFont="1" applyFill="1" applyBorder="1" applyAlignment="1">
      <alignment horizontal="center"/>
    </xf>
    <xf numFmtId="0" fontId="5" fillId="2" borderId="0" xfId="0" applyFont="1" applyFill="1" applyBorder="1" applyAlignment="1">
      <alignment horizontal="center" vertical="center"/>
    </xf>
    <xf numFmtId="0" fontId="6" fillId="2" borderId="7" xfId="0" applyFont="1" applyFill="1" applyBorder="1" applyAlignment="1">
      <alignment horizontal="left" vertical="center"/>
    </xf>
    <xf numFmtId="4" fontId="6" fillId="2" borderId="4" xfId="0" applyNumberFormat="1" applyFont="1" applyFill="1" applyBorder="1" applyProtection="1">
      <protection locked="0"/>
    </xf>
    <xf numFmtId="0" fontId="7" fillId="35" borderId="7" xfId="0" applyFont="1" applyFill="1" applyBorder="1"/>
    <xf numFmtId="3" fontId="6" fillId="2" borderId="0" xfId="0" applyNumberFormat="1" applyFont="1" applyFill="1"/>
    <xf numFmtId="4" fontId="6" fillId="2" borderId="4" xfId="0" applyNumberFormat="1" applyFont="1" applyFill="1" applyBorder="1"/>
    <xf numFmtId="4" fontId="6" fillId="2" borderId="10" xfId="0" applyNumberFormat="1" applyFont="1" applyFill="1" applyBorder="1"/>
    <xf numFmtId="3" fontId="6" fillId="2" borderId="0" xfId="0" applyNumberFormat="1" applyFont="1" applyFill="1" applyBorder="1"/>
    <xf numFmtId="3" fontId="6" fillId="2" borderId="10" xfId="0" applyNumberFormat="1" applyFont="1" applyFill="1" applyBorder="1"/>
    <xf numFmtId="4" fontId="5" fillId="2" borderId="2"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4" fontId="5" fillId="2" borderId="1" xfId="0" applyNumberFormat="1" applyFont="1" applyFill="1" applyBorder="1" applyAlignment="1" applyProtection="1">
      <alignment horizontal="right" vertical="center"/>
      <protection locked="0"/>
    </xf>
    <xf numFmtId="0" fontId="4" fillId="2" borderId="0" xfId="0" applyFont="1" applyFill="1"/>
    <xf numFmtId="3" fontId="6" fillId="36" borderId="3" xfId="0" applyNumberFormat="1" applyFont="1" applyFill="1" applyBorder="1" applyAlignment="1" applyProtection="1">
      <alignment vertical="center"/>
      <protection locked="0"/>
    </xf>
    <xf numFmtId="0" fontId="4" fillId="2" borderId="0" xfId="0" applyFont="1" applyFill="1" applyAlignment="1">
      <alignment vertical="center"/>
    </xf>
    <xf numFmtId="4" fontId="4" fillId="2" borderId="0" xfId="0" applyNumberFormat="1" applyFont="1" applyFill="1"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7" borderId="1" xfId="0" applyFont="1" applyFill="1" applyBorder="1" applyAlignment="1">
      <alignment horizontal="center"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3" fontId="8" fillId="2" borderId="3" xfId="0" applyNumberFormat="1" applyFont="1" applyFill="1" applyBorder="1" applyAlignment="1" applyProtection="1">
      <alignment vertical="center"/>
      <protection locked="0"/>
    </xf>
    <xf numFmtId="10" fontId="8" fillId="2" borderId="3" xfId="0" applyNumberFormat="1" applyFont="1" applyFill="1" applyBorder="1" applyAlignment="1" applyProtection="1">
      <alignment horizontal="center" vertical="center"/>
      <protection locked="0"/>
    </xf>
    <xf numFmtId="172" fontId="8" fillId="2"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3" fontId="8" fillId="2" borderId="3" xfId="0" applyNumberFormat="1" applyFont="1" applyFill="1" applyBorder="1" applyAlignment="1" applyProtection="1">
      <alignment horizontal="right" vertical="center"/>
      <protection locked="0"/>
    </xf>
    <xf numFmtId="10" fontId="8" fillId="2" borderId="3" xfId="224"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left" vertical="center"/>
      <protection locked="0"/>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protection locked="0"/>
    </xf>
    <xf numFmtId="10" fontId="4" fillId="2" borderId="1" xfId="224" applyNumberFormat="1" applyFont="1" applyFill="1" applyBorder="1" applyAlignment="1" applyProtection="1">
      <alignment horizontal="center" vertical="center"/>
      <protection locked="0"/>
    </xf>
    <xf numFmtId="3" fontId="4" fillId="38" borderId="1" xfId="0" applyNumberFormat="1" applyFont="1" applyFill="1" applyBorder="1" applyAlignment="1" applyProtection="1">
      <alignment horizontal="right" vertical="center"/>
      <protection locked="0"/>
    </xf>
    <xf numFmtId="3" fontId="4" fillId="37" borderId="1" xfId="0" applyNumberFormat="1" applyFont="1" applyFill="1" applyBorder="1" applyAlignment="1" applyProtection="1">
      <alignment horizontal="right" vertical="center"/>
      <protection locked="0"/>
    </xf>
    <xf numFmtId="3" fontId="6" fillId="2" borderId="8" xfId="0" applyNumberFormat="1" applyFont="1" applyFill="1" applyBorder="1"/>
    <xf numFmtId="0" fontId="9" fillId="38" borderId="1" xfId="0" applyFont="1" applyFill="1" applyBorder="1" applyAlignment="1">
      <alignment horizontal="center" vertical="center" wrapText="1"/>
    </xf>
    <xf numFmtId="3" fontId="6" fillId="0" borderId="0" xfId="0" applyNumberFormat="1" applyFont="1"/>
    <xf numFmtId="0" fontId="7" fillId="35" borderId="7" xfId="0" applyNumberFormat="1" applyFont="1" applyFill="1" applyBorder="1"/>
    <xf numFmtId="0" fontId="6" fillId="35"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6" fillId="2" borderId="7" xfId="0" applyNumberFormat="1" applyFont="1" applyFill="1" applyBorder="1"/>
    <xf numFmtId="0" fontId="5" fillId="39" borderId="0" xfId="0" applyFont="1" applyFill="1" applyBorder="1" applyAlignment="1">
      <alignment vertical="center" wrapText="1"/>
    </xf>
    <xf numFmtId="0" fontId="5" fillId="39" borderId="0" xfId="0" applyFont="1" applyFill="1" applyBorder="1" applyAlignment="1">
      <alignment horizontal="center" vertical="center" wrapText="1"/>
    </xf>
    <xf numFmtId="0" fontId="5" fillId="39" borderId="0" xfId="0" applyFont="1" applyFill="1" applyBorder="1" applyAlignment="1">
      <alignment horizontal="center" vertical="justify"/>
    </xf>
    <xf numFmtId="0" fontId="5" fillId="39" borderId="0" xfId="0" applyFont="1" applyFill="1" applyBorder="1" applyAlignment="1">
      <alignment vertical="center"/>
    </xf>
    <xf numFmtId="0" fontId="4" fillId="40" borderId="1" xfId="0" applyFont="1" applyFill="1" applyBorder="1" applyAlignment="1">
      <alignment horizontal="center" vertical="center" wrapText="1"/>
    </xf>
    <xf numFmtId="0" fontId="4" fillId="40" borderId="2" xfId="0" applyFont="1" applyFill="1" applyBorder="1" applyAlignment="1">
      <alignment horizontal="center" vertical="center" wrapText="1"/>
    </xf>
    <xf numFmtId="3" fontId="5" fillId="40" borderId="3" xfId="0" applyNumberFormat="1" applyFont="1" applyFill="1" applyBorder="1" applyAlignment="1">
      <alignment horizontal="center" vertical="center" wrapText="1"/>
    </xf>
    <xf numFmtId="3" fontId="5" fillId="40" borderId="2" xfId="0" applyNumberFormat="1" applyFont="1" applyFill="1" applyBorder="1" applyAlignment="1" applyProtection="1">
      <alignment horizontal="center" vertical="center" wrapText="1"/>
      <protection locked="0"/>
    </xf>
    <xf numFmtId="10" fontId="5" fillId="40" borderId="2" xfId="0" applyNumberFormat="1" applyFont="1" applyFill="1" applyBorder="1" applyAlignment="1" applyProtection="1">
      <alignment horizontal="center" vertical="center" wrapText="1"/>
      <protection locked="0"/>
    </xf>
    <xf numFmtId="3" fontId="5" fillId="40" borderId="1" xfId="0" applyNumberFormat="1" applyFont="1" applyFill="1" applyBorder="1" applyAlignment="1" applyProtection="1">
      <alignment horizontal="center" vertical="center" wrapText="1"/>
      <protection locked="0"/>
    </xf>
    <xf numFmtId="0" fontId="6" fillId="40" borderId="1" xfId="0" applyFont="1" applyFill="1" applyBorder="1" applyAlignment="1">
      <alignment horizontal="center"/>
    </xf>
    <xf numFmtId="3" fontId="5" fillId="40" borderId="1" xfId="0" applyNumberFormat="1" applyFont="1" applyFill="1" applyBorder="1" applyAlignment="1" applyProtection="1">
      <alignment horizontal="center" vertical="center"/>
      <protection locked="0"/>
    </xf>
    <xf numFmtId="4" fontId="5" fillId="40" borderId="2" xfId="0" applyNumberFormat="1" applyFont="1" applyFill="1" applyBorder="1" applyAlignment="1" applyProtection="1">
      <alignment horizontal="center" vertical="center" wrapText="1"/>
      <protection locked="0"/>
    </xf>
    <xf numFmtId="10" fontId="5" fillId="40" borderId="1" xfId="0" applyNumberFormat="1" applyFont="1" applyFill="1" applyBorder="1" applyAlignment="1" applyProtection="1">
      <alignment horizontal="center" vertical="center" wrapText="1"/>
      <protection locked="0"/>
    </xf>
    <xf numFmtId="0" fontId="8" fillId="2" borderId="3" xfId="0" applyFont="1" applyFill="1" applyBorder="1" applyAlignment="1">
      <alignment horizontal="left"/>
    </xf>
    <xf numFmtId="41" fontId="6" fillId="2" borderId="8" xfId="110" applyFont="1" applyFill="1" applyBorder="1"/>
    <xf numFmtId="0" fontId="5" fillId="39" borderId="0" xfId="0" applyFont="1" applyFill="1" applyBorder="1" applyAlignment="1">
      <alignment horizontal="center" vertical="center"/>
    </xf>
    <xf numFmtId="4" fontId="8" fillId="2" borderId="3" xfId="0" applyNumberFormat="1" applyFont="1" applyFill="1" applyBorder="1" applyAlignment="1" applyProtection="1">
      <alignment horizontal="left" vertical="center"/>
      <protection locked="0"/>
    </xf>
    <xf numFmtId="0" fontId="4" fillId="34" borderId="2" xfId="0" applyNumberFormat="1" applyFont="1" applyFill="1" applyBorder="1" applyAlignment="1">
      <alignment horizontal="left" vertical="center"/>
    </xf>
    <xf numFmtId="3" fontId="4" fillId="34" borderId="2" xfId="0" applyNumberFormat="1" applyFont="1" applyFill="1" applyBorder="1" applyAlignment="1" applyProtection="1">
      <alignment vertical="center"/>
      <protection locked="0"/>
    </xf>
    <xf numFmtId="10" fontId="4" fillId="34" borderId="2" xfId="0" applyNumberFormat="1" applyFont="1" applyFill="1" applyBorder="1" applyAlignment="1" applyProtection="1">
      <alignment horizontal="center" vertical="center"/>
      <protection locked="0"/>
    </xf>
    <xf numFmtId="0" fontId="4" fillId="34" borderId="3" xfId="0" applyNumberFormat="1" applyFont="1" applyFill="1" applyBorder="1" applyAlignment="1" applyProtection="1">
      <alignment horizontal="left" vertical="center"/>
      <protection locked="0"/>
    </xf>
    <xf numFmtId="0" fontId="4" fillId="34" borderId="3" xfId="0" applyNumberFormat="1" applyFont="1" applyFill="1" applyBorder="1" applyAlignment="1">
      <alignment horizontal="left" vertical="center"/>
    </xf>
    <xf numFmtId="3" fontId="4" fillId="34" borderId="3" xfId="0" applyNumberFormat="1" applyFont="1" applyFill="1" applyBorder="1" applyAlignment="1" applyProtection="1">
      <alignment vertical="center"/>
      <protection locked="0"/>
    </xf>
    <xf numFmtId="10" fontId="4" fillId="34" borderId="3" xfId="0"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horizontal="left" vertical="center"/>
      <protection locked="0"/>
    </xf>
    <xf numFmtId="0" fontId="8" fillId="0" borderId="3" xfId="0" applyFont="1" applyFill="1" applyBorder="1" applyAlignment="1">
      <alignment vertical="center"/>
    </xf>
    <xf numFmtId="3" fontId="8" fillId="0" borderId="3" xfId="0" applyNumberFormat="1" applyFont="1" applyFill="1" applyBorder="1" applyAlignment="1" applyProtection="1">
      <alignment vertical="center"/>
      <protection locked="0"/>
    </xf>
    <xf numFmtId="0" fontId="8" fillId="2" borderId="0" xfId="0" applyFont="1" applyFill="1" applyBorder="1" applyAlignment="1">
      <alignment vertical="center"/>
    </xf>
    <xf numFmtId="1" fontId="4" fillId="34" borderId="2" xfId="0" applyNumberFormat="1" applyFont="1" applyFill="1" applyBorder="1" applyAlignment="1" applyProtection="1">
      <alignment horizontal="lef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Font="1" applyFill="1" applyBorder="1" applyAlignment="1">
      <alignment vertical="center"/>
    </xf>
    <xf numFmtId="3" fontId="8" fillId="35" borderId="3" xfId="0" applyNumberFormat="1" applyFont="1" applyFill="1" applyBorder="1" applyAlignment="1" applyProtection="1">
      <alignment vertical="center"/>
      <protection locked="0"/>
    </xf>
    <xf numFmtId="4" fontId="4" fillId="34" borderId="2" xfId="0" applyNumberFormat="1" applyFont="1" applyFill="1" applyBorder="1" applyAlignment="1" applyProtection="1">
      <alignment horizontal="left" vertical="center"/>
      <protection locked="0"/>
    </xf>
    <xf numFmtId="0" fontId="4" fillId="34" borderId="2" xfId="0" applyFont="1" applyFill="1" applyBorder="1" applyAlignment="1">
      <alignment vertical="center"/>
    </xf>
    <xf numFmtId="3" fontId="4" fillId="34" borderId="2" xfId="0" applyNumberFormat="1" applyFont="1" applyFill="1" applyBorder="1" applyAlignment="1" applyProtection="1">
      <alignment horizontal="right" vertical="center"/>
      <protection locked="0"/>
    </xf>
    <xf numFmtId="10" fontId="4" fillId="34" borderId="2" xfId="224" applyNumberFormat="1" applyFont="1" applyFill="1" applyBorder="1" applyAlignment="1" applyProtection="1">
      <alignment horizontal="center" vertical="center"/>
      <protection locked="0"/>
    </xf>
    <xf numFmtId="4" fontId="4" fillId="34" borderId="3" xfId="0" applyNumberFormat="1" applyFont="1" applyFill="1" applyBorder="1" applyAlignment="1" applyProtection="1">
      <alignment horizontal="left" vertical="center"/>
      <protection locked="0"/>
    </xf>
    <xf numFmtId="0" fontId="4" fillId="34" borderId="3" xfId="0" applyFont="1" applyFill="1" applyBorder="1" applyAlignment="1">
      <alignment vertical="center"/>
    </xf>
    <xf numFmtId="3" fontId="4" fillId="34" borderId="3" xfId="0" applyNumberFormat="1" applyFont="1" applyFill="1" applyBorder="1" applyAlignment="1" applyProtection="1">
      <alignment horizontal="right" vertical="center"/>
      <protection locked="0"/>
    </xf>
    <xf numFmtId="0" fontId="8" fillId="2" borderId="0" xfId="0" applyFont="1" applyFill="1" applyAlignment="1">
      <alignment vertical="center"/>
    </xf>
    <xf numFmtId="0" fontId="4" fillId="0" borderId="0" xfId="0" applyFont="1" applyFill="1" applyAlignment="1">
      <alignment vertical="center"/>
    </xf>
    <xf numFmtId="3" fontId="8" fillId="2" borderId="0" xfId="0" applyNumberFormat="1" applyFont="1" applyFill="1" applyAlignment="1">
      <alignment vertical="center"/>
    </xf>
    <xf numFmtId="3" fontId="8" fillId="35" borderId="0" xfId="0" applyNumberFormat="1" applyFont="1" applyFill="1" applyAlignment="1">
      <alignment vertical="center"/>
    </xf>
    <xf numFmtId="0" fontId="8" fillId="35" borderId="0" xfId="0" applyFont="1" applyFill="1" applyAlignment="1">
      <alignment vertical="center"/>
    </xf>
    <xf numFmtId="4" fontId="8" fillId="2" borderId="0" xfId="0" applyNumberFormat="1" applyFont="1" applyFill="1" applyAlignment="1">
      <alignment vertical="center"/>
    </xf>
    <xf numFmtId="0" fontId="6" fillId="2" borderId="7" xfId="0" applyNumberFormat="1" applyFont="1" applyFill="1" applyBorder="1" applyAlignment="1">
      <alignment horizontal="center"/>
    </xf>
    <xf numFmtId="0" fontId="6" fillId="2" borderId="0" xfId="0" applyFont="1" applyFill="1" applyBorder="1" applyAlignment="1">
      <alignment horizontal="left"/>
    </xf>
    <xf numFmtId="3" fontId="5" fillId="2" borderId="12" xfId="0" applyNumberFormat="1" applyFont="1" applyFill="1" applyBorder="1" applyProtection="1">
      <protection locked="0"/>
    </xf>
    <xf numFmtId="3" fontId="0" fillId="35" borderId="2" xfId="0" applyNumberFormat="1" applyFill="1" applyBorder="1" applyAlignment="1">
      <alignment vertical="center"/>
    </xf>
    <xf numFmtId="3" fontId="0" fillId="35" borderId="3" xfId="0" applyNumberFormat="1" applyFill="1" applyBorder="1" applyAlignment="1">
      <alignment vertical="center"/>
    </xf>
    <xf numFmtId="15" fontId="6" fillId="2" borderId="3" xfId="0" applyNumberFormat="1"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horizontal="center" vertical="center"/>
    </xf>
    <xf numFmtId="0" fontId="6" fillId="2" borderId="8" xfId="0" applyFont="1" applyFill="1" applyBorder="1" applyAlignment="1">
      <alignment vertical="center"/>
    </xf>
    <xf numFmtId="0" fontId="6" fillId="35" borderId="7" xfId="0" applyFont="1" applyFill="1" applyBorder="1" applyAlignment="1">
      <alignment horizontal="left" vertical="center"/>
    </xf>
    <xf numFmtId="3" fontId="6" fillId="2" borderId="12" xfId="0" applyNumberFormat="1" applyFont="1" applyFill="1" applyBorder="1" applyAlignment="1">
      <alignment vertical="center"/>
    </xf>
    <xf numFmtId="3" fontId="6" fillId="35" borderId="8" xfId="0" applyNumberFormat="1" applyFont="1" applyFill="1" applyBorder="1" applyAlignment="1" applyProtection="1">
      <alignment vertical="center"/>
      <protection locked="0"/>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3" fontId="5" fillId="2" borderId="4" xfId="0" applyNumberFormat="1" applyFont="1" applyFill="1" applyBorder="1" applyProtection="1">
      <protection locked="0"/>
    </xf>
    <xf numFmtId="3" fontId="0" fillId="35" borderId="12" xfId="0" applyNumberFormat="1" applyFill="1" applyBorder="1" applyAlignment="1">
      <alignment vertical="center"/>
    </xf>
    <xf numFmtId="3" fontId="6" fillId="35" borderId="0" xfId="0" applyNumberFormat="1" applyFont="1" applyFill="1" applyBorder="1" applyProtection="1">
      <protection locked="0"/>
    </xf>
    <xf numFmtId="3" fontId="6" fillId="2" borderId="4" xfId="0" applyNumberFormat="1" applyFont="1" applyFill="1" applyBorder="1"/>
    <xf numFmtId="14" fontId="6" fillId="2" borderId="7" xfId="0" applyNumberFormat="1" applyFont="1" applyFill="1" applyBorder="1" applyAlignment="1">
      <alignment horizontal="center" vertical="center"/>
    </xf>
    <xf numFmtId="14" fontId="6" fillId="2" borderId="3" xfId="0" applyNumberFormat="1" applyFont="1" applyFill="1" applyBorder="1" applyAlignment="1">
      <alignment horizontal="center" vertical="center"/>
    </xf>
    <xf numFmtId="0" fontId="6" fillId="2" borderId="8" xfId="0" applyFont="1" applyFill="1" applyBorder="1" applyAlignment="1">
      <alignment horizontal="left"/>
    </xf>
    <xf numFmtId="0" fontId="6" fillId="2" borderId="8" xfId="0" applyFont="1" applyFill="1" applyBorder="1" applyAlignment="1">
      <alignment horizontal="left" vertical="center"/>
    </xf>
    <xf numFmtId="0" fontId="8" fillId="2" borderId="0" xfId="0" applyNumberFormat="1" applyFont="1" applyFill="1" applyBorder="1" applyAlignment="1">
      <alignment horizontal="left" vertical="center"/>
    </xf>
    <xf numFmtId="0" fontId="6" fillId="2" borderId="0" xfId="0" applyFont="1" applyFill="1" applyBorder="1" applyAlignment="1">
      <alignment horizontal="center" vertical="center"/>
    </xf>
    <xf numFmtId="0" fontId="6" fillId="2" borderId="11" xfId="0" applyFont="1" applyFill="1" applyBorder="1"/>
    <xf numFmtId="3" fontId="5" fillId="2" borderId="6" xfId="0" applyNumberFormat="1" applyFont="1" applyFill="1" applyBorder="1" applyProtection="1">
      <protection locked="0"/>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3" fontId="6" fillId="35" borderId="4" xfId="0" applyNumberFormat="1" applyFont="1" applyFill="1" applyBorder="1" applyProtection="1">
      <protection locked="0"/>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0" xfId="0" applyFont="1" applyFill="1" applyBorder="1" applyAlignment="1">
      <alignment horizontal="center"/>
    </xf>
    <xf numFmtId="0" fontId="0" fillId="0" borderId="7" xfId="0" applyBorder="1"/>
    <xf numFmtId="0" fontId="6" fillId="35" borderId="7" xfId="0" applyFont="1" applyFill="1" applyBorder="1" applyAlignment="1">
      <alignment horizontal="left"/>
    </xf>
    <xf numFmtId="0" fontId="6" fillId="35" borderId="7" xfId="0" applyFont="1" applyFill="1" applyBorder="1" applyAlignment="1">
      <alignment horizontal="center" vertical="center"/>
    </xf>
    <xf numFmtId="0" fontId="6" fillId="35" borderId="11" xfId="0" applyFont="1" applyFill="1" applyBorder="1" applyAlignment="1">
      <alignment horizontal="center" vertical="center"/>
    </xf>
    <xf numFmtId="3" fontId="5" fillId="2" borderId="10" xfId="0" applyNumberFormat="1" applyFont="1" applyFill="1" applyBorder="1" applyProtection="1">
      <protection locked="0"/>
    </xf>
    <xf numFmtId="3" fontId="0" fillId="35" borderId="0" xfId="0" applyNumberFormat="1" applyFill="1" applyBorder="1" applyAlignment="1">
      <alignment vertical="center"/>
    </xf>
    <xf numFmtId="3" fontId="1" fillId="35" borderId="0" xfId="0" applyNumberFormat="1" applyFont="1" applyFill="1" applyBorder="1" applyAlignment="1">
      <alignment vertical="center"/>
    </xf>
    <xf numFmtId="14" fontId="6" fillId="35" borderId="7" xfId="0" applyNumberFormat="1" applyFont="1" applyFill="1" applyBorder="1" applyAlignment="1">
      <alignment horizontal="center" vertical="center"/>
    </xf>
    <xf numFmtId="3" fontId="0" fillId="35" borderId="8" xfId="0" applyNumberFormat="1" applyFill="1" applyBorder="1" applyAlignment="1">
      <alignment vertical="center"/>
    </xf>
    <xf numFmtId="0" fontId="6" fillId="35" borderId="7" xfId="0" applyFont="1" applyFill="1" applyBorder="1" applyAlignment="1">
      <alignment horizontal="left"/>
    </xf>
    <xf numFmtId="0" fontId="6" fillId="35" borderId="7" xfId="0" applyFont="1" applyFill="1" applyBorder="1" applyAlignment="1">
      <alignment horizontal="left" vertical="center"/>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center"/>
    </xf>
    <xf numFmtId="0" fontId="0" fillId="0" borderId="0" xfId="0" applyAlignment="1">
      <alignment horizontal="center"/>
    </xf>
    <xf numFmtId="0" fontId="11" fillId="2" borderId="7" xfId="0" applyFont="1" applyFill="1" applyBorder="1"/>
    <xf numFmtId="0" fontId="11" fillId="35" borderId="7" xfId="0" applyFont="1" applyFill="1" applyBorder="1" applyAlignment="1">
      <alignment horizontal="left"/>
    </xf>
    <xf numFmtId="0" fontId="12" fillId="35" borderId="7" xfId="0" applyFont="1" applyFill="1" applyBorder="1"/>
    <xf numFmtId="0" fontId="13" fillId="35" borderId="7" xfId="0" applyFont="1" applyFill="1" applyBorder="1"/>
    <xf numFmtId="14" fontId="6" fillId="35" borderId="3" xfId="0" applyNumberFormat="1" applyFont="1" applyFill="1" applyBorder="1" applyAlignment="1">
      <alignment horizontal="center" vertical="center"/>
    </xf>
    <xf numFmtId="3" fontId="8" fillId="41" borderId="3" xfId="0" applyNumberFormat="1" applyFont="1" applyFill="1" applyBorder="1" applyAlignment="1" applyProtection="1">
      <alignment vertical="center"/>
      <protection locked="0"/>
    </xf>
    <xf numFmtId="0" fontId="11" fillId="2" borderId="8" xfId="0" applyFont="1" applyFill="1" applyBorder="1" applyAlignment="1">
      <alignment horizontal="center"/>
    </xf>
    <xf numFmtId="0" fontId="14" fillId="0" borderId="0" xfId="0" applyFont="1"/>
    <xf numFmtId="0" fontId="11" fillId="35" borderId="7" xfId="0" applyFont="1" applyFill="1" applyBorder="1"/>
    <xf numFmtId="0" fontId="8" fillId="35" borderId="3" xfId="0" applyFont="1" applyFill="1" applyBorder="1" applyAlignment="1">
      <alignment horizontal="center"/>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0" borderId="0" xfId="0" applyFont="1" applyAlignment="1">
      <alignment horizontal="left"/>
    </xf>
    <xf numFmtId="0" fontId="8" fillId="2" borderId="8" xfId="0" applyFont="1" applyFill="1" applyBorder="1" applyAlignment="1">
      <alignment horizontal="center"/>
    </xf>
    <xf numFmtId="0" fontId="8" fillId="35" borderId="7" xfId="0" applyFont="1" applyFill="1" applyBorder="1" applyAlignment="1">
      <alignment horizontal="left"/>
    </xf>
    <xf numFmtId="0" fontId="0" fillId="35" borderId="0" xfId="0" applyFill="1" applyAlignment="1">
      <alignment horizontal="center"/>
    </xf>
    <xf numFmtId="0" fontId="1" fillId="0" borderId="0" xfId="0" applyFont="1" applyAlignment="1">
      <alignment horizontal="center"/>
    </xf>
    <xf numFmtId="0" fontId="8" fillId="2" borderId="7" xfId="0" applyFont="1" applyFill="1" applyBorder="1"/>
    <xf numFmtId="1" fontId="0" fillId="0" borderId="0" xfId="109" applyNumberFormat="1" applyFont="1" applyAlignment="1">
      <alignment horizontal="right"/>
    </xf>
    <xf numFmtId="0" fontId="2" fillId="0" borderId="0" xfId="0" applyFont="1"/>
    <xf numFmtId="0" fontId="15" fillId="35" borderId="7" xfId="0" applyFont="1" applyFill="1" applyBorder="1"/>
    <xf numFmtId="0" fontId="16" fillId="2" borderId="7" xfId="0" applyFont="1" applyFill="1" applyBorder="1"/>
    <xf numFmtId="0" fontId="16" fillId="35" borderId="7" xfId="0" applyFont="1" applyFill="1" applyBorder="1" applyAlignment="1">
      <alignment horizontal="left"/>
    </xf>
    <xf numFmtId="0" fontId="16" fillId="35" borderId="3" xfId="0" applyFont="1" applyFill="1" applyBorder="1" applyAlignment="1">
      <alignment horizontal="center" vertical="center"/>
    </xf>
    <xf numFmtId="0" fontId="0" fillId="0" borderId="12" xfId="0" applyBorder="1"/>
    <xf numFmtId="0" fontId="11" fillId="2" borderId="8" xfId="0" applyFont="1" applyFill="1" applyBorder="1"/>
    <xf numFmtId="0" fontId="16" fillId="2" borderId="8" xfId="0" applyFont="1" applyFill="1" applyBorder="1" applyAlignment="1">
      <alignment horizontal="center"/>
    </xf>
    <xf numFmtId="0" fontId="6" fillId="35" borderId="7" xfId="0" applyFont="1" applyFill="1" applyBorder="1" applyAlignment="1">
      <alignment horizontal="left"/>
    </xf>
    <xf numFmtId="14" fontId="0" fillId="0" borderId="0" xfId="0" applyNumberFormat="1" applyAlignment="1">
      <alignment horizontal="center" vertical="top"/>
    </xf>
    <xf numFmtId="0" fontId="1" fillId="0" borderId="0" xfId="0" applyFont="1" applyAlignment="1">
      <alignment vertical="top"/>
    </xf>
    <xf numFmtId="0" fontId="6" fillId="35" borderId="7" xfId="0" applyFont="1" applyFill="1" applyBorder="1" applyAlignment="1">
      <alignment horizontal="left"/>
    </xf>
    <xf numFmtId="0" fontId="6" fillId="2" borderId="15" xfId="0" applyFont="1" applyFill="1" applyBorder="1" applyAlignment="1"/>
    <xf numFmtId="0" fontId="6" fillId="2" borderId="5" xfId="0" applyFont="1" applyFill="1" applyBorder="1" applyAlignment="1"/>
    <xf numFmtId="0" fontId="6" fillId="35" borderId="7" xfId="0" applyFont="1" applyFill="1" applyBorder="1" applyAlignment="1"/>
    <xf numFmtId="0" fontId="6" fillId="35" borderId="0" xfId="0" applyFont="1" applyFill="1" applyBorder="1" applyAlignment="1"/>
    <xf numFmtId="0" fontId="6" fillId="2" borderId="8" xfId="0" applyFont="1" applyFill="1" applyBorder="1" applyAlignment="1"/>
    <xf numFmtId="0" fontId="6" fillId="35" borderId="7" xfId="0" applyFont="1" applyFill="1" applyBorder="1" applyAlignment="1">
      <alignment horizontal="left"/>
    </xf>
    <xf numFmtId="0" fontId="0" fillId="0" borderId="0" xfId="0" applyAlignment="1">
      <alignment vertical="top"/>
    </xf>
    <xf numFmtId="0" fontId="6" fillId="35" borderId="7" xfId="0" applyFont="1" applyFill="1" applyBorder="1" applyAlignment="1">
      <alignment horizontal="left"/>
    </xf>
    <xf numFmtId="0" fontId="16" fillId="2" borderId="0" xfId="0" applyFont="1" applyFill="1"/>
    <xf numFmtId="0" fontId="19" fillId="39" borderId="0" xfId="0" applyFont="1" applyFill="1" applyBorder="1" applyAlignment="1">
      <alignment horizontal="center" vertical="center" wrapText="1"/>
    </xf>
    <xf numFmtId="0" fontId="16" fillId="2" borderId="4" xfId="0" applyFont="1" applyFill="1" applyBorder="1"/>
    <xf numFmtId="0" fontId="19" fillId="40" borderId="1" xfId="0" applyFont="1" applyFill="1" applyBorder="1" applyAlignment="1">
      <alignment horizontal="center" vertical="center" wrapText="1"/>
    </xf>
    <xf numFmtId="3" fontId="19" fillId="40" borderId="2" xfId="0" applyNumberFormat="1" applyFont="1" applyFill="1" applyBorder="1" applyAlignment="1" applyProtection="1">
      <alignment horizontal="center" vertical="center" wrapText="1"/>
      <protection locked="0"/>
    </xf>
    <xf numFmtId="0" fontId="16" fillId="40" borderId="1" xfId="0" applyFont="1" applyFill="1" applyBorder="1" applyAlignment="1">
      <alignment horizontal="center"/>
    </xf>
    <xf numFmtId="0" fontId="16" fillId="0" borderId="0" xfId="0" applyFont="1"/>
    <xf numFmtId="0" fontId="2" fillId="0" borderId="0" xfId="0" applyFont="1" applyAlignment="1">
      <alignment vertical="top"/>
    </xf>
    <xf numFmtId="0" fontId="16" fillId="2" borderId="7" xfId="0" applyFont="1" applyFill="1" applyBorder="1" applyAlignment="1">
      <alignment vertical="center"/>
    </xf>
    <xf numFmtId="14" fontId="14" fillId="0" borderId="0" xfId="0" applyNumberFormat="1" applyFont="1" applyAlignment="1">
      <alignment horizontal="right" vertical="top"/>
    </xf>
    <xf numFmtId="0" fontId="11" fillId="35" borderId="3" xfId="0" applyFont="1" applyFill="1" applyBorder="1" applyAlignment="1">
      <alignment horizontal="center" vertical="center"/>
    </xf>
    <xf numFmtId="0" fontId="11" fillId="2" borderId="3" xfId="0" applyFont="1" applyFill="1" applyBorder="1" applyAlignment="1">
      <alignment horizontal="center"/>
    </xf>
    <xf numFmtId="3" fontId="11" fillId="35" borderId="8" xfId="0" applyNumberFormat="1" applyFont="1" applyFill="1" applyBorder="1" applyProtection="1">
      <protection locked="0"/>
    </xf>
    <xf numFmtId="3" fontId="11" fillId="2" borderId="3" xfId="0" applyNumberFormat="1" applyFont="1" applyFill="1" applyBorder="1" applyProtection="1">
      <protection locked="0"/>
    </xf>
    <xf numFmtId="14" fontId="11" fillId="35" borderId="3" xfId="0" applyNumberFormat="1" applyFont="1" applyFill="1" applyBorder="1" applyAlignment="1">
      <alignment horizontal="center" vertical="center"/>
    </xf>
    <xf numFmtId="15" fontId="11" fillId="2" borderId="3" xfId="0" applyNumberFormat="1" applyFont="1" applyFill="1" applyBorder="1" applyAlignment="1">
      <alignment horizontal="center"/>
    </xf>
    <xf numFmtId="0" fontId="14" fillId="0" borderId="0" xfId="0" applyFont="1" applyAlignment="1">
      <alignment vertical="top"/>
    </xf>
    <xf numFmtId="0" fontId="11" fillId="2" borderId="0" xfId="0" applyFont="1" applyFill="1" applyBorder="1" applyAlignment="1">
      <alignment horizontal="center" vertical="center"/>
    </xf>
    <xf numFmtId="3" fontId="11" fillId="35" borderId="0" xfId="0" applyNumberFormat="1" applyFont="1" applyFill="1" applyBorder="1" applyProtection="1">
      <protection locked="0"/>
    </xf>
    <xf numFmtId="0" fontId="11" fillId="2" borderId="15" xfId="0" applyFont="1" applyFill="1" applyBorder="1" applyAlignment="1"/>
    <xf numFmtId="0" fontId="11" fillId="2" borderId="5" xfId="0" applyFont="1" applyFill="1" applyBorder="1" applyAlignment="1"/>
    <xf numFmtId="3" fontId="0" fillId="0" borderId="0" xfId="0" applyNumberFormat="1" applyAlignment="1">
      <alignment horizontal="right" vertical="top"/>
    </xf>
    <xf numFmtId="14" fontId="6" fillId="2" borderId="3" xfId="0" applyNumberFormat="1" applyFont="1" applyFill="1" applyBorder="1" applyAlignment="1">
      <alignment horizontal="center"/>
    </xf>
    <xf numFmtId="0" fontId="16" fillId="2" borderId="8" xfId="0" applyFont="1" applyFill="1" applyBorder="1" applyAlignment="1">
      <alignment horizontal="center" vertical="center"/>
    </xf>
    <xf numFmtId="0" fontId="16" fillId="35" borderId="7" xfId="0" applyFont="1" applyFill="1" applyBorder="1" applyAlignment="1">
      <alignment horizontal="left" vertical="center"/>
    </xf>
    <xf numFmtId="14" fontId="0" fillId="0" borderId="0" xfId="0" applyNumberFormat="1" applyAlignment="1">
      <alignment horizontal="right" vertical="top"/>
    </xf>
    <xf numFmtId="0" fontId="11" fillId="2" borderId="3" xfId="0" applyFont="1" applyFill="1" applyBorder="1" applyAlignment="1">
      <alignment horizontal="left"/>
    </xf>
    <xf numFmtId="0" fontId="11" fillId="2" borderId="7" xfId="0" applyNumberFormat="1" applyFont="1" applyFill="1" applyBorder="1"/>
    <xf numFmtId="3" fontId="6" fillId="2" borderId="5" xfId="0" applyNumberFormat="1" applyFont="1" applyFill="1" applyBorder="1" applyProtection="1">
      <protection locked="0"/>
    </xf>
    <xf numFmtId="0" fontId="16" fillId="2" borderId="14" xfId="0" applyFont="1" applyFill="1" applyBorder="1"/>
    <xf numFmtId="0" fontId="16" fillId="2" borderId="5" xfId="0" applyFont="1" applyFill="1" applyBorder="1"/>
    <xf numFmtId="0" fontId="6" fillId="42" borderId="7" xfId="0" applyNumberFormat="1" applyFont="1" applyFill="1" applyBorder="1" applyAlignment="1">
      <alignment horizontal="center"/>
    </xf>
    <xf numFmtId="0" fontId="6" fillId="35" borderId="7" xfId="0" applyFont="1" applyFill="1" applyBorder="1" applyAlignment="1">
      <alignment horizontal="left"/>
    </xf>
    <xf numFmtId="0" fontId="6" fillId="35" borderId="7" xfId="0" applyFont="1" applyFill="1" applyBorder="1" applyAlignment="1">
      <alignment horizontal="left" vertical="center"/>
    </xf>
    <xf numFmtId="0" fontId="38" fillId="0" borderId="0" xfId="0" applyFont="1" applyAlignment="1">
      <alignment horizontal="center"/>
    </xf>
    <xf numFmtId="0" fontId="0" fillId="0" borderId="0" xfId="0" applyAlignment="1">
      <alignment horizontal="center" vertical="top"/>
    </xf>
    <xf numFmtId="0" fontId="6" fillId="35" borderId="7" xfId="0" applyFont="1" applyFill="1" applyBorder="1" applyAlignment="1">
      <alignment horizontal="left"/>
    </xf>
    <xf numFmtId="0" fontId="11" fillId="35" borderId="7" xfId="0" applyFont="1" applyFill="1" applyBorder="1" applyAlignment="1">
      <alignment horizontal="left"/>
    </xf>
    <xf numFmtId="0" fontId="11" fillId="35" borderId="7" xfId="0" applyFont="1" applyFill="1" applyBorder="1" applyAlignment="1">
      <alignment horizontal="left"/>
    </xf>
    <xf numFmtId="0" fontId="0" fillId="0" borderId="7" xfId="0" applyBorder="1" applyAlignment="1">
      <alignment vertical="top"/>
    </xf>
    <xf numFmtId="175" fontId="0" fillId="0" borderId="0" xfId="109" applyNumberFormat="1" applyFont="1" applyAlignment="1"/>
    <xf numFmtId="1" fontId="5" fillId="39" borderId="0" xfId="109" applyNumberFormat="1" applyFont="1" applyFill="1" applyBorder="1" applyAlignment="1">
      <alignment horizontal="left" vertical="center" wrapText="1"/>
    </xf>
    <xf numFmtId="0" fontId="6" fillId="2" borderId="2" xfId="0" applyFont="1" applyFill="1" applyBorder="1" applyAlignment="1">
      <alignment horizontal="center"/>
    </xf>
    <xf numFmtId="0" fontId="2" fillId="0" borderId="0" xfId="0" applyFont="1" applyAlignment="1">
      <alignment horizontal="center" vertical="top"/>
    </xf>
    <xf numFmtId="0" fontId="1" fillId="0" borderId="0" xfId="0" applyFont="1"/>
    <xf numFmtId="175" fontId="14" fillId="0" borderId="0" xfId="109" applyNumberFormat="1" applyFont="1" applyAlignment="1">
      <alignment horizontal="right"/>
    </xf>
    <xf numFmtId="0" fontId="11" fillId="35" borderId="7" xfId="0" applyFont="1" applyFill="1" applyBorder="1" applyAlignment="1">
      <alignment horizontal="left"/>
    </xf>
    <xf numFmtId="0" fontId="16" fillId="35" borderId="7" xfId="0" applyFont="1" applyFill="1" applyBorder="1" applyAlignment="1">
      <alignment horizontal="left"/>
    </xf>
    <xf numFmtId="0" fontId="16" fillId="35" borderId="7" xfId="0" applyFont="1" applyFill="1" applyBorder="1" applyAlignment="1">
      <alignment horizontal="left"/>
    </xf>
    <xf numFmtId="0" fontId="6" fillId="35" borderId="7" xfId="0" applyFont="1" applyFill="1" applyBorder="1" applyAlignment="1">
      <alignment horizontal="left"/>
    </xf>
    <xf numFmtId="0" fontId="11" fillId="35" borderId="7" xfId="0" applyFont="1" applyFill="1" applyBorder="1" applyAlignment="1">
      <alignment horizontal="left"/>
    </xf>
    <xf numFmtId="3" fontId="6" fillId="2" borderId="3" xfId="0" applyNumberFormat="1" applyFont="1" applyFill="1" applyBorder="1"/>
    <xf numFmtId="0" fontId="6" fillId="35" borderId="7" xfId="0" applyFont="1" applyFill="1" applyBorder="1" applyAlignment="1">
      <alignment horizontal="left"/>
    </xf>
    <xf numFmtId="0" fontId="15" fillId="35" borderId="7" xfId="0" applyNumberFormat="1" applyFont="1" applyFill="1" applyBorder="1"/>
    <xf numFmtId="0" fontId="1" fillId="0" borderId="0" xfId="0" applyFont="1" applyAlignment="1">
      <alignment horizontal="center" vertical="top"/>
    </xf>
    <xf numFmtId="0" fontId="11" fillId="35" borderId="7" xfId="0" applyFont="1" applyFill="1" applyBorder="1" applyAlignment="1">
      <alignment horizontal="left"/>
    </xf>
    <xf numFmtId="0" fontId="6" fillId="35" borderId="7" xfId="0" applyFont="1" applyFill="1" applyBorder="1" applyAlignment="1">
      <alignment horizontal="left"/>
    </xf>
    <xf numFmtId="0" fontId="11" fillId="35" borderId="7" xfId="0" applyFont="1" applyFill="1" applyBorder="1" applyAlignment="1">
      <alignment horizontal="left"/>
    </xf>
    <xf numFmtId="0" fontId="16" fillId="35" borderId="7" xfId="0" applyFont="1" applyFill="1" applyBorder="1" applyAlignment="1">
      <alignment horizontal="left"/>
    </xf>
    <xf numFmtId="3" fontId="6" fillId="41" borderId="8" xfId="0" applyNumberFormat="1" applyFont="1" applyFill="1" applyBorder="1" applyProtection="1">
      <protection locked="0"/>
    </xf>
    <xf numFmtId="0" fontId="6" fillId="35" borderId="7" xfId="0" applyFont="1" applyFill="1" applyBorder="1" applyAlignment="1">
      <alignment horizontal="left"/>
    </xf>
    <xf numFmtId="0" fontId="11" fillId="35" borderId="7" xfId="0" applyFont="1" applyFill="1" applyBorder="1" applyAlignment="1">
      <alignment horizontal="left"/>
    </xf>
    <xf numFmtId="0" fontId="16" fillId="35" borderId="7" xfId="0" applyFont="1" applyFill="1" applyBorder="1" applyAlignment="1">
      <alignment horizontal="left"/>
    </xf>
    <xf numFmtId="0" fontId="16" fillId="35" borderId="7" xfId="0" applyFont="1" applyFill="1" applyBorder="1" applyAlignment="1">
      <alignment horizontal="left"/>
    </xf>
    <xf numFmtId="3" fontId="6" fillId="43" borderId="8" xfId="0" applyNumberFormat="1" applyFont="1" applyFill="1" applyBorder="1" applyProtection="1">
      <protection locked="0"/>
    </xf>
    <xf numFmtId="183" fontId="0" fillId="35" borderId="0" xfId="0" applyNumberFormat="1" applyFill="1" applyBorder="1"/>
    <xf numFmtId="14" fontId="2" fillId="0" borderId="0" xfId="116" applyNumberFormat="1" applyFont="1" applyAlignment="1">
      <alignment horizontal="right" vertical="top"/>
    </xf>
    <xf numFmtId="0" fontId="2" fillId="0" borderId="0" xfId="116" applyFont="1" applyAlignment="1">
      <alignment vertical="top"/>
    </xf>
    <xf numFmtId="3" fontId="2" fillId="0" borderId="0" xfId="116" applyNumberFormat="1" applyFont="1" applyAlignment="1">
      <alignment horizontal="right" vertical="top"/>
    </xf>
    <xf numFmtId="0" fontId="16" fillId="35" borderId="0" xfId="0" applyFont="1" applyFill="1" applyBorder="1" applyAlignment="1"/>
    <xf numFmtId="0" fontId="16" fillId="2" borderId="8" xfId="0" applyFont="1" applyFill="1" applyBorder="1" applyAlignment="1"/>
    <xf numFmtId="14" fontId="2" fillId="0" borderId="0" xfId="0" applyNumberFormat="1" applyFont="1" applyAlignment="1">
      <alignment horizontal="right" vertical="top"/>
    </xf>
    <xf numFmtId="3" fontId="1" fillId="0" borderId="0" xfId="116" applyNumberFormat="1" applyAlignment="1">
      <alignment horizontal="right" vertical="top"/>
    </xf>
    <xf numFmtId="0" fontId="1" fillId="0" borderId="0" xfId="116" applyAlignment="1">
      <alignment vertical="top"/>
    </xf>
    <xf numFmtId="14" fontId="1" fillId="0" borderId="0" xfId="116" applyNumberFormat="1" applyAlignment="1">
      <alignment horizontal="right" vertical="top"/>
    </xf>
    <xf numFmtId="3" fontId="2" fillId="0" borderId="0" xfId="0" applyNumberFormat="1" applyFont="1" applyAlignment="1">
      <alignment horizontal="right" vertical="top"/>
    </xf>
    <xf numFmtId="3" fontId="0" fillId="0" borderId="2" xfId="0" applyNumberFormat="1" applyBorder="1" applyAlignment="1">
      <alignment horizontal="right" vertical="top"/>
    </xf>
    <xf numFmtId="3" fontId="0" fillId="0" borderId="3" xfId="0" applyNumberFormat="1" applyBorder="1" applyAlignment="1">
      <alignment horizontal="right" vertical="top"/>
    </xf>
    <xf numFmtId="0" fontId="11" fillId="35" borderId="7" xfId="0" applyFont="1" applyFill="1" applyBorder="1" applyAlignment="1">
      <alignment horizontal="left"/>
    </xf>
    <xf numFmtId="0" fontId="6" fillId="35" borderId="7" xfId="0" applyFont="1" applyFill="1" applyBorder="1" applyAlignment="1">
      <alignment horizontal="left"/>
    </xf>
    <xf numFmtId="0" fontId="11" fillId="35" borderId="7" xfId="0" applyFont="1" applyFill="1" applyBorder="1" applyAlignment="1">
      <alignment horizontal="left"/>
    </xf>
    <xf numFmtId="0" fontId="16" fillId="35" borderId="0" xfId="0" applyFont="1" applyFill="1" applyBorder="1" applyAlignment="1">
      <alignment horizontal="left"/>
    </xf>
    <xf numFmtId="0" fontId="11" fillId="35" borderId="7" xfId="0" applyFont="1" applyFill="1" applyBorder="1" applyAlignment="1">
      <alignment horizontal="left"/>
    </xf>
    <xf numFmtId="0" fontId="16" fillId="35" borderId="7" xfId="0" applyFont="1" applyFill="1" applyBorder="1" applyAlignment="1">
      <alignment horizontal="left"/>
    </xf>
    <xf numFmtId="0" fontId="11" fillId="35" borderId="7" xfId="0" applyFont="1" applyFill="1" applyBorder="1" applyAlignment="1">
      <alignment horizontal="left"/>
    </xf>
    <xf numFmtId="0" fontId="6" fillId="35" borderId="7" xfId="0" applyFont="1" applyFill="1" applyBorder="1" applyAlignment="1">
      <alignment horizontal="left" vertical="center"/>
    </xf>
    <xf numFmtId="0" fontId="6" fillId="35" borderId="7" xfId="0" applyFont="1" applyFill="1" applyBorder="1" applyAlignment="1">
      <alignment horizontal="left"/>
    </xf>
    <xf numFmtId="0" fontId="6" fillId="35" borderId="0" xfId="0" applyFont="1" applyFill="1" applyBorder="1" applyAlignment="1">
      <alignment horizontal="left"/>
    </xf>
    <xf numFmtId="0" fontId="11" fillId="35" borderId="7" xfId="0" applyFont="1" applyFill="1" applyBorder="1" applyAlignment="1">
      <alignment horizontal="left"/>
    </xf>
    <xf numFmtId="0" fontId="1" fillId="0" borderId="7" xfId="0" applyFont="1" applyBorder="1" applyAlignment="1">
      <alignment vertical="top"/>
    </xf>
    <xf numFmtId="0" fontId="39" fillId="0" borderId="0" xfId="0" applyFont="1"/>
    <xf numFmtId="0" fontId="40" fillId="0" borderId="0" xfId="0" applyFont="1"/>
    <xf numFmtId="0" fontId="11" fillId="2" borderId="7" xfId="0" applyFont="1" applyFill="1" applyBorder="1" applyAlignment="1">
      <alignment vertical="center"/>
    </xf>
    <xf numFmtId="0" fontId="6" fillId="35" borderId="7" xfId="0" applyFont="1" applyFill="1" applyBorder="1" applyAlignment="1">
      <alignment horizontal="left" vertical="center"/>
    </xf>
    <xf numFmtId="0" fontId="6" fillId="35" borderId="7" xfId="0" applyFont="1" applyFill="1" applyBorder="1" applyAlignment="1">
      <alignment horizontal="left"/>
    </xf>
    <xf numFmtId="0" fontId="5" fillId="2" borderId="7" xfId="0" applyFont="1" applyFill="1" applyBorder="1" applyAlignment="1">
      <alignment horizontal="left" vertical="center"/>
    </xf>
    <xf numFmtId="0" fontId="5" fillId="2" borderId="7" xfId="0" applyFont="1" applyFill="1" applyBorder="1" applyAlignment="1">
      <alignment horizontal="center" vertical="center"/>
    </xf>
    <xf numFmtId="0" fontId="11" fillId="35" borderId="7" xfId="0" applyFont="1" applyFill="1" applyBorder="1" applyAlignment="1">
      <alignment horizontal="left"/>
    </xf>
    <xf numFmtId="0" fontId="16" fillId="35" borderId="7" xfId="0" applyFont="1" applyFill="1" applyBorder="1" applyAlignment="1">
      <alignment horizontal="left"/>
    </xf>
    <xf numFmtId="0" fontId="5" fillId="2" borderId="15" xfId="0" applyFont="1" applyFill="1" applyBorder="1" applyAlignment="1">
      <alignment horizontal="center"/>
    </xf>
    <xf numFmtId="0" fontId="5" fillId="2" borderId="5" xfId="0" applyFont="1" applyFill="1" applyBorder="1" applyAlignment="1">
      <alignment horizontal="center"/>
    </xf>
    <xf numFmtId="0" fontId="11" fillId="35" borderId="0" xfId="0" applyFont="1" applyFill="1" applyBorder="1" applyAlignment="1">
      <alignment horizontal="left"/>
    </xf>
    <xf numFmtId="0" fontId="16" fillId="35" borderId="7" xfId="0" applyFont="1" applyFill="1" applyBorder="1" applyAlignment="1">
      <alignment horizontal="left"/>
    </xf>
    <xf numFmtId="0" fontId="2" fillId="0" borderId="7" xfId="0" applyFont="1" applyBorder="1"/>
    <xf numFmtId="0" fontId="11" fillId="2" borderId="0" xfId="0" applyFont="1" applyFill="1"/>
    <xf numFmtId="0" fontId="9" fillId="39" borderId="0" xfId="0" applyFont="1" applyFill="1" applyBorder="1" applyAlignment="1">
      <alignment horizontal="center" vertical="center" wrapText="1"/>
    </xf>
    <xf numFmtId="0" fontId="11" fillId="2" borderId="4" xfId="0" applyFont="1" applyFill="1" applyBorder="1"/>
    <xf numFmtId="0" fontId="11" fillId="2" borderId="10" xfId="0" applyFont="1" applyFill="1" applyBorder="1"/>
    <xf numFmtId="0" fontId="9" fillId="40" borderId="1" xfId="0" applyFont="1" applyFill="1" applyBorder="1" applyAlignment="1">
      <alignment horizontal="center" vertical="center" wrapText="1"/>
    </xf>
    <xf numFmtId="3" fontId="9" fillId="40" borderId="2" xfId="0" applyNumberFormat="1" applyFont="1" applyFill="1" applyBorder="1" applyAlignment="1" applyProtection="1">
      <alignment horizontal="center" vertical="center" wrapText="1"/>
      <protection locked="0"/>
    </xf>
    <xf numFmtId="0" fontId="11" fillId="40" borderId="1" xfId="0" applyFont="1" applyFill="1" applyBorder="1" applyAlignment="1">
      <alignment horizontal="center"/>
    </xf>
    <xf numFmtId="0" fontId="11" fillId="0" borderId="0" xfId="0" applyFont="1"/>
    <xf numFmtId="0" fontId="16" fillId="2" borderId="14" xfId="0" applyFont="1" applyFill="1" applyBorder="1" applyAlignment="1"/>
    <xf numFmtId="0" fontId="16" fillId="2" borderId="5" xfId="0" applyFont="1" applyFill="1" applyBorder="1" applyAlignment="1"/>
    <xf numFmtId="14" fontId="5" fillId="2" borderId="3" xfId="0" applyNumberFormat="1" applyFont="1" applyFill="1" applyBorder="1" applyAlignment="1">
      <alignment horizontal="center" vertical="center"/>
    </xf>
    <xf numFmtId="0" fontId="0" fillId="0" borderId="14" xfId="0" applyBorder="1" applyAlignment="1">
      <alignment vertical="top"/>
    </xf>
    <xf numFmtId="3" fontId="6" fillId="35" borderId="2" xfId="0" applyNumberFormat="1" applyFont="1" applyFill="1" applyBorder="1" applyProtection="1">
      <protection locked="0"/>
    </xf>
    <xf numFmtId="0" fontId="6" fillId="35" borderId="7" xfId="0" applyFont="1" applyFill="1" applyBorder="1" applyAlignment="1">
      <alignment horizontal="left"/>
    </xf>
    <xf numFmtId="0" fontId="11" fillId="35" borderId="7" xfId="0" applyFont="1" applyFill="1" applyBorder="1" applyAlignment="1">
      <alignment horizontal="left"/>
    </xf>
    <xf numFmtId="0" fontId="16" fillId="35" borderId="7" xfId="0" applyFont="1" applyFill="1" applyBorder="1" applyAlignment="1">
      <alignment horizontal="left"/>
    </xf>
    <xf numFmtId="0" fontId="6" fillId="35" borderId="7" xfId="0" applyFont="1" applyFill="1" applyBorder="1" applyAlignment="1">
      <alignment horizontal="left" vertical="center"/>
    </xf>
    <xf numFmtId="0" fontId="11" fillId="35" borderId="0" xfId="0" applyFont="1" applyFill="1" applyBorder="1" applyAlignment="1">
      <alignment horizontal="left"/>
    </xf>
    <xf numFmtId="0" fontId="16" fillId="35" borderId="7" xfId="0" applyFont="1" applyFill="1" applyBorder="1" applyAlignment="1">
      <alignment horizontal="left" vertical="center"/>
    </xf>
    <xf numFmtId="0" fontId="16" fillId="2" borderId="8" xfId="0" applyFont="1" applyFill="1" applyBorder="1" applyAlignment="1">
      <alignment horizontal="left" vertical="center"/>
    </xf>
    <xf numFmtId="0" fontId="6" fillId="35" borderId="8" xfId="0" applyFont="1" applyFill="1" applyBorder="1" applyAlignment="1">
      <alignment horizontal="left" vertical="center"/>
    </xf>
    <xf numFmtId="0" fontId="16" fillId="35" borderId="7" xfId="0" applyFont="1" applyFill="1" applyBorder="1" applyAlignment="1">
      <alignment horizontal="left"/>
    </xf>
    <xf numFmtId="15" fontId="6" fillId="2" borderId="0" xfId="0" applyNumberFormat="1" applyFont="1" applyFill="1" applyBorder="1" applyAlignment="1">
      <alignment horizontal="center"/>
    </xf>
    <xf numFmtId="0" fontId="6" fillId="35" borderId="7" xfId="0" applyFont="1" applyFill="1" applyBorder="1" applyAlignment="1">
      <alignment horizontal="left"/>
    </xf>
    <xf numFmtId="0" fontId="11" fillId="35" borderId="7" xfId="0" applyFont="1" applyFill="1" applyBorder="1" applyAlignment="1">
      <alignment horizontal="left"/>
    </xf>
    <xf numFmtId="0" fontId="6" fillId="35" borderId="7" xfId="0" applyFont="1" applyFill="1" applyBorder="1" applyAlignment="1">
      <alignment horizontal="left" vertical="center"/>
    </xf>
    <xf numFmtId="0" fontId="6" fillId="35" borderId="0" xfId="0" applyFont="1" applyFill="1" applyBorder="1" applyAlignment="1">
      <alignment horizontal="left"/>
    </xf>
    <xf numFmtId="0" fontId="11" fillId="35" borderId="0" xfId="0" applyFont="1" applyFill="1" applyBorder="1" applyAlignment="1">
      <alignment horizontal="left"/>
    </xf>
    <xf numFmtId="0" fontId="16" fillId="35" borderId="7" xfId="0" applyFont="1" applyFill="1" applyBorder="1" applyAlignment="1">
      <alignment horizontal="left"/>
    </xf>
    <xf numFmtId="0" fontId="16" fillId="35" borderId="0" xfId="0" applyFont="1" applyFill="1" applyBorder="1" applyAlignment="1">
      <alignment horizontal="left"/>
    </xf>
    <xf numFmtId="3" fontId="6" fillId="35" borderId="1" xfId="0" applyNumberFormat="1" applyFont="1" applyFill="1" applyBorder="1" applyProtection="1">
      <protection locked="0"/>
    </xf>
    <xf numFmtId="0" fontId="6" fillId="2" borderId="1" xfId="0" applyFont="1" applyFill="1" applyBorder="1" applyAlignment="1">
      <alignment horizontal="center" vertical="center"/>
    </xf>
    <xf numFmtId="0" fontId="6" fillId="35" borderId="7" xfId="0" applyFont="1" applyFill="1" applyBorder="1" applyAlignment="1">
      <alignment horizontal="left" vertical="center"/>
    </xf>
    <xf numFmtId="0" fontId="6" fillId="35" borderId="8" xfId="0" applyFont="1" applyFill="1" applyBorder="1" applyAlignment="1">
      <alignment horizontal="left" vertical="center"/>
    </xf>
    <xf numFmtId="0" fontId="6" fillId="35" borderId="7" xfId="0" applyFont="1" applyFill="1" applyBorder="1" applyAlignment="1">
      <alignment horizontal="left"/>
    </xf>
    <xf numFmtId="0" fontId="6" fillId="35" borderId="0" xfId="0" applyFont="1" applyFill="1" applyBorder="1" applyAlignment="1">
      <alignment horizontal="left"/>
    </xf>
    <xf numFmtId="0" fontId="6" fillId="2" borderId="8" xfId="0" applyFont="1" applyFill="1" applyBorder="1" applyAlignment="1">
      <alignment horizontal="left"/>
    </xf>
    <xf numFmtId="0" fontId="5" fillId="2" borderId="10" xfId="0" applyFont="1" applyFill="1" applyBorder="1" applyAlignment="1">
      <alignment horizontal="right"/>
    </xf>
    <xf numFmtId="0" fontId="5" fillId="2" borderId="13" xfId="0" applyFont="1" applyFill="1" applyBorder="1" applyAlignment="1">
      <alignment horizontal="right"/>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3" xfId="0" applyFont="1" applyFill="1" applyBorder="1" applyAlignment="1">
      <alignment horizontal="center"/>
    </xf>
    <xf numFmtId="0" fontId="6" fillId="2" borderId="14" xfId="0" applyFont="1" applyFill="1" applyBorder="1" applyAlignment="1">
      <alignment horizontal="left" vertical="center"/>
    </xf>
    <xf numFmtId="0" fontId="6" fillId="2" borderId="5" xfId="0" applyFont="1" applyFill="1" applyBorder="1" applyAlignment="1">
      <alignment horizontal="left" vertical="center"/>
    </xf>
    <xf numFmtId="0" fontId="6" fillId="2" borderId="14" xfId="0" applyFont="1" applyFill="1" applyBorder="1" applyAlignment="1">
      <alignment horizontal="left"/>
    </xf>
    <xf numFmtId="0" fontId="6" fillId="2" borderId="15" xfId="0" applyFont="1" applyFill="1" applyBorder="1" applyAlignment="1">
      <alignment horizontal="left"/>
    </xf>
    <xf numFmtId="0" fontId="6" fillId="2" borderId="5" xfId="0" applyFont="1" applyFill="1" applyBorder="1" applyAlignment="1">
      <alignment horizontal="left"/>
    </xf>
    <xf numFmtId="0" fontId="5" fillId="2" borderId="14" xfId="0" applyFont="1" applyFill="1" applyBorder="1" applyAlignment="1">
      <alignment horizontal="left" vertical="center"/>
    </xf>
    <xf numFmtId="0" fontId="5" fillId="2" borderId="11"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6" xfId="0" applyFont="1" applyFill="1" applyBorder="1" applyAlignment="1">
      <alignment horizontal="left" vertical="center"/>
    </xf>
    <xf numFmtId="0" fontId="5" fillId="39" borderId="0" xfId="0" applyFont="1" applyFill="1" applyBorder="1" applyAlignment="1">
      <alignment horizontal="left" vertical="center" wrapText="1"/>
    </xf>
    <xf numFmtId="0" fontId="5" fillId="2" borderId="7" xfId="0" applyFont="1" applyFill="1" applyBorder="1" applyAlignment="1">
      <alignment horizontal="left" vertical="center"/>
    </xf>
    <xf numFmtId="0" fontId="6" fillId="35" borderId="11" xfId="0" applyFont="1" applyFill="1" applyBorder="1" applyAlignment="1">
      <alignment horizontal="left"/>
    </xf>
    <xf numFmtId="0" fontId="6" fillId="35" borderId="4" xfId="0" applyFont="1" applyFill="1" applyBorder="1" applyAlignment="1">
      <alignment horizontal="left"/>
    </xf>
    <xf numFmtId="0" fontId="6" fillId="2" borderId="6" xfId="0" applyFont="1" applyFill="1" applyBorder="1" applyAlignment="1">
      <alignment horizontal="left"/>
    </xf>
    <xf numFmtId="0" fontId="6" fillId="35" borderId="7" xfId="0" applyFont="1" applyFill="1" applyBorder="1" applyAlignment="1">
      <alignment horizontal="left" wrapText="1"/>
    </xf>
    <xf numFmtId="0" fontId="11" fillId="2" borderId="14" xfId="0" applyFont="1" applyFill="1" applyBorder="1" applyAlignment="1">
      <alignment horizontal="left"/>
    </xf>
    <xf numFmtId="0" fontId="11" fillId="2" borderId="15" xfId="0" applyFont="1" applyFill="1" applyBorder="1" applyAlignment="1">
      <alignment horizontal="left"/>
    </xf>
    <xf numFmtId="0" fontId="11" fillId="2" borderId="5" xfId="0" applyFont="1" applyFill="1" applyBorder="1" applyAlignment="1">
      <alignment horizontal="left"/>
    </xf>
    <xf numFmtId="0" fontId="6" fillId="35" borderId="11" xfId="0" applyFont="1" applyFill="1" applyBorder="1" applyAlignment="1">
      <alignment horizontal="left" vertical="center"/>
    </xf>
    <xf numFmtId="0" fontId="6" fillId="35" borderId="14" xfId="0" applyFont="1" applyFill="1" applyBorder="1" applyAlignment="1">
      <alignment horizontal="lef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14" xfId="0" applyFont="1" applyFill="1" applyBorder="1" applyAlignment="1">
      <alignment horizontal="left" wrapText="1"/>
    </xf>
    <xf numFmtId="0" fontId="11" fillId="35" borderId="7" xfId="0" applyFont="1" applyFill="1" applyBorder="1" applyAlignment="1">
      <alignment horizontal="left"/>
    </xf>
    <xf numFmtId="0" fontId="11" fillId="35" borderId="0" xfId="0" applyFont="1" applyFill="1" applyBorder="1" applyAlignment="1">
      <alignment horizontal="left"/>
    </xf>
    <xf numFmtId="0" fontId="11" fillId="2" borderId="8" xfId="0" applyFont="1" applyFill="1" applyBorder="1" applyAlignment="1">
      <alignment horizontal="left"/>
    </xf>
    <xf numFmtId="0" fontId="16" fillId="35" borderId="7" xfId="0" applyFont="1" applyFill="1" applyBorder="1" applyAlignment="1">
      <alignment horizontal="left" vertical="center"/>
    </xf>
    <xf numFmtId="0" fontId="16" fillId="2" borderId="8" xfId="0" applyFont="1" applyFill="1" applyBorder="1" applyAlignment="1">
      <alignment horizontal="left" vertical="center"/>
    </xf>
    <xf numFmtId="0" fontId="16" fillId="35" borderId="7" xfId="0" applyFont="1" applyFill="1" applyBorder="1" applyAlignment="1">
      <alignment horizontal="left"/>
    </xf>
    <xf numFmtId="0" fontId="16" fillId="35" borderId="0" xfId="0" applyFont="1" applyFill="1" applyBorder="1" applyAlignment="1">
      <alignment horizontal="left"/>
    </xf>
    <xf numFmtId="0" fontId="16" fillId="2" borderId="8" xfId="0" applyFont="1" applyFill="1" applyBorder="1" applyAlignment="1">
      <alignment horizontal="left"/>
    </xf>
    <xf numFmtId="0" fontId="11" fillId="35" borderId="7" xfId="0" applyFont="1" applyFill="1" applyBorder="1" applyAlignment="1">
      <alignment horizontal="left" vertical="center"/>
    </xf>
    <xf numFmtId="0" fontId="11" fillId="2" borderId="8" xfId="0" applyFont="1" applyFill="1" applyBorder="1" applyAlignment="1">
      <alignment horizontal="left" vertical="center"/>
    </xf>
    <xf numFmtId="0" fontId="5" fillId="2" borderId="4" xfId="0" applyFont="1" applyFill="1" applyBorder="1" applyAlignment="1">
      <alignment horizontal="right"/>
    </xf>
    <xf numFmtId="0" fontId="5" fillId="2" borderId="6" xfId="0" applyFont="1" applyFill="1" applyBorder="1" applyAlignment="1">
      <alignment horizontal="right"/>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xf>
    <xf numFmtId="0" fontId="14" fillId="0" borderId="7" xfId="0" applyFont="1" applyBorder="1" applyAlignment="1">
      <alignment horizontal="center" vertical="top"/>
    </xf>
    <xf numFmtId="0" fontId="14" fillId="0" borderId="0" xfId="0" applyFont="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0" fontId="5" fillId="2" borderId="3" xfId="0" applyFont="1" applyFill="1" applyBorder="1" applyAlignment="1">
      <alignment horizontal="center" vertic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5" xfId="0" applyFont="1" applyFill="1" applyBorder="1" applyAlignment="1">
      <alignment horizontal="center"/>
    </xf>
    <xf numFmtId="0" fontId="16" fillId="2" borderId="14" xfId="0" applyFont="1" applyFill="1" applyBorder="1" applyAlignment="1">
      <alignment horizontal="left"/>
    </xf>
    <xf numFmtId="0" fontId="16" fillId="2" borderId="15" xfId="0" applyFont="1" applyFill="1" applyBorder="1" applyAlignment="1">
      <alignment horizontal="left"/>
    </xf>
    <xf numFmtId="0" fontId="16" fillId="2" borderId="5" xfId="0" applyFont="1" applyFill="1" applyBorder="1" applyAlignment="1">
      <alignment horizontal="left"/>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5" xfId="0" applyFont="1" applyBorder="1" applyAlignment="1">
      <alignment horizontal="left" vertical="top"/>
    </xf>
    <xf numFmtId="0" fontId="11" fillId="2" borderId="14" xfId="0" applyFont="1" applyFill="1" applyBorder="1" applyAlignment="1">
      <alignment horizontal="left" vertical="center"/>
    </xf>
    <xf numFmtId="0" fontId="11" fillId="2" borderId="5" xfId="0" applyFont="1" applyFill="1" applyBorder="1" applyAlignment="1">
      <alignment horizontal="left" vertical="center"/>
    </xf>
    <xf numFmtId="0" fontId="6" fillId="2" borderId="14" xfId="0" applyFont="1" applyFill="1" applyBorder="1" applyAlignment="1">
      <alignment horizontal="left" vertical="center" wrapText="1"/>
    </xf>
    <xf numFmtId="0" fontId="6" fillId="35" borderId="5" xfId="0" applyFont="1" applyFill="1" applyBorder="1" applyAlignment="1">
      <alignment horizontal="left" vertical="center"/>
    </xf>
    <xf numFmtId="0" fontId="6" fillId="35" borderId="8" xfId="0" applyFont="1" applyFill="1" applyBorder="1" applyAlignment="1">
      <alignment horizontal="left"/>
    </xf>
    <xf numFmtId="0" fontId="6" fillId="35" borderId="6" xfId="0" applyFont="1" applyFill="1" applyBorder="1" applyAlignment="1">
      <alignment horizontal="left"/>
    </xf>
    <xf numFmtId="0" fontId="5" fillId="39" borderId="0" xfId="0" applyFont="1" applyFill="1" applyBorder="1" applyAlignment="1">
      <alignment horizontal="center" vertical="center" wrapText="1"/>
    </xf>
    <xf numFmtId="0" fontId="16" fillId="35" borderId="1" xfId="0" applyFont="1" applyFill="1" applyBorder="1" applyAlignment="1">
      <alignment horizontal="left"/>
    </xf>
    <xf numFmtId="0" fontId="16" fillId="2" borderId="1" xfId="0" applyFont="1" applyFill="1" applyBorder="1" applyAlignment="1">
      <alignment horizontal="left"/>
    </xf>
  </cellXfs>
  <cellStyles count="234">
    <cellStyle name="20% - Énfasis1" xfId="1" builtinId="30" customBuiltin="1"/>
    <cellStyle name="20% - Énfasis1 2" xfId="2"/>
    <cellStyle name="20% - Énfasis1 3" xfId="3"/>
    <cellStyle name="20% - Énfasis1 4" xfId="4"/>
    <cellStyle name="20% - Énfasis1 5" xfId="5"/>
    <cellStyle name="20% - Énfasis1 6" xfId="6"/>
    <cellStyle name="20% - Énfasis2" xfId="7" builtinId="34" customBuiltin="1"/>
    <cellStyle name="20% - Énfasis2 2" xfId="8"/>
    <cellStyle name="20% - Énfasis2 3" xfId="9"/>
    <cellStyle name="20% - Énfasis2 4" xfId="10"/>
    <cellStyle name="20% - Énfasis2 5" xfId="11"/>
    <cellStyle name="20% - Énfasis2 6" xfId="12"/>
    <cellStyle name="20% - Énfasis3" xfId="13" builtinId="38" customBuiltin="1"/>
    <cellStyle name="20% - Énfasis3 2" xfId="14"/>
    <cellStyle name="20% - Énfasis3 3" xfId="15"/>
    <cellStyle name="20% - Énfasis3 4" xfId="16"/>
    <cellStyle name="20% - Énfasis3 5" xfId="17"/>
    <cellStyle name="20% - Énfasis3 6" xfId="18"/>
    <cellStyle name="20% - Énfasis4" xfId="19" builtinId="42" customBuiltin="1"/>
    <cellStyle name="20% - Énfasis4 2" xfId="20"/>
    <cellStyle name="20% - Énfasis4 3" xfId="21"/>
    <cellStyle name="20% - Énfasis4 4" xfId="22"/>
    <cellStyle name="20% - Énfasis4 5" xfId="23"/>
    <cellStyle name="20% - Énfasis4 6" xfId="24"/>
    <cellStyle name="20% - Énfasis5" xfId="25" builtinId="46" customBuiltin="1"/>
    <cellStyle name="20% - Énfasis5 2" xfId="26"/>
    <cellStyle name="20% - Énfasis5 3" xfId="27"/>
    <cellStyle name="20% - Énfasis5 4" xfId="28"/>
    <cellStyle name="20% - Énfasis5 5" xfId="29"/>
    <cellStyle name="20% - Énfasis5 6" xfId="30"/>
    <cellStyle name="20% - Énfasis6" xfId="31" builtinId="50" customBuiltin="1"/>
    <cellStyle name="20% - Énfasis6 2" xfId="32"/>
    <cellStyle name="20% - Énfasis6 3" xfId="33"/>
    <cellStyle name="20% - Énfasis6 4" xfId="34"/>
    <cellStyle name="20% - Énfasis6 5" xfId="35"/>
    <cellStyle name="20% - Énfasis6 6" xfId="36"/>
    <cellStyle name="40% - Énfasis1" xfId="37" builtinId="31" customBuiltin="1"/>
    <cellStyle name="40% - Énfasis1 2" xfId="38"/>
    <cellStyle name="40% - Énfasis1 3" xfId="39"/>
    <cellStyle name="40% - Énfasis1 4" xfId="40"/>
    <cellStyle name="40% - Énfasis1 5" xfId="41"/>
    <cellStyle name="40% - Énfasis1 6" xfId="42"/>
    <cellStyle name="40% - Énfasis2" xfId="43" builtinId="35" customBuiltin="1"/>
    <cellStyle name="40% - Énfasis2 2" xfId="44"/>
    <cellStyle name="40% - Énfasis2 3" xfId="45"/>
    <cellStyle name="40% - Énfasis2 4" xfId="46"/>
    <cellStyle name="40% - Énfasis2 5" xfId="47"/>
    <cellStyle name="40% - Énfasis2 6" xfId="48"/>
    <cellStyle name="40% - Énfasis3" xfId="49" builtinId="39" customBuiltin="1"/>
    <cellStyle name="40% - Énfasis3 2" xfId="50"/>
    <cellStyle name="40% - Énfasis3 3" xfId="51"/>
    <cellStyle name="40% - Énfasis3 4" xfId="52"/>
    <cellStyle name="40% - Énfasis3 5" xfId="53"/>
    <cellStyle name="40% - Énfasis3 6" xfId="54"/>
    <cellStyle name="40% - Énfasis4" xfId="55" builtinId="43" customBuiltin="1"/>
    <cellStyle name="40% - Énfasis4 2" xfId="56"/>
    <cellStyle name="40% - Énfasis4 3" xfId="57"/>
    <cellStyle name="40% - Énfasis4 4" xfId="58"/>
    <cellStyle name="40% - Énfasis4 5" xfId="59"/>
    <cellStyle name="40% - Énfasis4 6" xfId="60"/>
    <cellStyle name="40% - Énfasis5" xfId="61" builtinId="47" customBuiltin="1"/>
    <cellStyle name="40% - Énfasis5 2" xfId="62"/>
    <cellStyle name="40% - Énfasis5 3" xfId="63"/>
    <cellStyle name="40% - Énfasis5 4" xfId="64"/>
    <cellStyle name="40% - Énfasis5 5" xfId="65"/>
    <cellStyle name="40% - Énfasis5 6" xfId="66"/>
    <cellStyle name="40% - Énfasis6" xfId="67" builtinId="51" customBuiltin="1"/>
    <cellStyle name="40% - Énfasis6 2" xfId="68"/>
    <cellStyle name="40% - Énfasis6 3" xfId="69"/>
    <cellStyle name="40% - Énfasis6 4" xfId="70"/>
    <cellStyle name="40% - Énfasis6 5" xfId="71"/>
    <cellStyle name="40% - Énfasis6 6" xfId="72"/>
    <cellStyle name="60% - Énfasis1" xfId="73" builtinId="32" customBuiltin="1"/>
    <cellStyle name="60% - Énfasis1 2" xfId="74"/>
    <cellStyle name="60% - Énfasis1 3" xfId="75"/>
    <cellStyle name="60% - Énfasis1 4" xfId="76"/>
    <cellStyle name="60% - Énfasis2" xfId="77" builtinId="36" customBuiltin="1"/>
    <cellStyle name="60% - Énfasis2 2" xfId="78"/>
    <cellStyle name="60% - Énfasis2 3" xfId="79"/>
    <cellStyle name="60% - Énfasis2 4" xfId="80"/>
    <cellStyle name="60% - Énfasis3" xfId="81" builtinId="40" customBuiltin="1"/>
    <cellStyle name="60% - Énfasis3 2" xfId="82"/>
    <cellStyle name="60% - Énfasis3 3" xfId="83"/>
    <cellStyle name="60% - Énfasis3 4" xfId="84"/>
    <cellStyle name="60% - Énfasis4" xfId="85" builtinId="44" customBuiltin="1"/>
    <cellStyle name="60% - Énfasis4 2" xfId="86"/>
    <cellStyle name="60% - Énfasis4 3" xfId="87"/>
    <cellStyle name="60% - Énfasis4 4" xfId="88"/>
    <cellStyle name="60% - Énfasis5" xfId="89" builtinId="48" customBuiltin="1"/>
    <cellStyle name="60% - Énfasis5 2" xfId="90"/>
    <cellStyle name="60% - Énfasis5 3" xfId="91"/>
    <cellStyle name="60% - Énfasis5 4" xfId="92"/>
    <cellStyle name="60% - Énfasis6" xfId="93" builtinId="52" customBuiltin="1"/>
    <cellStyle name="60% - Énfasis6 2" xfId="94"/>
    <cellStyle name="60% - Énfasis6 3" xfId="95"/>
    <cellStyle name="60% - Énfasis6 4" xfId="96"/>
    <cellStyle name="Cálculo" xfId="97" builtinId="22" customBuiltin="1"/>
    <cellStyle name="Celda de comprobación" xfId="98" builtinId="23" customBuiltin="1"/>
    <cellStyle name="Celda vinculada" xfId="99" builtinId="24" customBuiltin="1"/>
    <cellStyle name="Encabezado 4" xfId="100" builtinId="19" customBuiltin="1"/>
    <cellStyle name="Énfasis1" xfId="101" builtinId="29" customBuiltin="1"/>
    <cellStyle name="Énfasis2" xfId="102" builtinId="33" customBuiltin="1"/>
    <cellStyle name="Énfasis3" xfId="103" builtinId="37" customBuiltin="1"/>
    <cellStyle name="Énfasis4" xfId="104" builtinId="41" customBuiltin="1"/>
    <cellStyle name="Énfasis5" xfId="105" builtinId="45" customBuiltin="1"/>
    <cellStyle name="Énfasis6" xfId="106" builtinId="49" customBuiltin="1"/>
    <cellStyle name="Entrada" xfId="107" builtinId="20" customBuiltin="1"/>
    <cellStyle name="Incorrecto" xfId="108" builtinId="27" customBuiltin="1"/>
    <cellStyle name="Millares" xfId="109" builtinId="3"/>
    <cellStyle name="Millares [0]" xfId="110" builtinId="6"/>
    <cellStyle name="Millares 2" xfId="111"/>
    <cellStyle name="Neutral" xfId="112" builtinId="28" customBuiltin="1"/>
    <cellStyle name="Neutral 2" xfId="113"/>
    <cellStyle name="Normal" xfId="0" builtinId="0"/>
    <cellStyle name="Normal 10" xfId="114"/>
    <cellStyle name="Normal 10 2" xfId="115"/>
    <cellStyle name="Normal 11" xfId="116"/>
    <cellStyle name="Normal 12" xfId="117"/>
    <cellStyle name="Normal 12 2" xfId="118"/>
    <cellStyle name="Normal 13" xfId="119"/>
    <cellStyle name="Normal 13 2" xfId="120"/>
    <cellStyle name="Normal 13 2 2" xfId="121"/>
    <cellStyle name="Normal 13 3" xfId="122"/>
    <cellStyle name="Normal 14" xfId="123"/>
    <cellStyle name="Normal 14 2" xfId="124"/>
    <cellStyle name="Normal 15" xfId="125"/>
    <cellStyle name="Normal 15 2" xfId="126"/>
    <cellStyle name="Normal 16" xfId="127"/>
    <cellStyle name="Normal 16 2" xfId="128"/>
    <cellStyle name="Normal 17" xfId="129"/>
    <cellStyle name="Normal 17 2" xfId="130"/>
    <cellStyle name="Normal 18" xfId="131"/>
    <cellStyle name="Normal 18 2" xfId="132"/>
    <cellStyle name="Normal 19" xfId="133"/>
    <cellStyle name="Normal 19 2" xfId="134"/>
    <cellStyle name="Normal 2" xfId="135"/>
    <cellStyle name="Normal 2 2" xfId="136"/>
    <cellStyle name="Normal 2 2 2" xfId="137"/>
    <cellStyle name="Normal 2 3" xfId="138"/>
    <cellStyle name="Normal 20" xfId="139"/>
    <cellStyle name="Normal 20 2" xfId="140"/>
    <cellStyle name="Normal 21" xfId="141"/>
    <cellStyle name="Normal 21 2" xfId="142"/>
    <cellStyle name="Normal 22" xfId="143"/>
    <cellStyle name="Normal 22 2" xfId="144"/>
    <cellStyle name="Normal 23" xfId="145"/>
    <cellStyle name="Normal 23 2" xfId="146"/>
    <cellStyle name="Normal 24" xfId="147"/>
    <cellStyle name="Normal 24 2" xfId="148"/>
    <cellStyle name="Normal 25" xfId="149"/>
    <cellStyle name="Normal 25 2" xfId="150"/>
    <cellStyle name="Normal 26" xfId="151"/>
    <cellStyle name="Normal 26 2" xfId="152"/>
    <cellStyle name="Normal 27" xfId="153"/>
    <cellStyle name="Normal 27 2" xfId="154"/>
    <cellStyle name="Normal 28" xfId="155"/>
    <cellStyle name="Normal 28 2" xfId="156"/>
    <cellStyle name="Normal 29" xfId="157"/>
    <cellStyle name="Normal 29 2" xfId="158"/>
    <cellStyle name="Normal 3" xfId="159"/>
    <cellStyle name="Normal 3 2" xfId="160"/>
    <cellStyle name="Normal 3 2 2" xfId="161"/>
    <cellStyle name="Normal 3 3" xfId="162"/>
    <cellStyle name="Normal 30" xfId="163"/>
    <cellStyle name="Normal 30 2" xfId="164"/>
    <cellStyle name="Normal 31" xfId="165"/>
    <cellStyle name="Normal 31 2" xfId="166"/>
    <cellStyle name="Normal 32" xfId="167"/>
    <cellStyle name="Normal 32 2" xfId="168"/>
    <cellStyle name="Normal 33" xfId="169"/>
    <cellStyle name="Normal 33 2" xfId="170"/>
    <cellStyle name="Normal 34" xfId="171"/>
    <cellStyle name="Normal 34 2" xfId="172"/>
    <cellStyle name="Normal 35" xfId="173"/>
    <cellStyle name="Normal 35 2" xfId="174"/>
    <cellStyle name="Normal 36" xfId="175"/>
    <cellStyle name="Normal 36 2" xfId="176"/>
    <cellStyle name="Normal 37" xfId="177"/>
    <cellStyle name="Normal 37 2" xfId="178"/>
    <cellStyle name="Normal 38" xfId="179"/>
    <cellStyle name="Normal 38 2" xfId="180"/>
    <cellStyle name="Normal 39" xfId="181"/>
    <cellStyle name="Normal 4" xfId="182"/>
    <cellStyle name="Normal 4 2" xfId="183"/>
    <cellStyle name="Normal 4 2 2" xfId="184"/>
    <cellStyle name="Normal 4 3" xfId="185"/>
    <cellStyle name="Normal 40" xfId="186"/>
    <cellStyle name="Normal 41" xfId="187"/>
    <cellStyle name="Normal 42" xfId="188"/>
    <cellStyle name="Normal 43" xfId="189"/>
    <cellStyle name="Normal 44" xfId="190"/>
    <cellStyle name="Normal 45" xfId="191"/>
    <cellStyle name="Normal 46" xfId="192"/>
    <cellStyle name="Normal 47" xfId="193"/>
    <cellStyle name="Normal 48" xfId="194"/>
    <cellStyle name="Normal 49" xfId="195"/>
    <cellStyle name="Normal 5" xfId="196"/>
    <cellStyle name="Normal 5 2" xfId="197"/>
    <cellStyle name="Normal 5 2 2" xfId="198"/>
    <cellStyle name="Normal 5 3" xfId="199"/>
    <cellStyle name="Normal 50" xfId="200"/>
    <cellStyle name="Normal 51" xfId="201"/>
    <cellStyle name="Normal 6" xfId="202"/>
    <cellStyle name="Normal 6 2" xfId="203"/>
    <cellStyle name="Normal 6 2 2" xfId="204"/>
    <cellStyle name="Normal 6 3" xfId="205"/>
    <cellStyle name="Normal 7" xfId="206"/>
    <cellStyle name="Normal 7 2" xfId="207"/>
    <cellStyle name="Normal 7 2 2" xfId="208"/>
    <cellStyle name="Normal 7 3" xfId="209"/>
    <cellStyle name="Normal 8" xfId="210"/>
    <cellStyle name="Normal 8 2" xfId="211"/>
    <cellStyle name="Normal 8 2 2" xfId="212"/>
    <cellStyle name="Normal 8 3" xfId="213"/>
    <cellStyle name="Normal 9" xfId="214"/>
    <cellStyle name="Normal 9 2" xfId="215"/>
    <cellStyle name="Normal 9 2 2" xfId="216"/>
    <cellStyle name="Normal 9 3" xfId="217"/>
    <cellStyle name="Notas 2" xfId="218"/>
    <cellStyle name="Notas 3" xfId="219"/>
    <cellStyle name="Notas 4" xfId="220"/>
    <cellStyle name="Notas 5" xfId="221"/>
    <cellStyle name="Notas 6" xfId="222"/>
    <cellStyle name="Notas 7" xfId="223"/>
    <cellStyle name="Porcentaje" xfId="224" builtinId="5"/>
    <cellStyle name="Porcentual 2" xfId="225"/>
    <cellStyle name="Salida" xfId="226" builtinId="21" customBuiltin="1"/>
    <cellStyle name="Texto de advertencia" xfId="227" builtinId="11" customBuiltin="1"/>
    <cellStyle name="Texto explicativo" xfId="228" builtinId="53" customBuiltin="1"/>
    <cellStyle name="Título" xfId="229" builtinId="15" customBuiltin="1"/>
    <cellStyle name="Título 2" xfId="230" builtinId="17" customBuiltin="1"/>
    <cellStyle name="Título 3" xfId="231" builtinId="18" customBuiltin="1"/>
    <cellStyle name="Título 4" xfId="232"/>
    <cellStyle name="Total" xfId="23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DFED6272-84F9-C4E2-3E0F-67FD1B362E0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7.bin"/><Relationship Id="rId1" Type="http://schemas.openxmlformats.org/officeDocument/2006/relationships/printerSettings" Target="../printerSettings/printerSettings27.bin"/><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5.bin"/><Relationship Id="rId1" Type="http://schemas.openxmlformats.org/officeDocument/2006/relationships/printerSettings" Target="../printerSettings/printerSettings55.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26" sqref="A26"/>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200</v>
      </c>
      <c r="B3" s="129" t="s">
        <v>201</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409"/>
      <c r="C7" s="410"/>
      <c r="D7" s="83"/>
      <c r="E7" s="411"/>
      <c r="F7" s="412"/>
      <c r="G7" s="412"/>
      <c r="H7" s="413"/>
      <c r="I7" s="61"/>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2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36"/>
      <c r="B17" s="36"/>
      <c r="C17" s="36"/>
      <c r="D17" s="36"/>
      <c r="E17" s="38"/>
      <c r="F17" s="73"/>
      <c r="G17" s="38"/>
      <c r="H17" s="40"/>
      <c r="I17" s="51"/>
      <c r="J17" s="51"/>
      <c r="K17" s="60">
        <f t="shared" ref="K17:K22" si="0">+I17-J17</f>
        <v>0</v>
      </c>
    </row>
    <row r="18" spans="1:11" x14ac:dyDescent="0.25">
      <c r="A18" s="67"/>
      <c r="B18" s="122"/>
      <c r="C18" s="123"/>
      <c r="D18" s="124"/>
      <c r="E18" s="38"/>
      <c r="F18" s="65"/>
      <c r="G18" s="66"/>
      <c r="H18" s="65"/>
      <c r="I18" s="58"/>
      <c r="J18" s="61"/>
      <c r="K18" s="60">
        <f t="shared" si="0"/>
        <v>0</v>
      </c>
    </row>
    <row r="19" spans="1:11" x14ac:dyDescent="0.25">
      <c r="A19" s="67"/>
      <c r="B19" s="122"/>
      <c r="C19" s="69"/>
      <c r="D19" s="69"/>
      <c r="E19" s="66"/>
      <c r="F19" s="65"/>
      <c r="G19" s="66"/>
      <c r="H19" s="65"/>
      <c r="I19" s="61"/>
      <c r="J19" s="61"/>
      <c r="K19" s="60">
        <f t="shared" si="0"/>
        <v>0</v>
      </c>
    </row>
    <row r="20" spans="1:11" x14ac:dyDescent="0.25">
      <c r="A20" s="67"/>
      <c r="B20" s="122"/>
      <c r="C20" s="69"/>
      <c r="D20" s="69"/>
      <c r="E20" s="66"/>
      <c r="F20" s="65"/>
      <c r="G20" s="66"/>
      <c r="H20" s="65"/>
      <c r="I20" s="61"/>
      <c r="J20" s="61"/>
      <c r="K20" s="60">
        <f t="shared" si="0"/>
        <v>0</v>
      </c>
    </row>
    <row r="21" spans="1:11" x14ac:dyDescent="0.25">
      <c r="A21" s="67"/>
      <c r="B21" s="122"/>
      <c r="C21" s="69"/>
      <c r="D21" s="69"/>
      <c r="E21" s="66"/>
      <c r="F21" s="65"/>
      <c r="G21" s="66"/>
      <c r="H21" s="65"/>
      <c r="I21" s="61"/>
      <c r="J21" s="61"/>
      <c r="K21" s="60">
        <f t="shared" si="0"/>
        <v>0</v>
      </c>
    </row>
    <row r="22" spans="1:11" x14ac:dyDescent="0.25">
      <c r="A22" s="67"/>
      <c r="B22" s="122"/>
      <c r="C22" s="69"/>
      <c r="D22" s="69"/>
      <c r="E22" s="66"/>
      <c r="F22" s="65"/>
      <c r="G22" s="66"/>
      <c r="H22" s="65"/>
      <c r="I22" s="61"/>
      <c r="J22" s="61"/>
      <c r="K22" s="60">
        <f t="shared" si="0"/>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91"/>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2">
        <v>0</v>
      </c>
      <c r="B26" s="132">
        <v>0</v>
      </c>
      <c r="C26" s="132">
        <v>0</v>
      </c>
      <c r="D26" s="133">
        <f>+A26+B26-C26</f>
        <v>0</v>
      </c>
      <c r="E26" s="133">
        <f>+I23</f>
        <v>0</v>
      </c>
      <c r="F26" s="134" t="s">
        <v>84</v>
      </c>
      <c r="G26" s="133">
        <f>+I13</f>
        <v>0</v>
      </c>
      <c r="H26" s="133">
        <f>+D26-E26-G26</f>
        <v>0</v>
      </c>
      <c r="I26" s="138">
        <f>+J23</f>
        <v>0</v>
      </c>
      <c r="J26" s="139" t="s">
        <v>84</v>
      </c>
      <c r="K26" s="138">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6" sqref="A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129</v>
      </c>
      <c r="B3" s="129" t="s">
        <v>196</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397"/>
      <c r="C7" s="398"/>
      <c r="D7" s="83"/>
      <c r="E7" s="399"/>
      <c r="F7" s="400"/>
      <c r="G7" s="400"/>
      <c r="H7" s="401"/>
      <c r="I7" s="61"/>
      <c r="J7" s="397"/>
      <c r="K7" s="398"/>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x14ac:dyDescent="0.25">
      <c r="A12" s="44"/>
      <c r="B12" s="45"/>
      <c r="C12" s="45"/>
      <c r="D12" s="45"/>
      <c r="E12" s="45"/>
      <c r="F12" s="45"/>
      <c r="G12" s="402" t="s">
        <v>86</v>
      </c>
      <c r="H12" s="403"/>
      <c r="I12" s="59">
        <f>SUM(I7:I11)</f>
        <v>0</v>
      </c>
      <c r="J12" s="46"/>
      <c r="K12" s="47"/>
    </row>
    <row r="13" spans="1:11" ht="12.75" customHeight="1" x14ac:dyDescent="0.25">
      <c r="A13" s="3"/>
      <c r="B13" s="3"/>
      <c r="C13" s="3"/>
      <c r="D13" s="3"/>
      <c r="E13" s="3"/>
      <c r="F13" s="3"/>
      <c r="G13" s="3"/>
      <c r="H13" s="3"/>
      <c r="I13" s="74"/>
      <c r="J13" s="32"/>
      <c r="K13" s="40"/>
    </row>
    <row r="14" spans="1:11" x14ac:dyDescent="0.25">
      <c r="A14" s="404" t="s">
        <v>22</v>
      </c>
      <c r="B14" s="30" t="s">
        <v>31</v>
      </c>
      <c r="C14" s="49" t="s">
        <v>27</v>
      </c>
      <c r="D14" s="48" t="s">
        <v>27</v>
      </c>
      <c r="E14" s="406" t="s">
        <v>33</v>
      </c>
      <c r="F14" s="407"/>
      <c r="G14" s="407"/>
      <c r="H14" s="408"/>
      <c r="I14" s="404" t="s">
        <v>24</v>
      </c>
      <c r="J14" s="404" t="s">
        <v>23</v>
      </c>
      <c r="K14" s="49" t="s">
        <v>40</v>
      </c>
    </row>
    <row r="15" spans="1:11" x14ac:dyDescent="0.25">
      <c r="A15" s="405"/>
      <c r="B15" s="50" t="s">
        <v>32</v>
      </c>
      <c r="C15" s="50" t="s">
        <v>29</v>
      </c>
      <c r="D15" s="50" t="s">
        <v>28</v>
      </c>
      <c r="E15" s="406" t="s">
        <v>26</v>
      </c>
      <c r="F15" s="408"/>
      <c r="G15" s="406" t="s">
        <v>25</v>
      </c>
      <c r="H15" s="408"/>
      <c r="I15" s="405"/>
      <c r="J15" s="405"/>
      <c r="K15" s="50" t="s">
        <v>41</v>
      </c>
    </row>
    <row r="16" spans="1:11" ht="12.75" customHeight="1" x14ac:dyDescent="0.25">
      <c r="A16" s="177"/>
      <c r="B16" s="122"/>
      <c r="C16" s="122"/>
      <c r="D16" s="122"/>
      <c r="E16" s="178"/>
      <c r="F16" s="179"/>
      <c r="H16" s="40"/>
      <c r="I16" s="76"/>
      <c r="J16" s="76"/>
      <c r="K16" s="60"/>
    </row>
    <row r="17" spans="1:11" x14ac:dyDescent="0.25">
      <c r="A17" s="67"/>
      <c r="B17" s="53"/>
      <c r="C17" s="53"/>
      <c r="D17" s="53"/>
      <c r="E17" s="38"/>
      <c r="F17" s="40"/>
      <c r="G17" s="205"/>
      <c r="H17" s="55"/>
      <c r="I17" s="76"/>
      <c r="J17" s="76"/>
      <c r="K17" s="60"/>
    </row>
    <row r="18" spans="1:11" x14ac:dyDescent="0.25">
      <c r="A18" s="67"/>
      <c r="B18" s="68"/>
      <c r="C18" s="69"/>
      <c r="D18" s="69"/>
      <c r="E18" s="75"/>
      <c r="F18" s="65"/>
      <c r="G18" s="66"/>
      <c r="H18" s="65"/>
      <c r="I18" s="76"/>
      <c r="J18" s="60"/>
      <c r="K18" s="60">
        <f>+I18-J18</f>
        <v>0</v>
      </c>
    </row>
    <row r="19" spans="1:11" x14ac:dyDescent="0.25">
      <c r="A19" s="67"/>
      <c r="B19" s="68"/>
      <c r="C19" s="69"/>
      <c r="D19" s="69"/>
      <c r="E19"/>
      <c r="F19" s="65"/>
      <c r="G19"/>
      <c r="H19" s="65"/>
      <c r="I19" s="61"/>
      <c r="J19" s="58"/>
      <c r="K19" s="60">
        <f>+I19-J19</f>
        <v>0</v>
      </c>
    </row>
    <row r="20" spans="1:11" x14ac:dyDescent="0.25">
      <c r="A20" s="67"/>
      <c r="B20" s="68"/>
      <c r="C20" s="69"/>
      <c r="D20" s="69"/>
      <c r="E20" s="38"/>
      <c r="F20" s="65"/>
      <c r="G20" s="66"/>
      <c r="H20" s="65"/>
      <c r="I20" s="61"/>
      <c r="J20" s="58"/>
      <c r="K20" s="60">
        <f>+I20-J20</f>
        <v>0</v>
      </c>
    </row>
    <row r="21" spans="1:11" ht="12.75" customHeight="1" x14ac:dyDescent="0.25">
      <c r="A21" s="39"/>
      <c r="B21" s="52"/>
      <c r="C21" s="36"/>
      <c r="D21" s="36"/>
      <c r="E21" s="38"/>
      <c r="F21" s="40"/>
      <c r="G21" s="38"/>
      <c r="H21" s="40"/>
      <c r="I21" s="72"/>
      <c r="J21" s="72"/>
      <c r="K21" s="60">
        <f>+I21-J21</f>
        <v>0</v>
      </c>
    </row>
    <row r="22" spans="1:11" x14ac:dyDescent="0.25">
      <c r="A22" s="44"/>
      <c r="B22" s="45"/>
      <c r="C22" s="45"/>
      <c r="D22" s="45"/>
      <c r="E22" s="45"/>
      <c r="F22" s="45"/>
      <c r="G22" s="402" t="s">
        <v>86</v>
      </c>
      <c r="H22" s="403"/>
      <c r="I22" s="63">
        <f>SUM(I16:I21)</f>
        <v>0</v>
      </c>
      <c r="J22" s="63">
        <f>SUM(J16:J21)</f>
        <v>0</v>
      </c>
      <c r="K22" s="63">
        <f>SUM(K16:K21)</f>
        <v>0</v>
      </c>
    </row>
    <row r="23" spans="1:11" ht="12.75" customHeight="1" x14ac:dyDescent="0.25">
      <c r="A23" s="3"/>
      <c r="B23" s="3"/>
      <c r="C23" s="3"/>
      <c r="D23" s="3"/>
      <c r="E23" s="3"/>
      <c r="F23" s="3"/>
      <c r="G23" s="3"/>
      <c r="H23" s="3"/>
      <c r="I23" s="22"/>
      <c r="J23" s="71"/>
      <c r="K23" s="45"/>
    </row>
    <row r="24" spans="1:11" ht="24.95" customHeight="1" x14ac:dyDescent="0.25">
      <c r="A24" s="130" t="s">
        <v>107</v>
      </c>
      <c r="B24" s="130" t="s">
        <v>105</v>
      </c>
      <c r="C24" s="130" t="s">
        <v>104</v>
      </c>
      <c r="D24" s="131" t="s">
        <v>108</v>
      </c>
      <c r="E24" s="130" t="s">
        <v>33</v>
      </c>
      <c r="F24" s="130" t="s">
        <v>102</v>
      </c>
      <c r="G24" s="130" t="s">
        <v>30</v>
      </c>
      <c r="H24" s="130" t="s">
        <v>42</v>
      </c>
      <c r="I24" s="130" t="s">
        <v>43</v>
      </c>
      <c r="J24" s="130" t="s">
        <v>73</v>
      </c>
      <c r="K24" s="130" t="s">
        <v>48</v>
      </c>
    </row>
    <row r="25" spans="1:11" ht="24.95" customHeight="1" x14ac:dyDescent="0.25">
      <c r="A25" s="137">
        <v>18592000</v>
      </c>
      <c r="B25" s="137">
        <v>0</v>
      </c>
      <c r="C25" s="137">
        <v>0</v>
      </c>
      <c r="D25" s="133">
        <f>+A25+B25-C25</f>
        <v>18592000</v>
      </c>
      <c r="E25" s="133">
        <f>+I22</f>
        <v>0</v>
      </c>
      <c r="F25" s="134">
        <f>+E25/D25</f>
        <v>0</v>
      </c>
      <c r="G25" s="133">
        <f>+I12</f>
        <v>0</v>
      </c>
      <c r="H25" s="133">
        <f>+D25-E25-G25</f>
        <v>18592000</v>
      </c>
      <c r="I25" s="133">
        <f>+J22</f>
        <v>0</v>
      </c>
      <c r="J25" s="139">
        <f>+I25/D25</f>
        <v>0</v>
      </c>
      <c r="K25" s="133">
        <f>+K22</f>
        <v>0</v>
      </c>
    </row>
    <row r="26" spans="1:11" x14ac:dyDescent="0.25">
      <c r="A26" s="136">
        <v>1</v>
      </c>
      <c r="B26" s="136">
        <v>2</v>
      </c>
      <c r="C26" s="136">
        <v>3</v>
      </c>
      <c r="D26" s="136" t="s">
        <v>35</v>
      </c>
      <c r="E26" s="136">
        <v>5</v>
      </c>
      <c r="F26" s="136" t="s">
        <v>49</v>
      </c>
      <c r="G26" s="136">
        <v>7</v>
      </c>
      <c r="H26" s="136" t="s">
        <v>50</v>
      </c>
      <c r="I26" s="136">
        <v>9</v>
      </c>
      <c r="J26" s="136" t="s">
        <v>74</v>
      </c>
      <c r="K26" s="136"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I10" sqref="I10"/>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101</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6" t="s">
        <v>130</v>
      </c>
      <c r="B3" s="129" t="s">
        <v>131</v>
      </c>
      <c r="C3" s="126"/>
      <c r="D3" s="126"/>
      <c r="E3" s="127"/>
      <c r="F3" s="127"/>
      <c r="G3" s="127"/>
      <c r="H3" s="127"/>
      <c r="I3" s="127"/>
      <c r="J3" s="128"/>
      <c r="K3" s="128" t="str">
        <f>+TOTAL!M1</f>
        <v>AGOSTO</v>
      </c>
    </row>
    <row r="4" spans="1:14" ht="12.75" customHeight="1" x14ac:dyDescent="0.25">
      <c r="A4" s="3"/>
      <c r="B4" s="3"/>
      <c r="C4" s="3"/>
      <c r="D4" s="3"/>
      <c r="E4" s="3"/>
      <c r="F4" s="3"/>
      <c r="G4" s="3"/>
      <c r="H4" s="3"/>
      <c r="I4" s="3"/>
      <c r="J4" s="32"/>
      <c r="K4" s="33"/>
    </row>
    <row r="5" spans="1:14" x14ac:dyDescent="0.25">
      <c r="A5" s="404" t="s">
        <v>22</v>
      </c>
      <c r="B5" s="414" t="s">
        <v>85</v>
      </c>
      <c r="C5" s="34"/>
      <c r="D5" s="404" t="s">
        <v>51</v>
      </c>
      <c r="E5" s="406" t="s">
        <v>30</v>
      </c>
      <c r="F5" s="407"/>
      <c r="G5" s="407"/>
      <c r="H5" s="408"/>
      <c r="I5" s="404" t="s">
        <v>24</v>
      </c>
      <c r="J5" s="416" t="s">
        <v>34</v>
      </c>
      <c r="K5" s="417"/>
    </row>
    <row r="6" spans="1:14" x14ac:dyDescent="0.25">
      <c r="A6" s="405"/>
      <c r="B6" s="415"/>
      <c r="C6" s="35"/>
      <c r="D6" s="405"/>
      <c r="E6" s="406" t="s">
        <v>26</v>
      </c>
      <c r="F6" s="407"/>
      <c r="G6" s="407"/>
      <c r="H6" s="408"/>
      <c r="I6" s="405"/>
      <c r="J6" s="418"/>
      <c r="K6" s="419"/>
    </row>
    <row r="7" spans="1:14" ht="12.75" customHeight="1" x14ac:dyDescent="0.25">
      <c r="A7" s="191">
        <v>44741</v>
      </c>
      <c r="B7" s="397"/>
      <c r="C7" s="398"/>
      <c r="D7" s="83" t="s">
        <v>1023</v>
      </c>
      <c r="E7" s="427" t="s">
        <v>1024</v>
      </c>
      <c r="F7" s="400"/>
      <c r="G7" s="400"/>
      <c r="H7" s="401"/>
      <c r="I7" s="61">
        <v>3121000</v>
      </c>
      <c r="J7" s="397"/>
      <c r="K7" s="398"/>
    </row>
    <row r="8" spans="1:14" ht="12.75" customHeight="1" x14ac:dyDescent="0.25">
      <c r="A8" s="226">
        <v>44741</v>
      </c>
      <c r="B8" s="397"/>
      <c r="C8" s="398"/>
      <c r="D8" s="83" t="s">
        <v>1023</v>
      </c>
      <c r="E8" s="399" t="s">
        <v>1024</v>
      </c>
      <c r="F8" s="400"/>
      <c r="G8" s="400"/>
      <c r="H8" s="401"/>
      <c r="I8" s="61">
        <v>788000</v>
      </c>
      <c r="J8" s="397"/>
      <c r="K8" s="398"/>
    </row>
    <row r="9" spans="1:14" ht="12.75" customHeight="1" x14ac:dyDescent="0.25">
      <c r="A9" s="226">
        <v>44741</v>
      </c>
      <c r="B9" s="397"/>
      <c r="C9" s="398"/>
      <c r="D9" s="83" t="s">
        <v>1023</v>
      </c>
      <c r="E9" s="399" t="s">
        <v>1024</v>
      </c>
      <c r="F9" s="400"/>
      <c r="G9" s="400"/>
      <c r="H9" s="401"/>
      <c r="I9" s="61">
        <v>1026000</v>
      </c>
      <c r="J9" s="397"/>
      <c r="K9" s="398"/>
    </row>
    <row r="10" spans="1:14" ht="12.75" customHeight="1" x14ac:dyDescent="0.25">
      <c r="A10" s="226">
        <v>44741</v>
      </c>
      <c r="B10" s="397"/>
      <c r="C10" s="398"/>
      <c r="D10" s="83" t="s">
        <v>1023</v>
      </c>
      <c r="E10" s="399" t="s">
        <v>1024</v>
      </c>
      <c r="F10" s="400"/>
      <c r="G10" s="400"/>
      <c r="H10" s="401"/>
      <c r="I10" s="61">
        <v>13050000</v>
      </c>
      <c r="J10" s="397"/>
      <c r="K10" s="398"/>
    </row>
    <row r="11" spans="1:14" x14ac:dyDescent="0.25">
      <c r="A11" s="44"/>
      <c r="B11" s="45"/>
      <c r="C11" s="45"/>
      <c r="D11" s="45"/>
      <c r="E11" s="45"/>
      <c r="F11" s="45"/>
      <c r="G11" s="402" t="s">
        <v>86</v>
      </c>
      <c r="H11" s="403"/>
      <c r="I11" s="59">
        <f>SUM(I7:I10)</f>
        <v>17985000</v>
      </c>
      <c r="J11" s="46"/>
      <c r="K11" s="47"/>
    </row>
    <row r="12" spans="1:14" ht="12.75" customHeight="1" x14ac:dyDescent="0.25">
      <c r="A12" s="3"/>
      <c r="B12" s="3"/>
      <c r="C12" s="3"/>
      <c r="D12" s="3"/>
      <c r="E12" s="3"/>
      <c r="F12" s="3"/>
      <c r="G12" s="3"/>
      <c r="H12" s="3"/>
      <c r="I12" s="74"/>
      <c r="J12" s="32"/>
      <c r="K12" s="40"/>
    </row>
    <row r="13" spans="1:14" x14ac:dyDescent="0.25">
      <c r="A13" s="404" t="s">
        <v>22</v>
      </c>
      <c r="B13" s="30" t="s">
        <v>31</v>
      </c>
      <c r="C13" s="49" t="s">
        <v>27</v>
      </c>
      <c r="D13" s="48" t="s">
        <v>27</v>
      </c>
      <c r="E13" s="406" t="s">
        <v>33</v>
      </c>
      <c r="F13" s="407"/>
      <c r="G13" s="407"/>
      <c r="H13" s="408"/>
      <c r="I13" s="404" t="s">
        <v>24</v>
      </c>
      <c r="J13" s="404" t="s">
        <v>23</v>
      </c>
      <c r="K13" s="49" t="s">
        <v>40</v>
      </c>
    </row>
    <row r="14" spans="1:14" x14ac:dyDescent="0.25">
      <c r="A14" s="405"/>
      <c r="B14" s="50" t="s">
        <v>32</v>
      </c>
      <c r="C14" s="50" t="s">
        <v>29</v>
      </c>
      <c r="D14" s="50" t="s">
        <v>28</v>
      </c>
      <c r="E14" s="406" t="s">
        <v>26</v>
      </c>
      <c r="F14" s="408"/>
      <c r="G14" s="406" t="s">
        <v>25</v>
      </c>
      <c r="H14" s="408"/>
      <c r="I14" s="405"/>
      <c r="J14" s="405"/>
      <c r="K14" s="50" t="s">
        <v>41</v>
      </c>
    </row>
    <row r="15" spans="1:14" ht="12.75" customHeight="1" x14ac:dyDescent="0.25">
      <c r="A15" s="177">
        <v>44701</v>
      </c>
      <c r="B15" s="245" t="s">
        <v>657</v>
      </c>
      <c r="C15" s="122" t="s">
        <v>649</v>
      </c>
      <c r="D15" s="122" t="s">
        <v>650</v>
      </c>
      <c r="E15" s="353" t="s">
        <v>648</v>
      </c>
      <c r="F15" s="195"/>
      <c r="G15" s="244" t="s">
        <v>654</v>
      </c>
      <c r="H15" s="37"/>
      <c r="I15" s="76">
        <v>4500000</v>
      </c>
      <c r="J15" s="76"/>
      <c r="K15" s="60">
        <f t="shared" ref="K15:K23" si="0">+I15-J15</f>
        <v>4500000</v>
      </c>
      <c r="M15"/>
      <c r="N15"/>
    </row>
    <row r="16" spans="1:14" ht="12.75" customHeight="1" x14ac:dyDescent="0.25">
      <c r="A16" s="177">
        <v>44701</v>
      </c>
      <c r="B16" s="122" t="s">
        <v>564</v>
      </c>
      <c r="C16" s="122" t="s">
        <v>649</v>
      </c>
      <c r="D16" s="122" t="s">
        <v>651</v>
      </c>
      <c r="E16" s="229" t="s">
        <v>648</v>
      </c>
      <c r="F16" s="195"/>
      <c r="G16" s="241" t="s">
        <v>655</v>
      </c>
      <c r="H16" s="40"/>
      <c r="I16" s="76">
        <v>2000000</v>
      </c>
      <c r="J16" s="76"/>
      <c r="K16" s="60">
        <f t="shared" si="0"/>
        <v>2000000</v>
      </c>
      <c r="M16"/>
      <c r="N16"/>
    </row>
    <row r="17" spans="1:14" ht="12.75" customHeight="1" x14ac:dyDescent="0.25">
      <c r="A17" s="177">
        <v>44701</v>
      </c>
      <c r="B17" s="122" t="s">
        <v>658</v>
      </c>
      <c r="C17" s="122" t="s">
        <v>649</v>
      </c>
      <c r="D17" s="122" t="s">
        <v>652</v>
      </c>
      <c r="E17" s="353" t="s">
        <v>648</v>
      </c>
      <c r="F17" s="195"/>
      <c r="G17" s="244" t="s">
        <v>656</v>
      </c>
      <c r="H17" s="40"/>
      <c r="I17" s="76">
        <v>5500000</v>
      </c>
      <c r="J17" s="76"/>
      <c r="K17" s="60">
        <f t="shared" si="0"/>
        <v>5500000</v>
      </c>
      <c r="M17"/>
      <c r="N17"/>
    </row>
    <row r="18" spans="1:14" ht="12.75" customHeight="1" x14ac:dyDescent="0.25">
      <c r="A18" s="177">
        <v>44701</v>
      </c>
      <c r="B18" s="245" t="s">
        <v>589</v>
      </c>
      <c r="C18" s="122" t="s">
        <v>649</v>
      </c>
      <c r="D18" s="122" t="s">
        <v>653</v>
      </c>
      <c r="E18" s="353" t="s">
        <v>648</v>
      </c>
      <c r="F18" s="195"/>
      <c r="G18" s="244" t="s">
        <v>656</v>
      </c>
      <c r="H18" s="40"/>
      <c r="I18" s="76">
        <v>6000000</v>
      </c>
      <c r="J18" s="76"/>
      <c r="K18" s="60">
        <f t="shared" si="0"/>
        <v>6000000</v>
      </c>
      <c r="M18"/>
      <c r="N18"/>
    </row>
    <row r="19" spans="1:14" x14ac:dyDescent="0.25">
      <c r="A19" s="177">
        <v>44771</v>
      </c>
      <c r="B19" s="122">
        <v>1121</v>
      </c>
      <c r="C19" s="122" t="s">
        <v>689</v>
      </c>
      <c r="D19" s="122" t="s">
        <v>1465</v>
      </c>
      <c r="E19" s="268" t="s">
        <v>1236</v>
      </c>
      <c r="F19" s="195"/>
      <c r="G19" s="268" t="s">
        <v>582</v>
      </c>
      <c r="H19" s="40"/>
      <c r="I19" s="76">
        <v>6000000</v>
      </c>
      <c r="J19" s="76"/>
      <c r="K19" s="60">
        <f t="shared" si="0"/>
        <v>6000000</v>
      </c>
      <c r="M19"/>
      <c r="N19"/>
    </row>
    <row r="20" spans="1:14" x14ac:dyDescent="0.25">
      <c r="A20" s="67"/>
      <c r="B20" s="53"/>
      <c r="C20" s="53"/>
      <c r="D20" s="53"/>
      <c r="E20" s="38"/>
      <c r="F20" s="40"/>
      <c r="G20" s="205"/>
      <c r="H20" s="55"/>
      <c r="I20" s="76"/>
      <c r="J20" s="76"/>
      <c r="K20" s="60">
        <f t="shared" si="0"/>
        <v>0</v>
      </c>
      <c r="M20"/>
      <c r="N20"/>
    </row>
    <row r="21" spans="1:14" x14ac:dyDescent="0.25">
      <c r="A21" s="67"/>
      <c r="B21" s="68"/>
      <c r="C21" s="69"/>
      <c r="D21" s="69"/>
      <c r="E21"/>
      <c r="F21" s="203"/>
      <c r="G21" s="204"/>
      <c r="H21" s="65"/>
      <c r="I21" s="61"/>
      <c r="J21" s="58"/>
      <c r="K21" s="60">
        <f t="shared" si="0"/>
        <v>0</v>
      </c>
    </row>
    <row r="22" spans="1:14" x14ac:dyDescent="0.25">
      <c r="A22" s="67"/>
      <c r="B22" s="68"/>
      <c r="C22" s="69"/>
      <c r="D22" s="69"/>
      <c r="E22" s="38"/>
      <c r="F22" s="203"/>
      <c r="G22" s="201"/>
      <c r="H22" s="65"/>
      <c r="I22" s="61"/>
      <c r="J22" s="58"/>
      <c r="K22" s="60">
        <f t="shared" si="0"/>
        <v>0</v>
      </c>
    </row>
    <row r="23" spans="1:14" ht="12.75" customHeight="1" x14ac:dyDescent="0.25">
      <c r="A23" s="39"/>
      <c r="B23" s="52"/>
      <c r="C23" s="36"/>
      <c r="D23" s="36"/>
      <c r="E23" s="38"/>
      <c r="F23" s="32"/>
      <c r="G23" s="196"/>
      <c r="H23" s="43"/>
      <c r="I23" s="72"/>
      <c r="J23" s="72"/>
      <c r="K23" s="60">
        <f t="shared" si="0"/>
        <v>0</v>
      </c>
    </row>
    <row r="24" spans="1:14" x14ac:dyDescent="0.25">
      <c r="A24" s="44"/>
      <c r="B24" s="45"/>
      <c r="C24" s="45"/>
      <c r="D24" s="45"/>
      <c r="E24" s="45"/>
      <c r="F24" s="45"/>
      <c r="G24" s="402" t="s">
        <v>86</v>
      </c>
      <c r="H24" s="403"/>
      <c r="I24" s="63">
        <f>SUM(I15:I23)</f>
        <v>24000000</v>
      </c>
      <c r="J24" s="63">
        <f>SUM(J15:J23)</f>
        <v>0</v>
      </c>
      <c r="K24" s="63">
        <f>SUM(K15:K23)</f>
        <v>24000000</v>
      </c>
    </row>
    <row r="25" spans="1:14" ht="12.75" customHeight="1" x14ac:dyDescent="0.25">
      <c r="A25" s="3"/>
      <c r="B25" s="3"/>
      <c r="C25" s="3"/>
      <c r="D25" s="3"/>
      <c r="E25" s="3"/>
      <c r="F25" s="3"/>
      <c r="G25" s="3"/>
      <c r="H25" s="3"/>
      <c r="I25" s="22"/>
      <c r="J25" s="71"/>
      <c r="K25" s="45"/>
    </row>
    <row r="26" spans="1:14" ht="24.95" customHeight="1" x14ac:dyDescent="0.25">
      <c r="A26" s="130" t="s">
        <v>107</v>
      </c>
      <c r="B26" s="130" t="s">
        <v>105</v>
      </c>
      <c r="C26" s="130" t="s">
        <v>104</v>
      </c>
      <c r="D26" s="131" t="s">
        <v>108</v>
      </c>
      <c r="E26" s="130" t="s">
        <v>33</v>
      </c>
      <c r="F26" s="130" t="s">
        <v>102</v>
      </c>
      <c r="G26" s="130" t="s">
        <v>30</v>
      </c>
      <c r="H26" s="130" t="s">
        <v>42</v>
      </c>
      <c r="I26" s="130" t="s">
        <v>43</v>
      </c>
      <c r="J26" s="130" t="s">
        <v>73</v>
      </c>
      <c r="K26" s="130" t="s">
        <v>48</v>
      </c>
    </row>
    <row r="27" spans="1:14" ht="24.95" customHeight="1" x14ac:dyDescent="0.25">
      <c r="A27" s="137">
        <v>116738000</v>
      </c>
      <c r="B27" s="137">
        <v>0</v>
      </c>
      <c r="C27" s="137">
        <v>0</v>
      </c>
      <c r="D27" s="133">
        <f>+A27+B27-C27</f>
        <v>116738000</v>
      </c>
      <c r="E27" s="133">
        <f>+I24</f>
        <v>24000000</v>
      </c>
      <c r="F27" s="134">
        <f>+E27/D27</f>
        <v>0.2055885829806918</v>
      </c>
      <c r="G27" s="133">
        <f>+I11</f>
        <v>17985000</v>
      </c>
      <c r="H27" s="133">
        <f>+D27-E27-G27</f>
        <v>74753000</v>
      </c>
      <c r="I27" s="133">
        <f>+J24</f>
        <v>0</v>
      </c>
      <c r="J27" s="139">
        <f>+I27/D27</f>
        <v>0</v>
      </c>
      <c r="K27" s="133">
        <f>+K24</f>
        <v>24000000</v>
      </c>
    </row>
    <row r="28" spans="1:14" x14ac:dyDescent="0.25">
      <c r="A28" s="136">
        <v>1</v>
      </c>
      <c r="B28" s="136">
        <v>2</v>
      </c>
      <c r="C28" s="136">
        <v>3</v>
      </c>
      <c r="D28" s="136" t="s">
        <v>35</v>
      </c>
      <c r="E28" s="136">
        <v>5</v>
      </c>
      <c r="F28" s="136" t="s">
        <v>49</v>
      </c>
      <c r="G28" s="136">
        <v>7</v>
      </c>
      <c r="H28" s="136" t="s">
        <v>50</v>
      </c>
      <c r="I28" s="136">
        <v>9</v>
      </c>
      <c r="J28" s="136" t="s">
        <v>74</v>
      </c>
      <c r="K28" s="136" t="s">
        <v>75</v>
      </c>
    </row>
  </sheetData>
  <mergeCells count="27">
    <mergeCell ref="A5:A6"/>
    <mergeCell ref="B5:B6"/>
    <mergeCell ref="D5:D6"/>
    <mergeCell ref="E5:H5"/>
    <mergeCell ref="I5:I6"/>
    <mergeCell ref="J5:K6"/>
    <mergeCell ref="E6:H6"/>
    <mergeCell ref="B7:C7"/>
    <mergeCell ref="E7:H7"/>
    <mergeCell ref="J7:K7"/>
    <mergeCell ref="J13:J14"/>
    <mergeCell ref="E14:F14"/>
    <mergeCell ref="G14:H14"/>
    <mergeCell ref="J10:K10"/>
    <mergeCell ref="B8:C8"/>
    <mergeCell ref="E8:H8"/>
    <mergeCell ref="J8:K8"/>
    <mergeCell ref="B9:C9"/>
    <mergeCell ref="E9:H9"/>
    <mergeCell ref="J9:K9"/>
    <mergeCell ref="G24:H24"/>
    <mergeCell ref="G11:H11"/>
    <mergeCell ref="A13:A14"/>
    <mergeCell ref="E13:H13"/>
    <mergeCell ref="I13:I14"/>
    <mergeCell ref="B10:C10"/>
    <mergeCell ref="E10:H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27" sqref="A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132</v>
      </c>
      <c r="B3" s="129" t="s">
        <v>133</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t="s">
        <v>84</v>
      </c>
      <c r="B7" s="409"/>
      <c r="C7" s="410"/>
      <c r="D7" s="83" t="s">
        <v>84</v>
      </c>
      <c r="E7" s="427" t="s">
        <v>84</v>
      </c>
      <c r="F7" s="400"/>
      <c r="G7" s="400"/>
      <c r="H7" s="401"/>
      <c r="I7" s="61" t="s">
        <v>84</v>
      </c>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177"/>
      <c r="B17" s="122"/>
      <c r="C17" s="122"/>
      <c r="D17" s="122"/>
      <c r="E17" s="178"/>
      <c r="F17" s="179"/>
      <c r="H17" s="40"/>
      <c r="I17" s="76"/>
      <c r="J17" s="76"/>
      <c r="K17" s="60"/>
    </row>
    <row r="18" spans="1:11" x14ac:dyDescent="0.25">
      <c r="A18" s="67"/>
      <c r="B18" s="68"/>
      <c r="C18" s="69"/>
      <c r="D18" s="69"/>
      <c r="E18" s="70"/>
      <c r="F18" s="65"/>
      <c r="G18" s="66"/>
      <c r="H18" s="65"/>
      <c r="I18" s="76"/>
      <c r="J18" s="76"/>
      <c r="K18" s="60">
        <f>+I18-J18</f>
        <v>0</v>
      </c>
    </row>
    <row r="19" spans="1:11" x14ac:dyDescent="0.25">
      <c r="A19" s="67"/>
      <c r="B19" s="68"/>
      <c r="C19" s="69"/>
      <c r="D19" s="69"/>
      <c r="E19" s="75"/>
      <c r="F19" s="65"/>
      <c r="G19" s="66"/>
      <c r="H19" s="65"/>
      <c r="I19" s="76"/>
      <c r="J19" s="60"/>
      <c r="K19" s="60">
        <f>+I19-J19</f>
        <v>0</v>
      </c>
    </row>
    <row r="20" spans="1:11" x14ac:dyDescent="0.25">
      <c r="A20" s="67"/>
      <c r="B20" s="68"/>
      <c r="C20" s="69"/>
      <c r="D20" s="69"/>
      <c r="E20"/>
      <c r="F20" s="65"/>
      <c r="G20"/>
      <c r="H20" s="65"/>
      <c r="I20" s="61"/>
      <c r="J20" s="58"/>
      <c r="K20" s="60">
        <f>+I20-J20</f>
        <v>0</v>
      </c>
    </row>
    <row r="21" spans="1:11" x14ac:dyDescent="0.25">
      <c r="A21" s="67"/>
      <c r="B21" s="68"/>
      <c r="C21" s="69"/>
      <c r="D21" s="69"/>
      <c r="E21" s="38"/>
      <c r="F21" s="65"/>
      <c r="G21" s="66"/>
      <c r="H21" s="65"/>
      <c r="I21" s="61"/>
      <c r="J21" s="58"/>
      <c r="K21" s="60">
        <f>+I21-J21</f>
        <v>0</v>
      </c>
    </row>
    <row r="22" spans="1:11" ht="12.75" customHeight="1" x14ac:dyDescent="0.25">
      <c r="A22" s="39"/>
      <c r="B22" s="52"/>
      <c r="C22" s="36"/>
      <c r="D22" s="36"/>
      <c r="E22" s="38"/>
      <c r="F22" s="40"/>
      <c r="G22" s="38"/>
      <c r="H22" s="40"/>
      <c r="I22" s="72"/>
      <c r="J22" s="72"/>
      <c r="K22" s="60">
        <f>+I22-J22</f>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4536000</v>
      </c>
      <c r="B26" s="137"/>
      <c r="C26" s="137">
        <v>0</v>
      </c>
      <c r="D26" s="133">
        <f>+A26+B26-C26</f>
        <v>4536000</v>
      </c>
      <c r="E26" s="133">
        <f>+I23</f>
        <v>0</v>
      </c>
      <c r="F26" s="134">
        <f>+E26/D26</f>
        <v>0</v>
      </c>
      <c r="G26" s="133">
        <f>+I13</f>
        <v>0</v>
      </c>
      <c r="H26" s="133">
        <f>+D26-E26-G26</f>
        <v>4536000</v>
      </c>
      <c r="I26" s="133">
        <f>+J23</f>
        <v>0</v>
      </c>
      <c r="J26" s="139">
        <f>+I26/D26</f>
        <v>0</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6" sqref="A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134</v>
      </c>
      <c r="B3" s="129" t="s">
        <v>135</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286"/>
      <c r="B7" s="397"/>
      <c r="C7" s="398"/>
      <c r="D7" s="259"/>
      <c r="E7" s="399"/>
      <c r="F7" s="400"/>
      <c r="G7" s="400"/>
      <c r="H7" s="401"/>
      <c r="I7" s="61"/>
      <c r="J7" s="397"/>
      <c r="K7" s="398"/>
    </row>
    <row r="8" spans="1:11" ht="12.75" customHeight="1" x14ac:dyDescent="0.25">
      <c r="A8" s="177"/>
      <c r="B8" s="397"/>
      <c r="C8" s="398"/>
      <c r="D8" s="83"/>
      <c r="E8" s="399"/>
      <c r="F8" s="400"/>
      <c r="G8" s="400"/>
      <c r="H8" s="401"/>
      <c r="I8" s="76"/>
      <c r="J8" s="397"/>
      <c r="K8" s="398"/>
    </row>
    <row r="9" spans="1:11" ht="12.75" customHeight="1" x14ac:dyDescent="0.25">
      <c r="A9" s="177"/>
      <c r="B9" s="397"/>
      <c r="C9" s="398"/>
      <c r="D9" s="83"/>
      <c r="E9" s="399"/>
      <c r="F9" s="400"/>
      <c r="G9" s="400"/>
      <c r="H9" s="401"/>
      <c r="I9" s="76"/>
      <c r="J9" s="397"/>
      <c r="K9" s="398"/>
    </row>
    <row r="10" spans="1:11" ht="12.75" customHeight="1" x14ac:dyDescent="0.25">
      <c r="A10" s="177"/>
      <c r="B10" s="397"/>
      <c r="C10" s="398"/>
      <c r="D10" s="83"/>
      <c r="E10" s="399"/>
      <c r="F10" s="400"/>
      <c r="G10" s="400"/>
      <c r="H10" s="401"/>
      <c r="I10" s="76"/>
      <c r="J10" s="397"/>
      <c r="K10" s="398"/>
    </row>
    <row r="11" spans="1:11" ht="12.75" customHeight="1" x14ac:dyDescent="0.25">
      <c r="A11" s="177"/>
      <c r="B11" s="397"/>
      <c r="C11" s="398"/>
      <c r="D11" s="83"/>
      <c r="E11" s="399"/>
      <c r="F11" s="400"/>
      <c r="G11" s="400"/>
      <c r="H11" s="401"/>
      <c r="I11" s="76"/>
      <c r="J11" s="397"/>
      <c r="K11" s="398"/>
    </row>
    <row r="12" spans="1:11" x14ac:dyDescent="0.25">
      <c r="A12" s="44"/>
      <c r="B12" s="45"/>
      <c r="C12" s="45"/>
      <c r="D12" s="45"/>
      <c r="E12" s="45"/>
      <c r="F12" s="45"/>
      <c r="G12" s="402" t="s">
        <v>86</v>
      </c>
      <c r="H12" s="403"/>
      <c r="I12" s="59">
        <f>SUM(I7:I11)</f>
        <v>0</v>
      </c>
      <c r="J12" s="46"/>
      <c r="K12" s="47"/>
    </row>
    <row r="13" spans="1:11" ht="12.75" customHeight="1" x14ac:dyDescent="0.25">
      <c r="A13" s="3"/>
      <c r="B13" s="3"/>
      <c r="C13" s="3"/>
      <c r="D13" s="3"/>
      <c r="E13" s="3"/>
      <c r="F13" s="3"/>
      <c r="G13" s="3"/>
      <c r="H13" s="3"/>
      <c r="I13" s="74"/>
      <c r="J13" s="32"/>
      <c r="K13" s="40"/>
    </row>
    <row r="14" spans="1:11" x14ac:dyDescent="0.25">
      <c r="A14" s="404" t="s">
        <v>22</v>
      </c>
      <c r="B14" s="30" t="s">
        <v>31</v>
      </c>
      <c r="C14" s="49" t="s">
        <v>27</v>
      </c>
      <c r="D14" s="48" t="s">
        <v>27</v>
      </c>
      <c r="E14" s="406" t="s">
        <v>33</v>
      </c>
      <c r="F14" s="407"/>
      <c r="G14" s="407"/>
      <c r="H14" s="408"/>
      <c r="I14" s="404" t="s">
        <v>24</v>
      </c>
      <c r="J14" s="404" t="s">
        <v>23</v>
      </c>
      <c r="K14" s="49" t="s">
        <v>40</v>
      </c>
    </row>
    <row r="15" spans="1:11" x14ac:dyDescent="0.25">
      <c r="A15" s="405"/>
      <c r="B15" s="50" t="s">
        <v>32</v>
      </c>
      <c r="C15" s="50" t="s">
        <v>29</v>
      </c>
      <c r="D15" s="50" t="s">
        <v>28</v>
      </c>
      <c r="E15" s="406" t="s">
        <v>26</v>
      </c>
      <c r="F15" s="408"/>
      <c r="G15" s="406" t="s">
        <v>25</v>
      </c>
      <c r="H15" s="408"/>
      <c r="I15" s="405"/>
      <c r="J15" s="405"/>
      <c r="K15" s="50" t="s">
        <v>41</v>
      </c>
    </row>
    <row r="16" spans="1:11" ht="12.75" customHeight="1" x14ac:dyDescent="0.25">
      <c r="A16" s="177"/>
      <c r="B16" s="245"/>
      <c r="C16" s="122"/>
      <c r="D16" s="122"/>
      <c r="E16" s="178"/>
      <c r="F16" s="179"/>
      <c r="H16" s="40"/>
      <c r="I16" s="76"/>
      <c r="J16" s="76"/>
      <c r="K16" s="60"/>
    </row>
    <row r="17" spans="1:11" x14ac:dyDescent="0.25">
      <c r="A17" s="67"/>
      <c r="B17" s="53"/>
      <c r="C17" s="53"/>
      <c r="D17" s="53"/>
      <c r="E17" s="38"/>
      <c r="F17" s="40"/>
      <c r="G17" s="205"/>
      <c r="H17" s="55"/>
      <c r="I17" s="76"/>
      <c r="J17" s="76"/>
      <c r="K17" s="60"/>
    </row>
    <row r="18" spans="1:11" x14ac:dyDescent="0.25">
      <c r="A18" s="67"/>
      <c r="B18" s="68"/>
      <c r="C18" s="69"/>
      <c r="D18" s="69"/>
      <c r="E18" s="75"/>
      <c r="F18" s="65"/>
      <c r="G18" s="66"/>
      <c r="H18" s="65"/>
      <c r="I18" s="76"/>
      <c r="J18" s="60"/>
      <c r="K18" s="60">
        <f>+I18-J18</f>
        <v>0</v>
      </c>
    </row>
    <row r="19" spans="1:11" x14ac:dyDescent="0.25">
      <c r="A19" s="67"/>
      <c r="B19" s="68"/>
      <c r="C19" s="69"/>
      <c r="D19" s="69"/>
      <c r="F19" s="65"/>
      <c r="H19" s="65"/>
      <c r="I19" s="61"/>
      <c r="J19" s="58"/>
      <c r="K19" s="60">
        <f>+I19-J19</f>
        <v>0</v>
      </c>
    </row>
    <row r="20" spans="1:11" x14ac:dyDescent="0.25">
      <c r="A20" s="67"/>
      <c r="B20" s="68"/>
      <c r="C20" s="69"/>
      <c r="D20" s="69"/>
      <c r="E20" s="38"/>
      <c r="F20" s="65"/>
      <c r="G20" s="66"/>
      <c r="H20" s="65"/>
      <c r="I20" s="61"/>
      <c r="J20" s="58"/>
      <c r="K20" s="60">
        <f>+I20-J20</f>
        <v>0</v>
      </c>
    </row>
    <row r="21" spans="1:11" ht="12.75" customHeight="1" x14ac:dyDescent="0.25">
      <c r="A21" s="39"/>
      <c r="B21" s="52"/>
      <c r="C21" s="36"/>
      <c r="D21" s="36"/>
      <c r="E21" s="38"/>
      <c r="F21" s="40"/>
      <c r="G21" s="38"/>
      <c r="H21" s="40"/>
      <c r="I21" s="72"/>
      <c r="J21" s="72"/>
      <c r="K21" s="60">
        <f>+I21-J21</f>
        <v>0</v>
      </c>
    </row>
    <row r="22" spans="1:11" x14ac:dyDescent="0.25">
      <c r="A22" s="44"/>
      <c r="B22" s="45"/>
      <c r="C22" s="45"/>
      <c r="D22" s="45"/>
      <c r="E22" s="45"/>
      <c r="F22" s="45"/>
      <c r="G22" s="402" t="s">
        <v>86</v>
      </c>
      <c r="H22" s="403"/>
      <c r="I22" s="63">
        <f>SUM(I16:I21)</f>
        <v>0</v>
      </c>
      <c r="J22" s="63">
        <f>SUM(J16:J21)</f>
        <v>0</v>
      </c>
      <c r="K22" s="63">
        <f>SUM(K16:K21)</f>
        <v>0</v>
      </c>
    </row>
    <row r="23" spans="1:11" ht="12.75" customHeight="1" x14ac:dyDescent="0.25">
      <c r="A23" s="3"/>
      <c r="B23" s="3"/>
      <c r="C23" s="3"/>
      <c r="D23" s="3"/>
      <c r="E23" s="3"/>
      <c r="F23" s="3"/>
      <c r="G23" s="3"/>
      <c r="H23" s="3"/>
      <c r="I23" s="22"/>
      <c r="J23" s="71"/>
      <c r="K23" s="45"/>
    </row>
    <row r="24" spans="1:11" ht="24.95" customHeight="1" x14ac:dyDescent="0.25">
      <c r="A24" s="130" t="s">
        <v>107</v>
      </c>
      <c r="B24" s="130" t="s">
        <v>105</v>
      </c>
      <c r="C24" s="130" t="s">
        <v>104</v>
      </c>
      <c r="D24" s="131" t="s">
        <v>108</v>
      </c>
      <c r="E24" s="130" t="s">
        <v>33</v>
      </c>
      <c r="F24" s="130" t="s">
        <v>102</v>
      </c>
      <c r="G24" s="130" t="s">
        <v>30</v>
      </c>
      <c r="H24" s="130" t="s">
        <v>42</v>
      </c>
      <c r="I24" s="130" t="s">
        <v>43</v>
      </c>
      <c r="J24" s="130" t="s">
        <v>73</v>
      </c>
      <c r="K24" s="130" t="s">
        <v>48</v>
      </c>
    </row>
    <row r="25" spans="1:11" ht="24.95" customHeight="1" x14ac:dyDescent="0.25">
      <c r="A25" s="137">
        <v>0</v>
      </c>
      <c r="B25" s="137">
        <v>0</v>
      </c>
      <c r="C25" s="137">
        <v>0</v>
      </c>
      <c r="D25" s="133">
        <f>+A25+B25-C25</f>
        <v>0</v>
      </c>
      <c r="E25" s="133">
        <f>+I22</f>
        <v>0</v>
      </c>
      <c r="F25" s="134" t="e">
        <f>+E25/D25</f>
        <v>#DIV/0!</v>
      </c>
      <c r="G25" s="133">
        <f>+I12</f>
        <v>0</v>
      </c>
      <c r="H25" s="133">
        <f>+D25-E25-G25</f>
        <v>0</v>
      </c>
      <c r="I25" s="133">
        <f>+J22</f>
        <v>0</v>
      </c>
      <c r="J25" s="139" t="e">
        <f>+I25/D25</f>
        <v>#DIV/0!</v>
      </c>
      <c r="K25" s="133">
        <f>+K22</f>
        <v>0</v>
      </c>
    </row>
    <row r="26" spans="1:11" x14ac:dyDescent="0.25">
      <c r="A26" s="136">
        <v>1</v>
      </c>
      <c r="B26" s="136">
        <v>2</v>
      </c>
      <c r="C26" s="136">
        <v>3</v>
      </c>
      <c r="D26" s="136" t="s">
        <v>35</v>
      </c>
      <c r="E26" s="136">
        <v>5</v>
      </c>
      <c r="F26" s="136" t="s">
        <v>49</v>
      </c>
      <c r="G26" s="136">
        <v>7</v>
      </c>
      <c r="H26" s="136" t="s">
        <v>50</v>
      </c>
      <c r="I26" s="136">
        <v>9</v>
      </c>
      <c r="J26" s="136" t="s">
        <v>74</v>
      </c>
      <c r="K26" s="136"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I16" sqref="I1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137</v>
      </c>
      <c r="B3" s="129" t="s">
        <v>136</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44741</v>
      </c>
      <c r="B7" s="397"/>
      <c r="C7" s="398"/>
      <c r="D7" s="259" t="s">
        <v>1023</v>
      </c>
      <c r="E7" s="427" t="s">
        <v>1024</v>
      </c>
      <c r="F7" s="400"/>
      <c r="G7" s="400"/>
      <c r="H7" s="401"/>
      <c r="I7" s="61">
        <v>817000</v>
      </c>
      <c r="J7" s="397"/>
      <c r="K7" s="398"/>
    </row>
    <row r="8" spans="1:11" ht="12.75" customHeight="1" x14ac:dyDescent="0.25">
      <c r="A8" s="191">
        <v>44741</v>
      </c>
      <c r="B8" s="354"/>
      <c r="C8" s="193"/>
      <c r="D8" s="259" t="s">
        <v>1023</v>
      </c>
      <c r="E8" s="427" t="s">
        <v>1024</v>
      </c>
      <c r="F8" s="400"/>
      <c r="G8" s="400"/>
      <c r="H8" s="401"/>
      <c r="I8" s="61">
        <v>2563000</v>
      </c>
      <c r="J8" s="354"/>
      <c r="K8" s="193"/>
    </row>
    <row r="9" spans="1:11" ht="12.75" customHeight="1" x14ac:dyDescent="0.25">
      <c r="A9" s="191">
        <v>44741</v>
      </c>
      <c r="B9" s="354"/>
      <c r="C9" s="193"/>
      <c r="D9" s="259" t="s">
        <v>1023</v>
      </c>
      <c r="E9" s="427" t="s">
        <v>1024</v>
      </c>
      <c r="F9" s="400"/>
      <c r="G9" s="400"/>
      <c r="H9" s="401"/>
      <c r="I9" s="61">
        <v>389000</v>
      </c>
      <c r="J9" s="354"/>
      <c r="K9" s="193"/>
    </row>
    <row r="10" spans="1:11" ht="12.75" customHeight="1" x14ac:dyDescent="0.25">
      <c r="A10" s="191">
        <v>44741</v>
      </c>
      <c r="B10" s="354"/>
      <c r="C10" s="193"/>
      <c r="D10" s="259" t="s">
        <v>1023</v>
      </c>
      <c r="E10" s="427" t="s">
        <v>1024</v>
      </c>
      <c r="F10" s="400"/>
      <c r="G10" s="400"/>
      <c r="H10" s="401"/>
      <c r="I10" s="61">
        <v>57000</v>
      </c>
      <c r="J10" s="354"/>
      <c r="K10" s="193"/>
    </row>
    <row r="11" spans="1:11" ht="12.75" customHeight="1" x14ac:dyDescent="0.25">
      <c r="A11" s="191">
        <v>44741</v>
      </c>
      <c r="B11" s="354"/>
      <c r="C11" s="193"/>
      <c r="D11" s="259" t="s">
        <v>1023</v>
      </c>
      <c r="E11" s="427" t="s">
        <v>1024</v>
      </c>
      <c r="F11" s="400"/>
      <c r="G11" s="400"/>
      <c r="H11" s="401"/>
      <c r="I11" s="61">
        <v>2173000</v>
      </c>
      <c r="J11" s="354"/>
      <c r="K11" s="193"/>
    </row>
    <row r="12" spans="1:11" ht="12.75" customHeight="1" x14ac:dyDescent="0.25">
      <c r="A12" s="191">
        <v>44741</v>
      </c>
      <c r="B12" s="354"/>
      <c r="C12" s="193"/>
      <c r="D12" s="259" t="s">
        <v>1023</v>
      </c>
      <c r="E12" s="427" t="s">
        <v>1024</v>
      </c>
      <c r="F12" s="400"/>
      <c r="G12" s="400"/>
      <c r="H12" s="401"/>
      <c r="I12" s="61">
        <v>1500000</v>
      </c>
      <c r="J12" s="354"/>
      <c r="K12" s="193"/>
    </row>
    <row r="13" spans="1:11" ht="12.75" customHeight="1" x14ac:dyDescent="0.25">
      <c r="A13" s="226">
        <v>44741</v>
      </c>
      <c r="B13" s="397"/>
      <c r="C13" s="398"/>
      <c r="D13" s="83" t="s">
        <v>1023</v>
      </c>
      <c r="E13" s="427" t="s">
        <v>1024</v>
      </c>
      <c r="F13" s="400"/>
      <c r="G13" s="400"/>
      <c r="H13" s="401"/>
      <c r="I13" s="61">
        <v>356000</v>
      </c>
      <c r="J13" s="397"/>
      <c r="K13" s="398"/>
    </row>
    <row r="14" spans="1:11" ht="12.75" customHeight="1" x14ac:dyDescent="0.25">
      <c r="A14" s="226">
        <v>44741</v>
      </c>
      <c r="B14" s="397"/>
      <c r="C14" s="398"/>
      <c r="D14" s="83" t="s">
        <v>1023</v>
      </c>
      <c r="E14" s="427" t="s">
        <v>1024</v>
      </c>
      <c r="F14" s="400"/>
      <c r="G14" s="400"/>
      <c r="H14" s="401"/>
      <c r="I14" s="61">
        <v>857000</v>
      </c>
      <c r="J14" s="397"/>
      <c r="K14" s="398"/>
    </row>
    <row r="15" spans="1:11" ht="12.75" customHeight="1" x14ac:dyDescent="0.25">
      <c r="A15" s="226">
        <v>44741</v>
      </c>
      <c r="B15" s="397"/>
      <c r="C15" s="398"/>
      <c r="D15" s="83" t="s">
        <v>1023</v>
      </c>
      <c r="E15" s="427" t="s">
        <v>1024</v>
      </c>
      <c r="F15" s="400"/>
      <c r="G15" s="400"/>
      <c r="H15" s="401"/>
      <c r="I15" s="61">
        <v>227000</v>
      </c>
      <c r="J15" s="397"/>
      <c r="K15" s="398"/>
    </row>
    <row r="16" spans="1:11" ht="12.75" customHeight="1" x14ac:dyDescent="0.25">
      <c r="A16" s="226">
        <v>44741</v>
      </c>
      <c r="B16" s="397"/>
      <c r="C16" s="398"/>
      <c r="D16" s="83" t="s">
        <v>1023</v>
      </c>
      <c r="E16" s="427" t="s">
        <v>1024</v>
      </c>
      <c r="F16" s="400"/>
      <c r="G16" s="400"/>
      <c r="H16" s="401"/>
      <c r="I16" s="61">
        <v>662000</v>
      </c>
      <c r="J16" s="397"/>
      <c r="K16" s="398"/>
    </row>
    <row r="17" spans="1:11" ht="12.75" customHeight="1" x14ac:dyDescent="0.25">
      <c r="A17" s="122"/>
      <c r="B17" s="397"/>
      <c r="C17" s="398"/>
      <c r="D17" s="83"/>
      <c r="E17" s="399"/>
      <c r="F17" s="400"/>
      <c r="G17" s="400"/>
      <c r="H17" s="401"/>
      <c r="I17" s="61"/>
      <c r="J17" s="397"/>
      <c r="K17" s="398"/>
    </row>
    <row r="18" spans="1:11" x14ac:dyDescent="0.25">
      <c r="A18" s="44"/>
      <c r="B18" s="45"/>
      <c r="C18" s="45"/>
      <c r="D18" s="45"/>
      <c r="E18" s="45"/>
      <c r="F18" s="45"/>
      <c r="G18" s="402" t="s">
        <v>86</v>
      </c>
      <c r="H18" s="403"/>
      <c r="I18" s="59">
        <f>SUM(I7:I17)</f>
        <v>9601000</v>
      </c>
      <c r="J18" s="46"/>
      <c r="K18" s="47"/>
    </row>
    <row r="19" spans="1:11" ht="12.75" customHeight="1" x14ac:dyDescent="0.25">
      <c r="A19" s="3"/>
      <c r="B19" s="3"/>
      <c r="C19" s="3"/>
      <c r="D19" s="3"/>
      <c r="E19" s="3"/>
      <c r="F19" s="3"/>
      <c r="G19" s="3"/>
      <c r="H19" s="3"/>
      <c r="I19" s="74"/>
      <c r="J19" s="32"/>
      <c r="K19" s="40"/>
    </row>
    <row r="20" spans="1:11" x14ac:dyDescent="0.25">
      <c r="A20" s="404" t="s">
        <v>22</v>
      </c>
      <c r="B20" s="30" t="s">
        <v>31</v>
      </c>
      <c r="C20" s="49" t="s">
        <v>27</v>
      </c>
      <c r="D20" s="48" t="s">
        <v>27</v>
      </c>
      <c r="E20" s="406" t="s">
        <v>33</v>
      </c>
      <c r="F20" s="407"/>
      <c r="G20" s="407"/>
      <c r="H20" s="408"/>
      <c r="I20" s="404" t="s">
        <v>24</v>
      </c>
      <c r="J20" s="404" t="s">
        <v>23</v>
      </c>
      <c r="K20" s="49" t="s">
        <v>40</v>
      </c>
    </row>
    <row r="21" spans="1:11" x14ac:dyDescent="0.25">
      <c r="A21" s="405"/>
      <c r="B21" s="50" t="s">
        <v>32</v>
      </c>
      <c r="C21" s="50" t="s">
        <v>29</v>
      </c>
      <c r="D21" s="50" t="s">
        <v>28</v>
      </c>
      <c r="E21" s="406" t="s">
        <v>26</v>
      </c>
      <c r="F21" s="408"/>
      <c r="G21" s="406" t="s">
        <v>25</v>
      </c>
      <c r="H21" s="408"/>
      <c r="I21" s="405"/>
      <c r="J21" s="405"/>
      <c r="K21" s="50" t="s">
        <v>41</v>
      </c>
    </row>
    <row r="22" spans="1:11" ht="12.75" customHeight="1" x14ac:dyDescent="0.25">
      <c r="A22" s="67"/>
      <c r="B22" s="53"/>
      <c r="C22" s="53"/>
      <c r="D22" s="53"/>
      <c r="E22" s="38"/>
      <c r="F22" s="40"/>
      <c r="G22" s="205"/>
      <c r="H22" s="55"/>
      <c r="I22" s="61"/>
      <c r="J22" s="51"/>
      <c r="K22" s="60"/>
    </row>
    <row r="23" spans="1:11" x14ac:dyDescent="0.25">
      <c r="A23" s="67"/>
      <c r="B23" s="68"/>
      <c r="C23" s="69"/>
      <c r="D23" s="69"/>
      <c r="E23" s="70"/>
      <c r="F23" s="65"/>
      <c r="G23" s="66"/>
      <c r="H23" s="65"/>
      <c r="I23" s="76"/>
      <c r="J23" s="76"/>
      <c r="K23" s="60"/>
    </row>
    <row r="24" spans="1:11" x14ac:dyDescent="0.25">
      <c r="A24" s="67"/>
      <c r="B24" s="68"/>
      <c r="C24" s="69"/>
      <c r="D24" s="69"/>
      <c r="E24" s="75"/>
      <c r="F24" s="65"/>
      <c r="G24" s="66"/>
      <c r="H24" s="65"/>
      <c r="I24" s="76"/>
      <c r="J24" s="60"/>
      <c r="K24" s="60"/>
    </row>
    <row r="25" spans="1:11" x14ac:dyDescent="0.25">
      <c r="A25" s="67"/>
      <c r="B25" s="68"/>
      <c r="C25" s="69"/>
      <c r="D25" s="69"/>
      <c r="E25"/>
      <c r="F25" s="65"/>
      <c r="G25"/>
      <c r="H25" s="65"/>
      <c r="I25" s="61"/>
      <c r="J25" s="58"/>
      <c r="K25" s="60">
        <f>+I25-J25</f>
        <v>0</v>
      </c>
    </row>
    <row r="26" spans="1:11" x14ac:dyDescent="0.25">
      <c r="A26" s="67"/>
      <c r="B26" s="68"/>
      <c r="C26" s="69"/>
      <c r="D26" s="69"/>
      <c r="E26" s="38"/>
      <c r="F26" s="65"/>
      <c r="G26" s="66"/>
      <c r="H26" s="65"/>
      <c r="I26" s="61"/>
      <c r="J26" s="58"/>
      <c r="K26" s="60">
        <f>+I26-J26</f>
        <v>0</v>
      </c>
    </row>
    <row r="27" spans="1:11" ht="12.75" customHeight="1" x14ac:dyDescent="0.25">
      <c r="A27" s="39"/>
      <c r="B27" s="52"/>
      <c r="C27" s="36"/>
      <c r="D27" s="36"/>
      <c r="E27" s="38"/>
      <c r="F27" s="40"/>
      <c r="G27" s="38"/>
      <c r="H27" s="40"/>
      <c r="I27" s="72"/>
      <c r="J27" s="72"/>
      <c r="K27" s="60">
        <f>+I27-J27</f>
        <v>0</v>
      </c>
    </row>
    <row r="28" spans="1:11" x14ac:dyDescent="0.25">
      <c r="A28" s="44"/>
      <c r="B28" s="45"/>
      <c r="C28" s="45"/>
      <c r="D28" s="45"/>
      <c r="E28" s="45"/>
      <c r="F28" s="45"/>
      <c r="G28" s="402" t="s">
        <v>86</v>
      </c>
      <c r="H28" s="403"/>
      <c r="I28" s="63">
        <f>SUM(I22:I27)</f>
        <v>0</v>
      </c>
      <c r="J28" s="63">
        <f>SUM(J22:J27)</f>
        <v>0</v>
      </c>
      <c r="K28" s="63">
        <f>SUM(K22:K27)</f>
        <v>0</v>
      </c>
    </row>
    <row r="29" spans="1:11" ht="12.75" customHeight="1" x14ac:dyDescent="0.25">
      <c r="A29" s="3"/>
      <c r="B29" s="3"/>
      <c r="C29" s="3"/>
      <c r="D29" s="3"/>
      <c r="E29" s="3"/>
      <c r="F29" s="3"/>
      <c r="G29" s="3"/>
      <c r="H29" s="3"/>
      <c r="I29" s="22"/>
      <c r="J29" s="71"/>
      <c r="K29" s="45"/>
    </row>
    <row r="30" spans="1:11" ht="24.95" customHeight="1" x14ac:dyDescent="0.25">
      <c r="A30" s="130" t="s">
        <v>107</v>
      </c>
      <c r="B30" s="130" t="s">
        <v>105</v>
      </c>
      <c r="C30" s="130" t="s">
        <v>104</v>
      </c>
      <c r="D30" s="131" t="s">
        <v>108</v>
      </c>
      <c r="E30" s="130" t="s">
        <v>33</v>
      </c>
      <c r="F30" s="130" t="s">
        <v>102</v>
      </c>
      <c r="G30" s="130" t="s">
        <v>30</v>
      </c>
      <c r="H30" s="130" t="s">
        <v>42</v>
      </c>
      <c r="I30" s="130" t="s">
        <v>43</v>
      </c>
      <c r="J30" s="130" t="s">
        <v>73</v>
      </c>
      <c r="K30" s="130" t="s">
        <v>48</v>
      </c>
    </row>
    <row r="31" spans="1:11" ht="24.95" customHeight="1" x14ac:dyDescent="0.25">
      <c r="A31" s="137">
        <v>11602000</v>
      </c>
      <c r="B31" s="137">
        <v>0</v>
      </c>
      <c r="C31" s="137">
        <v>0</v>
      </c>
      <c r="D31" s="133">
        <f>+A31+B31-C31</f>
        <v>11602000</v>
      </c>
      <c r="E31" s="133">
        <f>+I28</f>
        <v>0</v>
      </c>
      <c r="F31" s="134">
        <f>+E31/D31</f>
        <v>0</v>
      </c>
      <c r="G31" s="133">
        <f>+I18</f>
        <v>9601000</v>
      </c>
      <c r="H31" s="133">
        <f>+D31-E31-G31</f>
        <v>2001000</v>
      </c>
      <c r="I31" s="133">
        <f>+J28</f>
        <v>0</v>
      </c>
      <c r="J31" s="139">
        <f>+I31/D31</f>
        <v>0</v>
      </c>
      <c r="K31" s="133">
        <f>+K28</f>
        <v>0</v>
      </c>
    </row>
    <row r="32" spans="1:11" x14ac:dyDescent="0.25">
      <c r="A32" s="136">
        <v>1</v>
      </c>
      <c r="B32" s="136">
        <v>2</v>
      </c>
      <c r="C32" s="136">
        <v>3</v>
      </c>
      <c r="D32" s="136" t="s">
        <v>35</v>
      </c>
      <c r="E32" s="136">
        <v>5</v>
      </c>
      <c r="F32" s="136" t="s">
        <v>49</v>
      </c>
      <c r="G32" s="136">
        <v>7</v>
      </c>
      <c r="H32" s="136" t="s">
        <v>50</v>
      </c>
      <c r="I32" s="136">
        <v>9</v>
      </c>
      <c r="J32" s="136" t="s">
        <v>74</v>
      </c>
      <c r="K32" s="136" t="s">
        <v>75</v>
      </c>
    </row>
  </sheetData>
  <mergeCells count="38">
    <mergeCell ref="E12:H12"/>
    <mergeCell ref="J20:J21"/>
    <mergeCell ref="E21:F21"/>
    <mergeCell ref="G21:H21"/>
    <mergeCell ref="A5:A6"/>
    <mergeCell ref="B5:B6"/>
    <mergeCell ref="D5:D6"/>
    <mergeCell ref="E5:H5"/>
    <mergeCell ref="I5:I6"/>
    <mergeCell ref="J5:K6"/>
    <mergeCell ref="E6:H6"/>
    <mergeCell ref="B7:C7"/>
    <mergeCell ref="E7:H7"/>
    <mergeCell ref="J7:K7"/>
    <mergeCell ref="B13:C13"/>
    <mergeCell ref="E13:H13"/>
    <mergeCell ref="J13:K13"/>
    <mergeCell ref="E8:H8"/>
    <mergeCell ref="E9:H9"/>
    <mergeCell ref="E10:H10"/>
    <mergeCell ref="E11:H11"/>
    <mergeCell ref="G28:H28"/>
    <mergeCell ref="G18:H18"/>
    <mergeCell ref="A20:A21"/>
    <mergeCell ref="E20:H20"/>
    <mergeCell ref="I20:I21"/>
    <mergeCell ref="B14:C14"/>
    <mergeCell ref="E14:H14"/>
    <mergeCell ref="B17:C17"/>
    <mergeCell ref="E17:H17"/>
    <mergeCell ref="J17:K17"/>
    <mergeCell ref="J14:K14"/>
    <mergeCell ref="B15:C15"/>
    <mergeCell ref="E15:H15"/>
    <mergeCell ref="J15:K15"/>
    <mergeCell ref="B16:C16"/>
    <mergeCell ref="E16:H16"/>
    <mergeCell ref="J16:K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B27" sqref="B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202</v>
      </c>
      <c r="B3" s="129" t="s">
        <v>203</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409"/>
      <c r="C7" s="410"/>
      <c r="D7" s="83"/>
      <c r="E7" s="428"/>
      <c r="F7" s="429"/>
      <c r="G7" s="429"/>
      <c r="H7" s="430"/>
      <c r="I7" s="61"/>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283"/>
      <c r="B17" s="53"/>
      <c r="C17" s="53"/>
      <c r="D17" s="53"/>
      <c r="E17" s="268"/>
      <c r="F17" s="40"/>
      <c r="G17" s="243"/>
      <c r="H17" s="40"/>
      <c r="I17" s="51"/>
      <c r="J17" s="51"/>
      <c r="K17" s="60"/>
    </row>
    <row r="18" spans="1:11" x14ac:dyDescent="0.25">
      <c r="A18" s="67"/>
      <c r="B18" s="68"/>
      <c r="C18" s="69"/>
      <c r="D18" s="69"/>
      <c r="E18" s="70"/>
      <c r="F18" s="65"/>
      <c r="G18" s="66"/>
      <c r="H18" s="65"/>
      <c r="I18" s="76"/>
      <c r="J18" s="76"/>
      <c r="K18" s="60">
        <f>+I18-J18</f>
        <v>0</v>
      </c>
    </row>
    <row r="19" spans="1:11" x14ac:dyDescent="0.25">
      <c r="A19" s="67"/>
      <c r="B19" s="68"/>
      <c r="C19" s="69"/>
      <c r="D19" s="69"/>
      <c r="E19" s="75"/>
      <c r="F19" s="65"/>
      <c r="G19" s="66"/>
      <c r="H19" s="65"/>
      <c r="I19" s="76"/>
      <c r="J19" s="60"/>
      <c r="K19" s="60">
        <f>+I19-J19</f>
        <v>0</v>
      </c>
    </row>
    <row r="20" spans="1:11" x14ac:dyDescent="0.25">
      <c r="A20" s="67"/>
      <c r="B20" s="68"/>
      <c r="C20" s="69"/>
      <c r="D20" s="69"/>
      <c r="E20"/>
      <c r="F20" s="65"/>
      <c r="G20"/>
      <c r="H20" s="65"/>
      <c r="I20" s="61"/>
      <c r="J20" s="58"/>
      <c r="K20" s="60">
        <f>+I20-J20</f>
        <v>0</v>
      </c>
    </row>
    <row r="21" spans="1:11" x14ac:dyDescent="0.25">
      <c r="A21" s="67"/>
      <c r="B21" s="68"/>
      <c r="C21" s="69"/>
      <c r="D21" s="69"/>
      <c r="E21" s="38"/>
      <c r="F21" s="65"/>
      <c r="G21" s="66"/>
      <c r="H21" s="65"/>
      <c r="I21" s="61"/>
      <c r="J21" s="58"/>
      <c r="K21" s="60">
        <f>+I21-J21</f>
        <v>0</v>
      </c>
    </row>
    <row r="22" spans="1:11" ht="12.75" customHeight="1" x14ac:dyDescent="0.25">
      <c r="A22" s="39"/>
      <c r="B22" s="52"/>
      <c r="C22" s="36"/>
      <c r="D22" s="36"/>
      <c r="E22" s="38"/>
      <c r="F22" s="40"/>
      <c r="G22" s="38"/>
      <c r="H22" s="40"/>
      <c r="I22" s="72"/>
      <c r="J22" s="72"/>
      <c r="K22" s="60">
        <f>+I22-J22</f>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39500000</v>
      </c>
      <c r="B26" s="137">
        <v>-39500000</v>
      </c>
      <c r="C26" s="137"/>
      <c r="D26" s="133">
        <f>+A26+B26-C26</f>
        <v>0</v>
      </c>
      <c r="E26" s="133">
        <f>+I23</f>
        <v>0</v>
      </c>
      <c r="F26" s="134" t="e">
        <f>+E26/D26</f>
        <v>#DIV/0!</v>
      </c>
      <c r="G26" s="133">
        <f>+I13</f>
        <v>0</v>
      </c>
      <c r="H26" s="133">
        <f>+D26-E26-G26</f>
        <v>0</v>
      </c>
      <c r="I26" s="133">
        <f>+J23</f>
        <v>0</v>
      </c>
      <c r="J26" s="139" t="e">
        <f>+I26/D26</f>
        <v>#DIV/0!</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 workbookViewId="0">
      <selection activeCell="A9" sqref="A9"/>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139</v>
      </c>
      <c r="B3" s="129" t="s">
        <v>138</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44741</v>
      </c>
      <c r="B7" s="397"/>
      <c r="C7" s="398"/>
      <c r="D7" s="83" t="s">
        <v>1023</v>
      </c>
      <c r="E7" s="427" t="s">
        <v>1024</v>
      </c>
      <c r="F7" s="400"/>
      <c r="G7" s="400"/>
      <c r="H7" s="401"/>
      <c r="I7" s="282">
        <v>777000</v>
      </c>
      <c r="J7" s="397"/>
      <c r="K7" s="398"/>
    </row>
    <row r="8" spans="1:11" ht="12.75" customHeight="1" x14ac:dyDescent="0.25">
      <c r="A8" s="226">
        <v>44741</v>
      </c>
      <c r="B8" s="397"/>
      <c r="C8" s="398"/>
      <c r="D8" s="83" t="s">
        <v>1023</v>
      </c>
      <c r="E8" s="399" t="s">
        <v>1024</v>
      </c>
      <c r="F8" s="400"/>
      <c r="G8" s="400"/>
      <c r="H8" s="401"/>
      <c r="I8" s="61">
        <v>1170000</v>
      </c>
      <c r="J8" s="397"/>
      <c r="K8" s="398"/>
    </row>
    <row r="9" spans="1:11" ht="12.75" customHeight="1" x14ac:dyDescent="0.25">
      <c r="A9" s="122"/>
      <c r="B9" s="397"/>
      <c r="C9" s="398"/>
      <c r="D9" s="83" t="s">
        <v>1023</v>
      </c>
      <c r="E9" s="399" t="s">
        <v>1024</v>
      </c>
      <c r="F9" s="400"/>
      <c r="G9" s="400"/>
      <c r="H9" s="401"/>
      <c r="I9" s="61">
        <v>1179000</v>
      </c>
      <c r="J9" s="397"/>
      <c r="K9" s="398"/>
    </row>
    <row r="10" spans="1:11" ht="12.75" customHeight="1" x14ac:dyDescent="0.25">
      <c r="A10" s="122"/>
      <c r="B10" s="397"/>
      <c r="C10" s="398"/>
      <c r="D10" s="83" t="s">
        <v>1023</v>
      </c>
      <c r="E10" s="399" t="s">
        <v>1024</v>
      </c>
      <c r="F10" s="400"/>
      <c r="G10" s="400"/>
      <c r="H10" s="401"/>
      <c r="I10" s="61">
        <v>6825000</v>
      </c>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9951000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67"/>
      <c r="B17" s="53"/>
      <c r="C17" s="53"/>
      <c r="D17" s="53"/>
      <c r="E17" s="38"/>
      <c r="F17" s="40"/>
      <c r="G17" s="205"/>
      <c r="H17" s="55"/>
      <c r="I17" s="61"/>
      <c r="J17" s="51"/>
      <c r="K17" s="60"/>
    </row>
    <row r="18" spans="1:11" x14ac:dyDescent="0.25">
      <c r="A18" s="67"/>
      <c r="B18" s="68"/>
      <c r="C18" s="69"/>
      <c r="D18" s="69"/>
      <c r="E18" s="70"/>
      <c r="F18" s="65"/>
      <c r="G18" s="66"/>
      <c r="H18" s="65"/>
      <c r="I18" s="76"/>
      <c r="J18" s="76"/>
      <c r="K18" s="60">
        <f>+I18-J18</f>
        <v>0</v>
      </c>
    </row>
    <row r="19" spans="1:11" x14ac:dyDescent="0.25">
      <c r="A19" s="67"/>
      <c r="B19" s="68"/>
      <c r="C19" s="69"/>
      <c r="D19" s="69"/>
      <c r="E19" s="75"/>
      <c r="F19" s="65"/>
      <c r="G19" s="66"/>
      <c r="H19" s="65"/>
      <c r="I19" s="76"/>
      <c r="J19" s="60"/>
      <c r="K19" s="60">
        <f>+I19-J19</f>
        <v>0</v>
      </c>
    </row>
    <row r="20" spans="1:11" x14ac:dyDescent="0.25">
      <c r="A20" s="67"/>
      <c r="B20" s="68"/>
      <c r="C20" s="69"/>
      <c r="D20" s="69"/>
      <c r="E20"/>
      <c r="F20" s="65"/>
      <c r="G20"/>
      <c r="H20" s="65"/>
      <c r="I20" s="61"/>
      <c r="J20" s="58"/>
      <c r="K20" s="60">
        <f>+I20-J20</f>
        <v>0</v>
      </c>
    </row>
    <row r="21" spans="1:11" x14ac:dyDescent="0.25">
      <c r="A21" s="67"/>
      <c r="B21" s="68"/>
      <c r="C21" s="69"/>
      <c r="D21" s="69"/>
      <c r="E21" s="38"/>
      <c r="F21" s="65"/>
      <c r="G21" s="66"/>
      <c r="H21" s="65"/>
      <c r="I21" s="61"/>
      <c r="J21" s="58"/>
      <c r="K21" s="60">
        <f>+I21-J21</f>
        <v>0</v>
      </c>
    </row>
    <row r="22" spans="1:11" ht="12.75" customHeight="1" x14ac:dyDescent="0.25">
      <c r="A22" s="39"/>
      <c r="B22" s="52"/>
      <c r="C22" s="36"/>
      <c r="D22" s="36"/>
      <c r="E22" s="38"/>
      <c r="F22" s="40"/>
      <c r="G22" s="38"/>
      <c r="H22" s="40"/>
      <c r="I22" s="72"/>
      <c r="J22" s="72"/>
      <c r="K22" s="60">
        <f>+I22-J22</f>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9951000</v>
      </c>
      <c r="B26" s="137">
        <v>0</v>
      </c>
      <c r="C26" s="137">
        <v>0</v>
      </c>
      <c r="D26" s="133">
        <f>+A26+B26</f>
        <v>9951000</v>
      </c>
      <c r="E26" s="133">
        <f>+I23</f>
        <v>0</v>
      </c>
      <c r="F26" s="134">
        <v>0</v>
      </c>
      <c r="G26" s="133">
        <f>+I13</f>
        <v>9951000</v>
      </c>
      <c r="H26" s="133">
        <f>+D26-E26-G26</f>
        <v>0</v>
      </c>
      <c r="I26" s="133">
        <f>+J23</f>
        <v>0</v>
      </c>
      <c r="J26" s="139">
        <v>0</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8" sqref="A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141</v>
      </c>
      <c r="B3" s="129" t="s">
        <v>140</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44741</v>
      </c>
      <c r="B7" s="397"/>
      <c r="C7" s="398"/>
      <c r="D7" s="83" t="s">
        <v>1023</v>
      </c>
      <c r="E7" s="427" t="s">
        <v>1024</v>
      </c>
      <c r="F7" s="400"/>
      <c r="G7" s="400"/>
      <c r="H7" s="401"/>
      <c r="I7" s="61">
        <v>1353000</v>
      </c>
      <c r="J7" s="397"/>
      <c r="K7" s="398"/>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1353000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67">
        <v>44483</v>
      </c>
      <c r="B17" s="53"/>
      <c r="C17" s="53"/>
      <c r="D17" s="53"/>
      <c r="E17" s="38"/>
      <c r="F17" s="40"/>
      <c r="G17" s="205"/>
      <c r="H17" s="55"/>
      <c r="I17" s="61"/>
      <c r="J17" s="51"/>
      <c r="K17" s="60"/>
    </row>
    <row r="18" spans="1:11" x14ac:dyDescent="0.25">
      <c r="A18" s="67"/>
      <c r="B18" s="68"/>
      <c r="C18" s="69"/>
      <c r="D18" s="69"/>
      <c r="E18" s="70"/>
      <c r="F18" s="65"/>
      <c r="G18" s="66"/>
      <c r="H18" s="65"/>
      <c r="I18" s="76"/>
      <c r="J18" s="76"/>
      <c r="K18" s="60">
        <f>+I18-J18</f>
        <v>0</v>
      </c>
    </row>
    <row r="19" spans="1:11" x14ac:dyDescent="0.25">
      <c r="A19" s="67"/>
      <c r="B19" s="68"/>
      <c r="C19" s="69"/>
      <c r="D19" s="69"/>
      <c r="E19" s="75"/>
      <c r="F19" s="65"/>
      <c r="G19" s="66"/>
      <c r="H19" s="65"/>
      <c r="I19" s="76"/>
      <c r="J19" s="60"/>
      <c r="K19" s="60">
        <f>+I19-J19</f>
        <v>0</v>
      </c>
    </row>
    <row r="20" spans="1:11" x14ac:dyDescent="0.25">
      <c r="A20" s="67"/>
      <c r="B20" s="68"/>
      <c r="C20" s="69"/>
      <c r="D20" s="69"/>
      <c r="E20"/>
      <c r="F20" s="65"/>
      <c r="G20"/>
      <c r="H20" s="65"/>
      <c r="I20" s="61"/>
      <c r="J20" s="58"/>
      <c r="K20" s="60">
        <f>+I20-J20</f>
        <v>0</v>
      </c>
    </row>
    <row r="21" spans="1:11" x14ac:dyDescent="0.25">
      <c r="A21" s="67"/>
      <c r="B21" s="68"/>
      <c r="C21" s="69"/>
      <c r="D21" s="69"/>
      <c r="E21" s="38"/>
      <c r="F21" s="65"/>
      <c r="G21" s="66"/>
      <c r="H21" s="65"/>
      <c r="I21" s="61"/>
      <c r="J21" s="58"/>
      <c r="K21" s="60">
        <f>+I21-J21</f>
        <v>0</v>
      </c>
    </row>
    <row r="22" spans="1:11" ht="12.75" customHeight="1" x14ac:dyDescent="0.25">
      <c r="A22" s="39"/>
      <c r="B22" s="52"/>
      <c r="C22" s="36"/>
      <c r="D22" s="36"/>
      <c r="E22" s="38"/>
      <c r="F22" s="40"/>
      <c r="G22" s="38"/>
      <c r="H22" s="40"/>
      <c r="I22" s="72"/>
      <c r="J22" s="72"/>
      <c r="K22" s="60">
        <f>+I22-J22</f>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2218000</v>
      </c>
      <c r="B26" s="137">
        <v>0</v>
      </c>
      <c r="C26" s="137">
        <v>0</v>
      </c>
      <c r="D26" s="133">
        <f>+A26-B26</f>
        <v>2218000</v>
      </c>
      <c r="E26" s="133">
        <f>+I23</f>
        <v>0</v>
      </c>
      <c r="F26" s="134">
        <f>+E26/D26</f>
        <v>0</v>
      </c>
      <c r="G26" s="133">
        <f>+I13</f>
        <v>1353000</v>
      </c>
      <c r="H26" s="133">
        <f>+D26-E26-G26</f>
        <v>865000</v>
      </c>
      <c r="I26" s="133">
        <f>+J23</f>
        <v>0</v>
      </c>
      <c r="J26" s="139">
        <f>+I26/D26</f>
        <v>0</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K17" sqref="K17:K19"/>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143</v>
      </c>
      <c r="B3" s="129" t="s">
        <v>142</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23"/>
      <c r="C6" s="81"/>
      <c r="D6" s="405"/>
      <c r="E6" s="406" t="s">
        <v>26</v>
      </c>
      <c r="F6" s="407"/>
      <c r="G6" s="407"/>
      <c r="H6" s="408"/>
      <c r="I6" s="405"/>
      <c r="J6" s="433"/>
      <c r="K6" s="434"/>
    </row>
    <row r="7" spans="1:11" ht="12.75" customHeight="1" x14ac:dyDescent="0.25">
      <c r="A7" s="211" t="s">
        <v>84</v>
      </c>
      <c r="B7" s="432"/>
      <c r="C7" s="410"/>
      <c r="D7" s="195" t="s">
        <v>84</v>
      </c>
      <c r="E7" s="399" t="s">
        <v>84</v>
      </c>
      <c r="F7" s="400"/>
      <c r="G7" s="400"/>
      <c r="H7" s="401"/>
      <c r="I7" s="188"/>
      <c r="J7" s="432"/>
      <c r="K7" s="410"/>
    </row>
    <row r="8" spans="1:11" ht="12.75" customHeight="1" x14ac:dyDescent="0.25">
      <c r="A8" s="190" t="s">
        <v>84</v>
      </c>
      <c r="B8" s="397" t="s">
        <v>84</v>
      </c>
      <c r="C8" s="398"/>
      <c r="D8" s="195" t="s">
        <v>84</v>
      </c>
      <c r="E8" s="399" t="s">
        <v>84</v>
      </c>
      <c r="F8" s="400"/>
      <c r="G8" s="400"/>
      <c r="H8" s="401"/>
      <c r="I8" s="188" t="s">
        <v>84</v>
      </c>
      <c r="J8" s="397" t="s">
        <v>84</v>
      </c>
      <c r="K8" s="398"/>
    </row>
    <row r="9" spans="1:11" ht="12.75" customHeight="1" x14ac:dyDescent="0.25">
      <c r="A9" s="206"/>
      <c r="B9" s="397"/>
      <c r="C9" s="398"/>
      <c r="D9" s="195"/>
      <c r="E9" s="399"/>
      <c r="F9" s="400"/>
      <c r="G9" s="400"/>
      <c r="H9" s="401"/>
      <c r="I9" s="188"/>
      <c r="J9" s="397"/>
      <c r="K9" s="398"/>
    </row>
    <row r="10" spans="1:11" ht="12.75" customHeight="1" x14ac:dyDescent="0.25">
      <c r="A10" s="206"/>
      <c r="B10" s="397"/>
      <c r="C10" s="398"/>
      <c r="D10" s="195"/>
      <c r="E10" s="399"/>
      <c r="F10" s="400"/>
      <c r="G10" s="400"/>
      <c r="H10" s="401"/>
      <c r="I10" s="188"/>
      <c r="J10" s="397"/>
      <c r="K10" s="398"/>
    </row>
    <row r="11" spans="1:11" ht="12.75" customHeight="1" x14ac:dyDescent="0.25">
      <c r="A11" s="206"/>
      <c r="B11" s="397"/>
      <c r="C11" s="398"/>
      <c r="D11" s="195"/>
      <c r="E11" s="399"/>
      <c r="F11" s="400"/>
      <c r="G11" s="400"/>
      <c r="H11" s="401"/>
      <c r="I11" s="188"/>
      <c r="J11" s="397"/>
      <c r="K11" s="398"/>
    </row>
    <row r="12" spans="1:11" ht="12.75" customHeight="1" x14ac:dyDescent="0.25">
      <c r="A12" s="206"/>
      <c r="B12" s="431"/>
      <c r="C12" s="421"/>
      <c r="D12" s="195"/>
      <c r="E12" s="399"/>
      <c r="F12" s="400"/>
      <c r="G12" s="400"/>
      <c r="H12" s="401"/>
      <c r="I12" s="188"/>
      <c r="J12" s="397"/>
      <c r="K12" s="398"/>
    </row>
    <row r="13" spans="1:11" x14ac:dyDescent="0.25">
      <c r="A13" s="44"/>
      <c r="B13" s="33"/>
      <c r="C13" s="33"/>
      <c r="D13" s="45"/>
      <c r="E13" s="45"/>
      <c r="F13" s="45"/>
      <c r="G13" s="402" t="s">
        <v>86</v>
      </c>
      <c r="H13" s="403"/>
      <c r="I13" s="208">
        <f>SUM(I7:I12)</f>
        <v>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67">
        <v>44617</v>
      </c>
      <c r="B17" s="69">
        <v>691</v>
      </c>
      <c r="C17" s="231" t="s">
        <v>235</v>
      </c>
      <c r="D17" s="231" t="s">
        <v>341</v>
      </c>
      <c r="E17" s="268" t="s">
        <v>343</v>
      </c>
      <c r="F17" s="65"/>
      <c r="G17" s="259" t="s">
        <v>342</v>
      </c>
      <c r="H17" s="65"/>
      <c r="I17" s="282">
        <v>120000000</v>
      </c>
      <c r="J17" s="76">
        <v>117970720</v>
      </c>
      <c r="K17" s="60">
        <f t="shared" ref="K17:K22" si="0">+I17-J17</f>
        <v>2029280</v>
      </c>
    </row>
    <row r="18" spans="1:11" x14ac:dyDescent="0.25">
      <c r="A18" s="67">
        <v>44785</v>
      </c>
      <c r="B18" s="296" t="s">
        <v>979</v>
      </c>
      <c r="C18" s="69" t="s">
        <v>1546</v>
      </c>
      <c r="D18" s="69" t="s">
        <v>1665</v>
      </c>
      <c r="E18" s="75" t="s">
        <v>1503</v>
      </c>
      <c r="F18" s="65"/>
      <c r="G18" s="201" t="s">
        <v>1504</v>
      </c>
      <c r="H18" s="65"/>
      <c r="I18" s="76">
        <v>180000000</v>
      </c>
      <c r="J18" s="76"/>
      <c r="K18" s="60">
        <f t="shared" si="0"/>
        <v>180000000</v>
      </c>
    </row>
    <row r="19" spans="1:11" x14ac:dyDescent="0.25">
      <c r="A19" s="67"/>
      <c r="B19" s="69"/>
      <c r="C19" s="69"/>
      <c r="D19" s="69"/>
      <c r="E19" s="75"/>
      <c r="F19" s="65"/>
      <c r="G19" s="66"/>
      <c r="H19" s="65"/>
      <c r="I19" s="76"/>
      <c r="J19" s="60"/>
      <c r="K19" s="60">
        <f t="shared" si="0"/>
        <v>0</v>
      </c>
    </row>
    <row r="20" spans="1:11" x14ac:dyDescent="0.25">
      <c r="A20" s="67"/>
      <c r="B20" s="69"/>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402" t="s">
        <v>86</v>
      </c>
      <c r="H23" s="403"/>
      <c r="I23" s="63">
        <f>SUM(I17:I22)</f>
        <v>300000000</v>
      </c>
      <c r="J23" s="63">
        <f>SUM(J17:J22)</f>
        <v>117970720</v>
      </c>
      <c r="K23" s="63">
        <f>SUM(K17:K22)</f>
        <v>182029280</v>
      </c>
    </row>
    <row r="24" spans="1:11" ht="12.75" customHeight="1" x14ac:dyDescent="0.25">
      <c r="A24" s="3"/>
      <c r="B24" s="3"/>
      <c r="C24" s="3"/>
      <c r="D24" s="3"/>
      <c r="E24" s="3"/>
      <c r="F24" s="3"/>
      <c r="G24" s="3"/>
      <c r="H24" s="3"/>
      <c r="I24" s="22"/>
      <c r="J24" s="71"/>
      <c r="K24" s="45"/>
    </row>
    <row r="25" spans="1:11" ht="21.7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323467000</v>
      </c>
      <c r="B26" s="137">
        <v>0</v>
      </c>
      <c r="C26" s="137">
        <v>0</v>
      </c>
      <c r="D26" s="133">
        <f>+A26+B26-C26</f>
        <v>323467000</v>
      </c>
      <c r="E26" s="133">
        <f>+I23</f>
        <v>300000000</v>
      </c>
      <c r="F26" s="134">
        <f>+E26/D26</f>
        <v>0.92745164112567902</v>
      </c>
      <c r="G26" s="133">
        <f>+I13</f>
        <v>0</v>
      </c>
      <c r="H26" s="133">
        <f>+D26-E26-G26</f>
        <v>23467000</v>
      </c>
      <c r="I26" s="133">
        <f>+J23</f>
        <v>117970720</v>
      </c>
      <c r="J26" s="139">
        <f>+I26/D26</f>
        <v>0.36470712622925988</v>
      </c>
      <c r="K26" s="133">
        <f>+K23</f>
        <v>182029280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J17" sqref="J17"/>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145</v>
      </c>
      <c r="B3" s="129" t="s">
        <v>144</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409"/>
      <c r="C7" s="410"/>
      <c r="D7" s="83"/>
      <c r="E7" s="435"/>
      <c r="F7" s="412"/>
      <c r="G7" s="412"/>
      <c r="H7" s="413"/>
      <c r="I7" s="61"/>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67">
        <v>44563</v>
      </c>
      <c r="B17" s="69" t="s">
        <v>288</v>
      </c>
      <c r="C17" s="69" t="s">
        <v>209</v>
      </c>
      <c r="D17" s="69" t="s">
        <v>209</v>
      </c>
      <c r="E17" s="75" t="s">
        <v>287</v>
      </c>
      <c r="F17" s="65"/>
      <c r="G17" s="66" t="s">
        <v>208</v>
      </c>
      <c r="H17" s="65"/>
      <c r="I17" s="76">
        <v>792000000</v>
      </c>
      <c r="J17" s="76">
        <v>335549839</v>
      </c>
      <c r="K17" s="60">
        <f t="shared" ref="K17:K22" si="0">+I17-J17</f>
        <v>456450161</v>
      </c>
    </row>
    <row r="18" spans="1:11" x14ac:dyDescent="0.25">
      <c r="A18" s="67"/>
      <c r="B18" s="69"/>
      <c r="C18" s="69"/>
      <c r="D18" s="69"/>
      <c r="E18" s="75"/>
      <c r="F18" s="65"/>
      <c r="G18" s="66"/>
      <c r="H18" s="65"/>
      <c r="I18" s="76"/>
      <c r="J18" s="76"/>
      <c r="K18" s="60">
        <f t="shared" si="0"/>
        <v>0</v>
      </c>
    </row>
    <row r="19" spans="1:11" x14ac:dyDescent="0.25">
      <c r="A19" s="67"/>
      <c r="B19" s="69"/>
      <c r="C19" s="69"/>
      <c r="D19" s="69"/>
      <c r="E19"/>
      <c r="F19" s="65"/>
      <c r="G19" s="218"/>
      <c r="H19" s="65"/>
      <c r="I19" s="76"/>
      <c r="J19" s="60"/>
      <c r="K19" s="60">
        <f t="shared" si="0"/>
        <v>0</v>
      </c>
    </row>
    <row r="20" spans="1:11" x14ac:dyDescent="0.25">
      <c r="A20" s="67"/>
      <c r="B20" s="69"/>
      <c r="C20" s="69"/>
      <c r="D20" s="69"/>
      <c r="E20"/>
      <c r="F20" s="65"/>
      <c r="G20"/>
      <c r="H20" s="65"/>
      <c r="I20" s="61"/>
      <c r="J20" s="58"/>
      <c r="K20" s="60">
        <f t="shared" si="0"/>
        <v>0</v>
      </c>
    </row>
    <row r="21" spans="1:11" x14ac:dyDescent="0.25">
      <c r="A21" s="67"/>
      <c r="B21" s="69"/>
      <c r="C21" s="69"/>
      <c r="D21" s="69"/>
      <c r="E21" s="38"/>
      <c r="F21" s="65"/>
      <c r="G21" s="66"/>
      <c r="H21" s="65"/>
      <c r="I21" s="61"/>
      <c r="J21" s="58"/>
      <c r="K21" s="60">
        <f t="shared" si="0"/>
        <v>0</v>
      </c>
    </row>
    <row r="22" spans="1:11" ht="12.75" customHeight="1" x14ac:dyDescent="0.25">
      <c r="A22" s="39"/>
      <c r="B22" s="53"/>
      <c r="C22" s="36"/>
      <c r="D22" s="36"/>
      <c r="E22" s="38"/>
      <c r="F22" s="40"/>
      <c r="G22" s="38"/>
      <c r="H22" s="40"/>
      <c r="I22" s="72"/>
      <c r="J22" s="72"/>
      <c r="K22" s="60">
        <f t="shared" si="0"/>
        <v>0</v>
      </c>
    </row>
    <row r="23" spans="1:11" x14ac:dyDescent="0.25">
      <c r="A23" s="44"/>
      <c r="B23" s="45"/>
      <c r="C23" s="45"/>
      <c r="D23" s="45"/>
      <c r="E23" s="45"/>
      <c r="F23" s="45"/>
      <c r="G23" s="402" t="s">
        <v>86</v>
      </c>
      <c r="H23" s="403"/>
      <c r="I23" s="63">
        <f>SUM(I17:I22)</f>
        <v>792000000</v>
      </c>
      <c r="J23" s="63">
        <f>SUM(J17:J22)</f>
        <v>335549839</v>
      </c>
      <c r="K23" s="63">
        <f>SUM(K17:K22)</f>
        <v>456450161</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792000000</v>
      </c>
      <c r="B26" s="137">
        <v>0</v>
      </c>
      <c r="C26" s="137">
        <v>0</v>
      </c>
      <c r="D26" s="133">
        <f>+A26+B26-C26</f>
        <v>792000000</v>
      </c>
      <c r="E26" s="133">
        <f>+I23</f>
        <v>792000000</v>
      </c>
      <c r="F26" s="134">
        <f>+E26/D26</f>
        <v>1</v>
      </c>
      <c r="G26" s="133">
        <f>+I13</f>
        <v>0</v>
      </c>
      <c r="H26" s="133">
        <f>+D26-E26-G26</f>
        <v>0</v>
      </c>
      <c r="I26" s="133">
        <f>+J23</f>
        <v>335549839</v>
      </c>
      <c r="J26" s="139">
        <f>+I26/D26</f>
        <v>0.42367403914141416</v>
      </c>
      <c r="K26" s="133">
        <f>+K23</f>
        <v>456450161</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J16" sqref="J16"/>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118</v>
      </c>
      <c r="B3" s="129" t="s">
        <v>117</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399"/>
      <c r="C7" s="401"/>
      <c r="D7" s="38"/>
      <c r="E7" s="399"/>
      <c r="F7" s="400"/>
      <c r="G7" s="400"/>
      <c r="H7" s="401"/>
      <c r="I7" s="40"/>
      <c r="J7" s="399"/>
      <c r="K7" s="401"/>
    </row>
    <row r="8" spans="1:11" ht="12.75" customHeight="1" x14ac:dyDescent="0.25">
      <c r="A8" s="191"/>
      <c r="B8" s="399"/>
      <c r="C8" s="401"/>
      <c r="D8" s="38"/>
      <c r="E8" s="399"/>
      <c r="F8" s="400"/>
      <c r="G8" s="400"/>
      <c r="H8" s="401"/>
      <c r="I8" s="40"/>
      <c r="J8" s="399"/>
      <c r="K8" s="401"/>
    </row>
    <row r="9" spans="1:11" ht="12.75" customHeight="1" x14ac:dyDescent="0.25">
      <c r="A9" s="191"/>
      <c r="B9" s="399"/>
      <c r="C9" s="401"/>
      <c r="D9" s="41"/>
      <c r="E9" s="399"/>
      <c r="F9" s="400"/>
      <c r="G9" s="400"/>
      <c r="H9" s="401"/>
      <c r="I9" s="141"/>
      <c r="J9" s="399"/>
      <c r="K9" s="401"/>
    </row>
    <row r="10" spans="1:11" ht="12.75" customHeight="1" x14ac:dyDescent="0.25">
      <c r="A10" s="191"/>
      <c r="B10" s="399"/>
      <c r="C10" s="401"/>
      <c r="D10" s="41"/>
      <c r="E10" s="399"/>
      <c r="F10" s="400"/>
      <c r="G10" s="400"/>
      <c r="H10" s="401"/>
      <c r="I10" s="141"/>
      <c r="J10" s="399"/>
      <c r="K10" s="401"/>
    </row>
    <row r="11" spans="1:11" ht="12.75" customHeight="1" x14ac:dyDescent="0.25">
      <c r="A11" s="191"/>
      <c r="B11" s="399"/>
      <c r="C11" s="401"/>
      <c r="D11" s="41"/>
      <c r="E11" s="399"/>
      <c r="F11" s="400"/>
      <c r="G11" s="400"/>
      <c r="H11" s="401"/>
      <c r="I11" s="58"/>
      <c r="J11" s="399"/>
      <c r="K11" s="401"/>
    </row>
    <row r="12" spans="1:11" x14ac:dyDescent="0.25">
      <c r="A12" s="44"/>
      <c r="B12" s="45"/>
      <c r="C12" s="45"/>
      <c r="D12" s="45"/>
      <c r="E12" s="45"/>
      <c r="F12" s="45"/>
      <c r="G12" s="402" t="s">
        <v>86</v>
      </c>
      <c r="H12" s="403"/>
      <c r="I12" s="59">
        <f>SUM(I7:I11)</f>
        <v>0</v>
      </c>
      <c r="J12" s="46"/>
      <c r="K12" s="47"/>
    </row>
    <row r="13" spans="1:11" ht="12.75" customHeight="1" x14ac:dyDescent="0.25">
      <c r="A13" s="3"/>
      <c r="B13" s="3"/>
      <c r="C13" s="3"/>
      <c r="D13" s="3"/>
      <c r="E13" s="3"/>
      <c r="F13" s="3"/>
      <c r="G13" s="3"/>
      <c r="H13" s="3"/>
      <c r="I13" s="22"/>
      <c r="J13" s="32"/>
      <c r="K13" s="40"/>
    </row>
    <row r="14" spans="1:11" x14ac:dyDescent="0.25">
      <c r="A14" s="404" t="s">
        <v>22</v>
      </c>
      <c r="B14" s="30" t="s">
        <v>31</v>
      </c>
      <c r="C14" s="49" t="s">
        <v>27</v>
      </c>
      <c r="D14" s="48" t="s">
        <v>27</v>
      </c>
      <c r="E14" s="406" t="s">
        <v>33</v>
      </c>
      <c r="F14" s="407"/>
      <c r="G14" s="407"/>
      <c r="H14" s="408"/>
      <c r="I14" s="404" t="s">
        <v>24</v>
      </c>
      <c r="J14" s="404" t="s">
        <v>23</v>
      </c>
      <c r="K14" s="49" t="s">
        <v>40</v>
      </c>
    </row>
    <row r="15" spans="1:11" x14ac:dyDescent="0.25">
      <c r="A15" s="405"/>
      <c r="B15" s="50" t="s">
        <v>32</v>
      </c>
      <c r="C15" s="50" t="s">
        <v>29</v>
      </c>
      <c r="D15" s="50" t="s">
        <v>28</v>
      </c>
      <c r="E15" s="406" t="s">
        <v>26</v>
      </c>
      <c r="F15" s="408"/>
      <c r="G15" s="406" t="s">
        <v>25</v>
      </c>
      <c r="H15" s="408"/>
      <c r="I15" s="405"/>
      <c r="J15" s="405"/>
      <c r="K15" s="50" t="s">
        <v>41</v>
      </c>
    </row>
    <row r="16" spans="1:11" ht="12.75" customHeight="1" x14ac:dyDescent="0.25">
      <c r="A16" s="177">
        <v>44564</v>
      </c>
      <c r="B16" s="295" t="s">
        <v>247</v>
      </c>
      <c r="C16" s="122" t="s">
        <v>222</v>
      </c>
      <c r="D16" s="122" t="s">
        <v>222</v>
      </c>
      <c r="E16" s="409" t="s">
        <v>248</v>
      </c>
      <c r="F16" s="410"/>
      <c r="G16" s="234" t="s">
        <v>227</v>
      </c>
      <c r="H16" s="40"/>
      <c r="I16" s="58">
        <v>101002000</v>
      </c>
      <c r="J16" s="58">
        <v>14367411</v>
      </c>
      <c r="K16" s="60">
        <f>+I16</f>
        <v>101002000</v>
      </c>
    </row>
    <row r="17" spans="1:11" x14ac:dyDescent="0.25">
      <c r="A17" s="67"/>
      <c r="B17" s="122"/>
      <c r="C17" s="123"/>
      <c r="D17" s="124"/>
      <c r="E17" s="38"/>
      <c r="F17" s="65"/>
      <c r="G17" s="66"/>
      <c r="H17" s="65"/>
      <c r="I17" s="58"/>
      <c r="J17" s="61"/>
      <c r="K17" s="60">
        <f>+I17-J17</f>
        <v>0</v>
      </c>
    </row>
    <row r="18" spans="1:11" x14ac:dyDescent="0.25">
      <c r="A18" s="67"/>
      <c r="B18" s="122"/>
      <c r="C18" s="69"/>
      <c r="D18" s="69"/>
      <c r="E18" s="66"/>
      <c r="F18" s="65"/>
      <c r="G18" s="66"/>
      <c r="H18" s="65"/>
      <c r="I18" s="58"/>
      <c r="J18" s="61"/>
      <c r="K18" s="60">
        <f>+I18-J18</f>
        <v>0</v>
      </c>
    </row>
    <row r="19" spans="1:11" x14ac:dyDescent="0.25">
      <c r="A19" s="67"/>
      <c r="B19" s="122"/>
      <c r="C19" s="69"/>
      <c r="D19" s="69"/>
      <c r="E19" s="66"/>
      <c r="F19" s="65"/>
      <c r="G19" s="66"/>
      <c r="H19" s="65"/>
      <c r="I19" s="58"/>
      <c r="J19" s="61"/>
      <c r="K19" s="60">
        <f>+I19-J19</f>
        <v>0</v>
      </c>
    </row>
    <row r="20" spans="1:11" x14ac:dyDescent="0.25">
      <c r="A20" s="67"/>
      <c r="B20" s="122"/>
      <c r="C20" s="69"/>
      <c r="D20" s="69"/>
      <c r="E20" s="66"/>
      <c r="F20" s="65"/>
      <c r="G20" s="66"/>
      <c r="H20" s="65"/>
      <c r="I20" s="58"/>
      <c r="J20" s="61"/>
      <c r="K20" s="60">
        <f>+I20-J20</f>
        <v>0</v>
      </c>
    </row>
    <row r="21" spans="1:11" x14ac:dyDescent="0.25">
      <c r="A21" s="67"/>
      <c r="B21" s="122"/>
      <c r="C21" s="69"/>
      <c r="D21" s="69"/>
      <c r="E21" s="66"/>
      <c r="F21" s="65"/>
      <c r="G21" s="66"/>
      <c r="H21" s="65"/>
      <c r="I21" s="58"/>
      <c r="J21" s="61"/>
      <c r="K21" s="60">
        <f>+I21-J21</f>
        <v>0</v>
      </c>
    </row>
    <row r="22" spans="1:11" x14ac:dyDescent="0.25">
      <c r="A22" s="44"/>
      <c r="B22" s="45"/>
      <c r="C22" s="45"/>
      <c r="D22" s="45"/>
      <c r="E22" s="45"/>
      <c r="F22" s="45"/>
      <c r="G22" s="402" t="s">
        <v>86</v>
      </c>
      <c r="H22" s="403"/>
      <c r="I22" s="63">
        <f>SUM(I16:I21)</f>
        <v>101002000</v>
      </c>
      <c r="J22" s="63">
        <f>SUM(J16:J21)</f>
        <v>14367411</v>
      </c>
      <c r="K22" s="63">
        <f>SUM(K16:K21)</f>
        <v>101002000</v>
      </c>
    </row>
    <row r="23" spans="1:11" ht="12.75" customHeight="1" x14ac:dyDescent="0.25">
      <c r="A23" s="3"/>
      <c r="B23" s="3"/>
      <c r="C23" s="3"/>
      <c r="D23" s="3"/>
      <c r="E23" s="3"/>
      <c r="F23" s="3"/>
      <c r="G23" s="3"/>
      <c r="H23" s="3"/>
      <c r="I23" s="22"/>
      <c r="J23" s="71"/>
      <c r="K23" s="91"/>
    </row>
    <row r="24" spans="1:11" ht="24.95" customHeight="1" x14ac:dyDescent="0.25">
      <c r="A24" s="130" t="s">
        <v>107</v>
      </c>
      <c r="B24" s="130" t="s">
        <v>105</v>
      </c>
      <c r="C24" s="130" t="s">
        <v>104</v>
      </c>
      <c r="D24" s="131" t="s">
        <v>108</v>
      </c>
      <c r="E24" s="130" t="s">
        <v>33</v>
      </c>
      <c r="F24" s="130" t="s">
        <v>102</v>
      </c>
      <c r="G24" s="130" t="s">
        <v>30</v>
      </c>
      <c r="H24" s="130" t="s">
        <v>42</v>
      </c>
      <c r="I24" s="130" t="s">
        <v>43</v>
      </c>
      <c r="J24" s="130" t="s">
        <v>73</v>
      </c>
      <c r="K24" s="130" t="s">
        <v>48</v>
      </c>
    </row>
    <row r="25" spans="1:11" ht="24.95" customHeight="1" x14ac:dyDescent="0.25">
      <c r="A25" s="132">
        <v>101002000</v>
      </c>
      <c r="B25" s="132"/>
      <c r="C25" s="132">
        <v>0</v>
      </c>
      <c r="D25" s="133">
        <f>+A25+B25-C25</f>
        <v>101002000</v>
      </c>
      <c r="E25" s="133">
        <f>+I22</f>
        <v>101002000</v>
      </c>
      <c r="F25" s="134">
        <f>+E25/D25</f>
        <v>1</v>
      </c>
      <c r="G25" s="133">
        <f>+I12</f>
        <v>0</v>
      </c>
      <c r="H25" s="133">
        <f>+D25-E25-G25</f>
        <v>0</v>
      </c>
      <c r="I25" s="138">
        <f>+J22</f>
        <v>14367411</v>
      </c>
      <c r="J25" s="139">
        <f>+I25/D25</f>
        <v>0.1422487772519356</v>
      </c>
      <c r="K25" s="138">
        <f>+K22</f>
        <v>101002000</v>
      </c>
    </row>
    <row r="26" spans="1:11" x14ac:dyDescent="0.25">
      <c r="A26" s="136">
        <v>1</v>
      </c>
      <c r="B26" s="136">
        <v>2</v>
      </c>
      <c r="C26" s="136">
        <v>3</v>
      </c>
      <c r="D26" s="136" t="s">
        <v>35</v>
      </c>
      <c r="E26" s="136">
        <v>5</v>
      </c>
      <c r="F26" s="136" t="s">
        <v>49</v>
      </c>
      <c r="G26" s="136">
        <v>7</v>
      </c>
      <c r="H26" s="136" t="s">
        <v>50</v>
      </c>
      <c r="I26" s="136">
        <v>9</v>
      </c>
      <c r="J26" s="136" t="s">
        <v>74</v>
      </c>
      <c r="K26" s="136" t="s">
        <v>75</v>
      </c>
    </row>
  </sheetData>
  <mergeCells count="31">
    <mergeCell ref="A5:A6"/>
    <mergeCell ref="B5:B6"/>
    <mergeCell ref="D5:D6"/>
    <mergeCell ref="E5:H5"/>
    <mergeCell ref="I5:I6"/>
    <mergeCell ref="J5:K6"/>
    <mergeCell ref="E6:H6"/>
    <mergeCell ref="J14:J15"/>
    <mergeCell ref="E15:F15"/>
    <mergeCell ref="G15:H15"/>
    <mergeCell ref="J10:K10"/>
    <mergeCell ref="J11:K11"/>
    <mergeCell ref="J7:K7"/>
    <mergeCell ref="E11:H11"/>
    <mergeCell ref="B7:C7"/>
    <mergeCell ref="B8:C8"/>
    <mergeCell ref="B9:C9"/>
    <mergeCell ref="J9:K9"/>
    <mergeCell ref="E7:H7"/>
    <mergeCell ref="E8:H8"/>
    <mergeCell ref="E9:H9"/>
    <mergeCell ref="J8:K8"/>
    <mergeCell ref="G22:H22"/>
    <mergeCell ref="G12:H12"/>
    <mergeCell ref="A14:A15"/>
    <mergeCell ref="E14:H14"/>
    <mergeCell ref="I14:I15"/>
    <mergeCell ref="B10:C10"/>
    <mergeCell ref="B11:C11"/>
    <mergeCell ref="E10:H10"/>
    <mergeCell ref="E16:F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J17" sqref="J17"/>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146</v>
      </c>
      <c r="B3" s="129" t="s">
        <v>191</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44644</v>
      </c>
      <c r="B7" s="409"/>
      <c r="C7" s="410"/>
      <c r="D7" s="83" t="s">
        <v>524</v>
      </c>
      <c r="E7" s="411" t="s">
        <v>525</v>
      </c>
      <c r="F7" s="412"/>
      <c r="G7" s="412"/>
      <c r="H7" s="413"/>
      <c r="I7" s="61">
        <v>632126</v>
      </c>
      <c r="J7" s="409"/>
      <c r="K7" s="410"/>
    </row>
    <row r="8" spans="1:11" ht="12.75" customHeight="1" x14ac:dyDescent="0.25">
      <c r="A8" s="191"/>
      <c r="B8" s="397"/>
      <c r="C8" s="398"/>
      <c r="D8" s="83"/>
      <c r="E8" s="411"/>
      <c r="F8" s="412"/>
      <c r="G8" s="412"/>
      <c r="H8" s="413"/>
      <c r="I8" s="61"/>
      <c r="J8" s="397"/>
      <c r="K8" s="398"/>
    </row>
    <row r="9" spans="1:11" ht="12.75" customHeight="1" x14ac:dyDescent="0.25">
      <c r="A9" s="191"/>
      <c r="B9" s="397"/>
      <c r="C9" s="398"/>
      <c r="D9" s="83"/>
      <c r="E9" s="411"/>
      <c r="F9" s="412"/>
      <c r="G9" s="412"/>
      <c r="H9" s="413"/>
      <c r="I9" s="61"/>
      <c r="J9" s="397"/>
      <c r="K9" s="398"/>
    </row>
    <row r="10" spans="1:11" ht="12.75" customHeight="1" x14ac:dyDescent="0.25">
      <c r="A10" s="191"/>
      <c r="B10" s="397"/>
      <c r="C10" s="398"/>
      <c r="D10" s="83"/>
      <c r="E10" s="411"/>
      <c r="F10" s="412"/>
      <c r="G10" s="412"/>
      <c r="H10" s="413"/>
      <c r="I10" s="61"/>
      <c r="J10" s="397"/>
      <c r="K10" s="398"/>
    </row>
    <row r="11" spans="1:11" ht="12.75" customHeight="1" x14ac:dyDescent="0.25">
      <c r="A11" s="226"/>
      <c r="B11" s="397"/>
      <c r="C11" s="398"/>
      <c r="D11" s="83"/>
      <c r="E11" s="411"/>
      <c r="F11" s="412"/>
      <c r="G11" s="412"/>
      <c r="H11" s="413"/>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632126</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x14ac:dyDescent="0.25">
      <c r="A17" s="67"/>
      <c r="B17" s="69" t="s">
        <v>408</v>
      </c>
      <c r="C17" s="69" t="s">
        <v>359</v>
      </c>
      <c r="D17" s="69" t="s">
        <v>674</v>
      </c>
      <c r="E17" s="222" t="s">
        <v>673</v>
      </c>
      <c r="F17" s="55"/>
      <c r="G17" s="223" t="s">
        <v>672</v>
      </c>
      <c r="H17" s="55"/>
      <c r="I17" s="61">
        <v>511239812</v>
      </c>
      <c r="J17" s="61">
        <v>511239812</v>
      </c>
      <c r="K17" s="60">
        <f>+I17-J17</f>
        <v>0</v>
      </c>
    </row>
    <row r="18" spans="1:11" x14ac:dyDescent="0.25">
      <c r="A18" s="67"/>
      <c r="B18" s="69"/>
      <c r="C18" s="69"/>
      <c r="D18" s="69"/>
      <c r="E18" s="222"/>
      <c r="F18" s="55"/>
      <c r="G18" s="223"/>
      <c r="H18" s="55"/>
      <c r="I18" s="61"/>
      <c r="J18" s="325"/>
      <c r="K18" s="60">
        <f>+I18-J18</f>
        <v>0</v>
      </c>
    </row>
    <row r="19" spans="1:11" x14ac:dyDescent="0.25">
      <c r="A19" s="67"/>
      <c r="B19" s="69"/>
      <c r="C19" s="69"/>
      <c r="D19" s="69"/>
      <c r="E19" s="222"/>
      <c r="F19" s="55"/>
      <c r="G19" s="223"/>
      <c r="H19" s="55"/>
      <c r="I19" s="61"/>
      <c r="J19" s="61"/>
      <c r="K19" s="60">
        <f>+I19-J19</f>
        <v>0</v>
      </c>
    </row>
    <row r="20" spans="1:11" x14ac:dyDescent="0.25">
      <c r="A20" s="67"/>
      <c r="B20" s="69"/>
      <c r="C20" s="69"/>
      <c r="D20" s="69"/>
      <c r="E20" s="222"/>
      <c r="F20" s="55"/>
      <c r="G20" s="223"/>
      <c r="H20" s="55"/>
      <c r="I20" s="61"/>
      <c r="J20" s="61"/>
      <c r="K20" s="60">
        <f>+I20-J20</f>
        <v>0</v>
      </c>
    </row>
    <row r="21" spans="1:11" ht="12.75" customHeight="1" x14ac:dyDescent="0.25">
      <c r="A21" s="67"/>
      <c r="B21" s="69"/>
      <c r="C21" s="69"/>
      <c r="D21" s="69"/>
      <c r="E21" s="222"/>
      <c r="F21" s="55"/>
      <c r="G21" s="223"/>
      <c r="H21" s="55"/>
      <c r="I21" s="61"/>
      <c r="J21" s="61"/>
      <c r="K21" s="60">
        <f t="shared" ref="K21:K36" si="0">+I21-J21</f>
        <v>0</v>
      </c>
    </row>
    <row r="22" spans="1:11" x14ac:dyDescent="0.25">
      <c r="A22" s="67"/>
      <c r="B22" s="221"/>
      <c r="C22" s="69"/>
      <c r="D22" s="69"/>
      <c r="E22" s="222"/>
      <c r="F22" s="65"/>
      <c r="G22" s="229"/>
      <c r="H22" s="65"/>
      <c r="I22" s="61"/>
      <c r="J22" s="58"/>
      <c r="K22" s="60">
        <f t="shared" si="0"/>
        <v>0</v>
      </c>
    </row>
    <row r="23" spans="1:11" x14ac:dyDescent="0.25">
      <c r="A23" s="67"/>
      <c r="B23" s="69"/>
      <c r="C23" s="69"/>
      <c r="D23" s="69"/>
      <c r="E23" s="230"/>
      <c r="F23" s="65"/>
      <c r="G23" s="223"/>
      <c r="H23" s="65"/>
      <c r="I23" s="76"/>
      <c r="J23" s="60"/>
      <c r="K23" s="60">
        <f t="shared" si="0"/>
        <v>0</v>
      </c>
    </row>
    <row r="24" spans="1:11" x14ac:dyDescent="0.25">
      <c r="A24" s="67"/>
      <c r="B24" s="69"/>
      <c r="C24" s="69"/>
      <c r="D24" s="69"/>
      <c r="E24" s="222"/>
      <c r="F24" s="65"/>
      <c r="G24" s="241"/>
      <c r="H24" s="65"/>
      <c r="I24" s="61"/>
      <c r="J24" s="58"/>
      <c r="K24" s="60">
        <f t="shared" si="0"/>
        <v>0</v>
      </c>
    </row>
    <row r="25" spans="1:11" x14ac:dyDescent="0.25">
      <c r="A25" s="67"/>
      <c r="B25" s="69"/>
      <c r="C25" s="69"/>
      <c r="D25" s="69"/>
      <c r="E25"/>
      <c r="F25" s="65"/>
      <c r="G25" s="241"/>
      <c r="H25" s="65"/>
      <c r="I25" s="61"/>
      <c r="J25" s="325"/>
      <c r="K25" s="60">
        <f t="shared" si="0"/>
        <v>0</v>
      </c>
    </row>
    <row r="26" spans="1:11" x14ac:dyDescent="0.25">
      <c r="A26" s="67"/>
      <c r="B26" s="69"/>
      <c r="C26" s="69"/>
      <c r="D26" s="69"/>
      <c r="E26"/>
      <c r="F26" s="65"/>
      <c r="G26" s="241"/>
      <c r="H26" s="65"/>
      <c r="I26" s="61"/>
      <c r="J26" s="58"/>
      <c r="K26" s="60">
        <f t="shared" si="0"/>
        <v>0</v>
      </c>
    </row>
    <row r="27" spans="1:11" x14ac:dyDescent="0.25">
      <c r="A27" s="67"/>
      <c r="B27" s="69"/>
      <c r="C27" s="69"/>
      <c r="D27" s="69"/>
      <c r="E27"/>
      <c r="F27" s="65"/>
      <c r="G27" s="241"/>
      <c r="H27" s="65"/>
      <c r="I27" s="61"/>
      <c r="J27" s="58"/>
      <c r="K27" s="60">
        <f t="shared" si="0"/>
        <v>0</v>
      </c>
    </row>
    <row r="28" spans="1:11" x14ac:dyDescent="0.25">
      <c r="A28" s="67"/>
      <c r="B28" s="69"/>
      <c r="C28" s="69"/>
      <c r="D28" s="69"/>
      <c r="E28"/>
      <c r="F28" s="65"/>
      <c r="G28" s="241"/>
      <c r="H28" s="65"/>
      <c r="I28" s="61"/>
      <c r="J28" s="58"/>
      <c r="K28" s="60">
        <f t="shared" si="0"/>
        <v>0</v>
      </c>
    </row>
    <row r="29" spans="1:11" x14ac:dyDescent="0.25">
      <c r="A29" s="67"/>
      <c r="B29" s="69"/>
      <c r="C29" s="69"/>
      <c r="D29" s="69"/>
      <c r="E29" s="305"/>
      <c r="F29" s="65"/>
      <c r="G29" s="241"/>
      <c r="H29" s="65"/>
      <c r="I29" s="61"/>
      <c r="J29" s="58"/>
      <c r="K29" s="60">
        <f t="shared" si="0"/>
        <v>0</v>
      </c>
    </row>
    <row r="30" spans="1:11" x14ac:dyDescent="0.25">
      <c r="A30" s="67"/>
      <c r="B30" s="69"/>
      <c r="C30" s="69"/>
      <c r="D30" s="69"/>
      <c r="E30"/>
      <c r="F30" s="65"/>
      <c r="G30" s="241"/>
      <c r="H30" s="65"/>
      <c r="I30" s="61"/>
      <c r="J30" s="58"/>
      <c r="K30" s="60"/>
    </row>
    <row r="31" spans="1:11" x14ac:dyDescent="0.25">
      <c r="A31" s="67"/>
      <c r="B31" s="69"/>
      <c r="C31" s="69"/>
      <c r="D31" s="69"/>
      <c r="E31"/>
      <c r="F31" s="65"/>
      <c r="G31" s="241"/>
      <c r="H31" s="65"/>
      <c r="I31" s="61"/>
      <c r="J31" s="58"/>
      <c r="K31" s="60"/>
    </row>
    <row r="32" spans="1:11" x14ac:dyDescent="0.25">
      <c r="A32" s="67"/>
      <c r="B32" s="69"/>
      <c r="C32" s="69"/>
      <c r="D32" s="69"/>
      <c r="E32"/>
      <c r="F32" s="65"/>
      <c r="G32" s="241"/>
      <c r="H32" s="65"/>
      <c r="I32" s="61"/>
      <c r="J32" s="58"/>
      <c r="K32" s="60"/>
    </row>
    <row r="33" spans="1:11" x14ac:dyDescent="0.25">
      <c r="A33" s="67"/>
      <c r="B33" s="69"/>
      <c r="C33" s="69"/>
      <c r="D33" s="69"/>
      <c r="E33"/>
      <c r="F33" s="65"/>
      <c r="G33" s="241"/>
      <c r="H33" s="65"/>
      <c r="I33" s="61"/>
      <c r="J33" s="58"/>
      <c r="K33" s="60"/>
    </row>
    <row r="34" spans="1:11" x14ac:dyDescent="0.25">
      <c r="A34" s="67"/>
      <c r="B34" s="69"/>
      <c r="C34" s="69"/>
      <c r="D34" s="69"/>
      <c r="E34"/>
      <c r="F34" s="65"/>
      <c r="G34" s="241"/>
      <c r="H34" s="65"/>
      <c r="I34" s="61"/>
      <c r="J34" s="58"/>
      <c r="K34" s="60"/>
    </row>
    <row r="35" spans="1:11" x14ac:dyDescent="0.25">
      <c r="A35" s="67"/>
      <c r="B35" s="68"/>
      <c r="C35" s="69"/>
      <c r="D35" s="69"/>
      <c r="E35" s="38"/>
      <c r="F35" s="65"/>
      <c r="G35" s="66"/>
      <c r="H35" s="65"/>
      <c r="I35" s="61"/>
      <c r="J35" s="58"/>
      <c r="K35" s="60">
        <f t="shared" si="0"/>
        <v>0</v>
      </c>
    </row>
    <row r="36" spans="1:11" ht="12.75" customHeight="1" x14ac:dyDescent="0.25">
      <c r="A36" s="39"/>
      <c r="B36" s="52"/>
      <c r="C36" s="36"/>
      <c r="D36" s="36"/>
      <c r="E36" s="38"/>
      <c r="F36" s="40"/>
      <c r="G36" s="38"/>
      <c r="H36" s="40"/>
      <c r="I36" s="72"/>
      <c r="J36" s="72"/>
      <c r="K36" s="60">
        <f t="shared" si="0"/>
        <v>0</v>
      </c>
    </row>
    <row r="37" spans="1:11" x14ac:dyDescent="0.25">
      <c r="A37" s="44"/>
      <c r="B37" s="45"/>
      <c r="C37" s="45"/>
      <c r="D37" s="45"/>
      <c r="E37" s="45"/>
      <c r="F37" s="45"/>
      <c r="G37" s="402" t="s">
        <v>86</v>
      </c>
      <c r="H37" s="403"/>
      <c r="I37" s="63">
        <f>SUM(I17:I36)</f>
        <v>511239812</v>
      </c>
      <c r="J37" s="63">
        <f>SUM(J17:J36)</f>
        <v>511239812</v>
      </c>
      <c r="K37" s="63">
        <f>SUM(K17:K36)</f>
        <v>0</v>
      </c>
    </row>
    <row r="38" spans="1:11" ht="12.75" customHeight="1" x14ac:dyDescent="0.25">
      <c r="A38" s="3"/>
      <c r="B38" s="3"/>
      <c r="C38" s="3"/>
      <c r="D38" s="3"/>
      <c r="E38" s="3"/>
      <c r="F38" s="3"/>
      <c r="G38" s="3"/>
      <c r="H38" s="3"/>
      <c r="I38" s="22"/>
      <c r="J38" s="71"/>
      <c r="K38" s="45"/>
    </row>
    <row r="39" spans="1:11" ht="24.95" customHeight="1" x14ac:dyDescent="0.25">
      <c r="A39" s="130" t="s">
        <v>107</v>
      </c>
      <c r="B39" s="130" t="s">
        <v>105</v>
      </c>
      <c r="C39" s="130" t="s">
        <v>104</v>
      </c>
      <c r="D39" s="131" t="s">
        <v>108</v>
      </c>
      <c r="E39" s="130" t="s">
        <v>33</v>
      </c>
      <c r="F39" s="130" t="s">
        <v>102</v>
      </c>
      <c r="G39" s="130" t="s">
        <v>30</v>
      </c>
      <c r="H39" s="130" t="s">
        <v>42</v>
      </c>
      <c r="I39" s="130" t="s">
        <v>43</v>
      </c>
      <c r="J39" s="130" t="s">
        <v>73</v>
      </c>
      <c r="K39" s="130" t="s">
        <v>48</v>
      </c>
    </row>
    <row r="40" spans="1:11" ht="24.95" customHeight="1" x14ac:dyDescent="0.25">
      <c r="A40" s="137">
        <v>864475000</v>
      </c>
      <c r="B40" s="137">
        <v>0</v>
      </c>
      <c r="C40" s="137">
        <v>0</v>
      </c>
      <c r="D40" s="133">
        <f>+A40+B40-C40</f>
        <v>864475000</v>
      </c>
      <c r="E40" s="133">
        <f>+I37</f>
        <v>511239812</v>
      </c>
      <c r="F40" s="134">
        <f>+E40/D40</f>
        <v>0.59138761907516124</v>
      </c>
      <c r="G40" s="133">
        <f>+I13</f>
        <v>632126</v>
      </c>
      <c r="H40" s="133">
        <f>+D40-E40-G40</f>
        <v>352603062</v>
      </c>
      <c r="I40" s="133">
        <f>+J37</f>
        <v>511239812</v>
      </c>
      <c r="J40" s="139">
        <f>+I40/D40</f>
        <v>0.59138761907516124</v>
      </c>
      <c r="K40" s="133">
        <f>+K37</f>
        <v>0</v>
      </c>
    </row>
    <row r="41" spans="1:11" x14ac:dyDescent="0.25">
      <c r="A41" s="136">
        <v>1</v>
      </c>
      <c r="B41" s="136">
        <v>2</v>
      </c>
      <c r="C41" s="136">
        <v>3</v>
      </c>
      <c r="D41" s="136" t="s">
        <v>35</v>
      </c>
      <c r="E41" s="136">
        <v>5</v>
      </c>
      <c r="F41" s="136" t="s">
        <v>49</v>
      </c>
      <c r="G41" s="136">
        <v>7</v>
      </c>
      <c r="H41" s="136" t="s">
        <v>50</v>
      </c>
      <c r="I41" s="136">
        <v>9</v>
      </c>
      <c r="J41" s="136" t="s">
        <v>74</v>
      </c>
      <c r="K41"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7:H37"/>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2" workbookViewId="0">
      <selection activeCell="G29" sqref="G29"/>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147</v>
      </c>
      <c r="B3" s="129" t="s">
        <v>148</v>
      </c>
      <c r="C3" s="126"/>
      <c r="D3" s="126"/>
      <c r="E3" s="127"/>
      <c r="F3" s="127"/>
      <c r="G3" s="127"/>
      <c r="H3" s="127"/>
      <c r="I3" s="127"/>
      <c r="J3" s="127"/>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x14ac:dyDescent="0.25">
      <c r="A7" s="191"/>
      <c r="B7" s="409"/>
      <c r="C7" s="410"/>
      <c r="D7" s="83"/>
      <c r="E7" s="411"/>
      <c r="F7" s="412"/>
      <c r="G7" s="412"/>
      <c r="H7" s="413"/>
      <c r="I7" s="61"/>
      <c r="J7" s="409"/>
      <c r="K7" s="410"/>
    </row>
    <row r="8" spans="1:11" x14ac:dyDescent="0.25">
      <c r="A8" s="122"/>
      <c r="B8" s="397"/>
      <c r="C8" s="398"/>
      <c r="D8" s="83"/>
      <c r="E8" s="399"/>
      <c r="F8" s="400"/>
      <c r="G8" s="400"/>
      <c r="H8" s="401"/>
      <c r="I8" s="61"/>
      <c r="J8" s="397"/>
      <c r="K8" s="398"/>
    </row>
    <row r="9" spans="1:11" x14ac:dyDescent="0.25">
      <c r="A9" s="122"/>
      <c r="B9" s="397"/>
      <c r="C9" s="398"/>
      <c r="D9" s="83"/>
      <c r="E9" s="399"/>
      <c r="F9" s="400"/>
      <c r="G9" s="400"/>
      <c r="H9" s="401"/>
      <c r="I9" s="61"/>
      <c r="J9" s="397"/>
      <c r="K9" s="398"/>
    </row>
    <row r="10" spans="1:11" x14ac:dyDescent="0.25">
      <c r="A10" s="122"/>
      <c r="B10" s="397"/>
      <c r="C10" s="398"/>
      <c r="D10" s="83"/>
      <c r="E10" s="399"/>
      <c r="F10" s="400"/>
      <c r="G10" s="400"/>
      <c r="H10" s="401"/>
      <c r="I10" s="61"/>
      <c r="J10" s="397"/>
      <c r="K10" s="398"/>
    </row>
    <row r="11" spans="1:1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8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4" ht="12.75" customHeight="1" x14ac:dyDescent="0.25">
      <c r="A17" s="39">
        <v>44599</v>
      </c>
      <c r="B17" s="122" t="s">
        <v>332</v>
      </c>
      <c r="C17" s="53" t="s">
        <v>327</v>
      </c>
      <c r="D17" s="53" t="s">
        <v>328</v>
      </c>
      <c r="E17" s="259" t="s">
        <v>353</v>
      </c>
      <c r="F17" s="55"/>
      <c r="G17" s="66" t="s">
        <v>354</v>
      </c>
      <c r="H17" s="55"/>
      <c r="I17" s="60">
        <v>283530</v>
      </c>
      <c r="J17" s="60">
        <v>283530</v>
      </c>
      <c r="K17" s="60">
        <f t="shared" ref="K17:K31" si="0">+I17-J17</f>
        <v>0</v>
      </c>
      <c r="M17"/>
      <c r="N17"/>
    </row>
    <row r="18" spans="1:14" ht="12.75" customHeight="1" x14ac:dyDescent="0.25">
      <c r="A18" s="39">
        <v>44623</v>
      </c>
      <c r="B18" s="122" t="s">
        <v>515</v>
      </c>
      <c r="C18" s="53" t="s">
        <v>513</v>
      </c>
      <c r="D18" s="53" t="s">
        <v>514</v>
      </c>
      <c r="E18" s="259" t="s">
        <v>516</v>
      </c>
      <c r="F18" s="55"/>
      <c r="G18" s="340" t="s">
        <v>354</v>
      </c>
      <c r="H18" s="55"/>
      <c r="I18" s="60">
        <v>320177</v>
      </c>
      <c r="J18" s="60">
        <v>320177</v>
      </c>
      <c r="K18" s="60">
        <f t="shared" si="0"/>
        <v>0</v>
      </c>
      <c r="M18"/>
      <c r="N18"/>
    </row>
    <row r="19" spans="1:14" ht="12.75" customHeight="1" x14ac:dyDescent="0.25">
      <c r="A19" s="39">
        <v>44657</v>
      </c>
      <c r="B19" s="122" t="s">
        <v>530</v>
      </c>
      <c r="C19" s="53" t="s">
        <v>329</v>
      </c>
      <c r="D19" s="53" t="s">
        <v>553</v>
      </c>
      <c r="E19" s="38" t="s">
        <v>552</v>
      </c>
      <c r="F19" s="55"/>
      <c r="G19" s="293" t="s">
        <v>354</v>
      </c>
      <c r="H19" s="55"/>
      <c r="I19" s="60">
        <v>341047</v>
      </c>
      <c r="J19" s="60">
        <v>341047</v>
      </c>
      <c r="K19" s="60">
        <f t="shared" si="0"/>
        <v>0</v>
      </c>
      <c r="M19"/>
      <c r="N19"/>
    </row>
    <row r="20" spans="1:14" ht="12.75" customHeight="1" x14ac:dyDescent="0.25">
      <c r="A20" s="39">
        <v>44686</v>
      </c>
      <c r="B20" s="122" t="s">
        <v>626</v>
      </c>
      <c r="C20" s="53">
        <v>1032</v>
      </c>
      <c r="D20" s="53">
        <v>1156</v>
      </c>
      <c r="E20" s="38" t="s">
        <v>671</v>
      </c>
      <c r="F20" s="55"/>
      <c r="G20" s="297" t="s">
        <v>354</v>
      </c>
      <c r="H20" s="55"/>
      <c r="I20" s="60">
        <v>329305</v>
      </c>
      <c r="J20" s="60">
        <v>329305</v>
      </c>
      <c r="K20" s="60"/>
      <c r="M20"/>
      <c r="N20"/>
    </row>
    <row r="21" spans="1:14" x14ac:dyDescent="0.25">
      <c r="A21" s="39">
        <v>44720</v>
      </c>
      <c r="B21" s="122" t="s">
        <v>772</v>
      </c>
      <c r="C21" s="53">
        <v>1065</v>
      </c>
      <c r="D21" s="53">
        <v>1231</v>
      </c>
      <c r="E21" s="38" t="s">
        <v>880</v>
      </c>
      <c r="F21" s="55"/>
      <c r="G21" s="355" t="s">
        <v>354</v>
      </c>
      <c r="H21" s="55"/>
      <c r="I21" s="60">
        <v>347668</v>
      </c>
      <c r="J21" s="60">
        <v>347668</v>
      </c>
      <c r="K21" s="60">
        <f t="shared" si="0"/>
        <v>0</v>
      </c>
      <c r="M21"/>
      <c r="N21"/>
    </row>
    <row r="22" spans="1:14" x14ac:dyDescent="0.25">
      <c r="A22" s="39">
        <v>44750</v>
      </c>
      <c r="B22" s="122" t="s">
        <v>1153</v>
      </c>
      <c r="C22" s="53">
        <v>1150</v>
      </c>
      <c r="D22" s="53">
        <v>1525</v>
      </c>
      <c r="E22" s="38" t="s">
        <v>1152</v>
      </c>
      <c r="F22" s="55"/>
      <c r="G22" s="378" t="s">
        <v>354</v>
      </c>
      <c r="H22" s="55"/>
      <c r="I22" s="60">
        <v>750201</v>
      </c>
      <c r="J22" s="60">
        <v>750201</v>
      </c>
      <c r="K22" s="60">
        <f t="shared" si="0"/>
        <v>0</v>
      </c>
      <c r="M22"/>
      <c r="N22"/>
    </row>
    <row r="23" spans="1:14" x14ac:dyDescent="0.25">
      <c r="A23" s="39">
        <v>44778</v>
      </c>
      <c r="B23" s="122" t="s">
        <v>1476</v>
      </c>
      <c r="C23" s="296" t="s">
        <v>964</v>
      </c>
      <c r="D23" s="296" t="s">
        <v>1521</v>
      </c>
      <c r="E23" s="38" t="s">
        <v>1520</v>
      </c>
      <c r="F23" s="55"/>
      <c r="G23" s="388" t="s">
        <v>354</v>
      </c>
      <c r="H23" s="55"/>
      <c r="I23" s="60">
        <v>314091</v>
      </c>
      <c r="J23" s="60">
        <v>314091</v>
      </c>
      <c r="K23" s="60">
        <f t="shared" si="0"/>
        <v>0</v>
      </c>
      <c r="M23"/>
      <c r="N23"/>
    </row>
    <row r="24" spans="1:14" x14ac:dyDescent="0.25">
      <c r="A24" s="39"/>
      <c r="B24" s="53"/>
      <c r="C24" s="53"/>
      <c r="D24" s="172"/>
      <c r="E24" s="38"/>
      <c r="F24" s="192"/>
      <c r="G24" s="310"/>
      <c r="H24" s="64"/>
      <c r="I24" s="176"/>
      <c r="J24" s="212"/>
      <c r="K24" s="60">
        <f t="shared" si="0"/>
        <v>0</v>
      </c>
      <c r="M24"/>
      <c r="N24"/>
    </row>
    <row r="25" spans="1:14" x14ac:dyDescent="0.25">
      <c r="A25" s="39"/>
      <c r="B25" s="53"/>
      <c r="C25" s="53"/>
      <c r="D25" s="172"/>
      <c r="E25"/>
      <c r="F25" s="192"/>
      <c r="G25" s="313"/>
      <c r="H25" s="64"/>
      <c r="I25" s="176"/>
      <c r="J25" s="212"/>
      <c r="K25" s="60">
        <f t="shared" si="0"/>
        <v>0</v>
      </c>
      <c r="M25"/>
      <c r="N25"/>
    </row>
    <row r="26" spans="1:14" x14ac:dyDescent="0.25">
      <c r="A26" s="67"/>
      <c r="B26" s="69"/>
      <c r="C26" s="69"/>
      <c r="D26" s="69"/>
      <c r="E26" s="38"/>
      <c r="F26" s="55"/>
      <c r="G26" s="317"/>
      <c r="H26" s="55"/>
      <c r="I26" s="61"/>
      <c r="J26" s="58"/>
      <c r="K26" s="60">
        <f t="shared" si="0"/>
        <v>0</v>
      </c>
    </row>
    <row r="27" spans="1:14" x14ac:dyDescent="0.25">
      <c r="A27" s="67"/>
      <c r="B27" s="69"/>
      <c r="C27" s="69"/>
      <c r="D27" s="69"/>
      <c r="E27" s="38"/>
      <c r="F27" s="55"/>
      <c r="G27" s="321"/>
      <c r="H27" s="55"/>
      <c r="I27" s="61"/>
      <c r="J27" s="58"/>
      <c r="K27" s="60">
        <f t="shared" si="0"/>
        <v>0</v>
      </c>
    </row>
    <row r="28" spans="1:14" x14ac:dyDescent="0.25">
      <c r="A28" s="67"/>
      <c r="B28" s="69"/>
      <c r="C28" s="69"/>
      <c r="D28" s="220"/>
      <c r="E28" s="38"/>
      <c r="F28" s="55"/>
      <c r="G28" s="321"/>
      <c r="H28" s="64"/>
      <c r="I28" s="61"/>
      <c r="J28" s="58"/>
      <c r="K28" s="60">
        <f t="shared" si="0"/>
        <v>0</v>
      </c>
    </row>
    <row r="29" spans="1:14" x14ac:dyDescent="0.25">
      <c r="A29" s="67"/>
      <c r="B29" s="69"/>
      <c r="C29" s="69"/>
      <c r="D29" s="220"/>
      <c r="E29" s="38"/>
      <c r="F29" s="55"/>
      <c r="G29" s="173"/>
      <c r="H29" s="64"/>
      <c r="I29" s="61"/>
      <c r="J29" s="58"/>
      <c r="K29" s="60">
        <f t="shared" si="0"/>
        <v>0</v>
      </c>
    </row>
    <row r="30" spans="1:14" x14ac:dyDescent="0.25">
      <c r="A30" s="39"/>
      <c r="B30" s="53"/>
      <c r="C30" s="53"/>
      <c r="D30" s="172"/>
      <c r="E30" s="38"/>
      <c r="F30" s="192"/>
      <c r="G30" s="173"/>
      <c r="H30" s="64"/>
      <c r="I30" s="176"/>
      <c r="J30" s="212"/>
      <c r="K30" s="60">
        <f t="shared" si="0"/>
        <v>0</v>
      </c>
    </row>
    <row r="31" spans="1:14" ht="12.75" customHeight="1" x14ac:dyDescent="0.25">
      <c r="A31" s="39"/>
      <c r="B31" s="122"/>
      <c r="C31" s="36"/>
      <c r="D31" s="36"/>
      <c r="E31" s="38"/>
      <c r="F31" s="40"/>
      <c r="G31" s="38"/>
      <c r="H31" s="40"/>
      <c r="I31" s="72"/>
      <c r="J31" s="72"/>
      <c r="K31" s="60">
        <f t="shared" si="0"/>
        <v>0</v>
      </c>
    </row>
    <row r="32" spans="1:14" x14ac:dyDescent="0.25">
      <c r="A32" s="44"/>
      <c r="B32" s="45"/>
      <c r="C32" s="45"/>
      <c r="D32" s="45"/>
      <c r="E32" s="45"/>
      <c r="F32" s="45"/>
      <c r="G32" s="402" t="s">
        <v>86</v>
      </c>
      <c r="H32" s="403"/>
      <c r="I32" s="63">
        <f>SUM(I17:I31)</f>
        <v>2686019</v>
      </c>
      <c r="J32" s="63">
        <f>SUM(J17:J31)</f>
        <v>2686019</v>
      </c>
      <c r="K32" s="63">
        <f>SUM(K17:K31)</f>
        <v>0</v>
      </c>
    </row>
    <row r="33" spans="1:11" ht="12.75" customHeight="1" x14ac:dyDescent="0.25">
      <c r="A33" s="45"/>
      <c r="B33" s="45"/>
      <c r="C33" s="45"/>
      <c r="D33" s="45"/>
      <c r="E33" s="45"/>
      <c r="F33" s="45"/>
      <c r="G33" s="45"/>
      <c r="H33" s="45"/>
      <c r="I33" s="91"/>
      <c r="J33" s="74"/>
      <c r="K33" s="45"/>
    </row>
    <row r="34" spans="1:11" ht="24.95" customHeight="1" x14ac:dyDescent="0.25">
      <c r="A34" s="130" t="s">
        <v>107</v>
      </c>
      <c r="B34" s="130" t="s">
        <v>105</v>
      </c>
      <c r="C34" s="130" t="s">
        <v>104</v>
      </c>
      <c r="D34" s="131" t="s">
        <v>108</v>
      </c>
      <c r="E34" s="130" t="s">
        <v>33</v>
      </c>
      <c r="F34" s="130" t="s">
        <v>102</v>
      </c>
      <c r="G34" s="130" t="s">
        <v>30</v>
      </c>
      <c r="H34" s="130" t="s">
        <v>42</v>
      </c>
      <c r="I34" s="130" t="s">
        <v>43</v>
      </c>
      <c r="J34" s="130" t="s">
        <v>73</v>
      </c>
      <c r="K34" s="130" t="s">
        <v>48</v>
      </c>
    </row>
    <row r="35" spans="1:11" ht="24.95" customHeight="1" x14ac:dyDescent="0.25">
      <c r="A35" s="137">
        <v>7255000</v>
      </c>
      <c r="B35" s="137"/>
      <c r="C35" s="137">
        <v>0</v>
      </c>
      <c r="D35" s="133">
        <f>+A35+B35-C35</f>
        <v>7255000</v>
      </c>
      <c r="E35" s="133">
        <f>+I32</f>
        <v>2686019</v>
      </c>
      <c r="F35" s="134">
        <f>+E35/D35</f>
        <v>0.37023004824259131</v>
      </c>
      <c r="G35" s="133">
        <f>+I13</f>
        <v>0</v>
      </c>
      <c r="H35" s="133">
        <f>+D35-E35-G35</f>
        <v>4568981</v>
      </c>
      <c r="I35" s="133">
        <f>+J32</f>
        <v>2686019</v>
      </c>
      <c r="J35" s="139">
        <f>+I35/D35</f>
        <v>0.37023004824259131</v>
      </c>
      <c r="K35" s="133">
        <f>+K32</f>
        <v>0</v>
      </c>
    </row>
    <row r="36" spans="1:11" x14ac:dyDescent="0.25">
      <c r="A36" s="136">
        <v>1</v>
      </c>
      <c r="B36" s="136">
        <v>2</v>
      </c>
      <c r="C36" s="136">
        <v>3</v>
      </c>
      <c r="D36" s="136" t="s">
        <v>35</v>
      </c>
      <c r="E36" s="136">
        <v>5</v>
      </c>
      <c r="F36" s="136" t="s">
        <v>49</v>
      </c>
      <c r="G36" s="136">
        <v>7</v>
      </c>
      <c r="H36" s="136" t="s">
        <v>50</v>
      </c>
      <c r="I36" s="136">
        <v>9</v>
      </c>
      <c r="J36" s="136" t="s">
        <v>74</v>
      </c>
      <c r="K36" s="136" t="s">
        <v>75</v>
      </c>
    </row>
  </sheetData>
  <mergeCells count="33">
    <mergeCell ref="G32:H32"/>
    <mergeCell ref="E15:H15"/>
    <mergeCell ref="E16:F16"/>
    <mergeCell ref="G16:H16"/>
    <mergeCell ref="E5:H5"/>
    <mergeCell ref="E6:H6"/>
    <mergeCell ref="G13:H13"/>
    <mergeCell ref="A5:A6"/>
    <mergeCell ref="J15:J16"/>
    <mergeCell ref="I15:I16"/>
    <mergeCell ref="A15:A16"/>
    <mergeCell ref="B5:B6"/>
    <mergeCell ref="D5:D6"/>
    <mergeCell ref="I5:I6"/>
    <mergeCell ref="J5:K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I8" sqref="I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150</v>
      </c>
      <c r="B3" s="129" t="s">
        <v>149</v>
      </c>
      <c r="C3" s="126"/>
      <c r="D3" s="126"/>
      <c r="E3" s="127"/>
      <c r="F3" s="127"/>
      <c r="G3" s="127"/>
      <c r="H3" s="127"/>
      <c r="I3" s="127"/>
      <c r="J3" s="127"/>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23"/>
      <c r="C6" s="81"/>
      <c r="D6" s="405"/>
      <c r="E6" s="406" t="s">
        <v>26</v>
      </c>
      <c r="F6" s="407"/>
      <c r="G6" s="407"/>
      <c r="H6" s="408"/>
      <c r="I6" s="405"/>
      <c r="J6" s="433"/>
      <c r="K6" s="434"/>
    </row>
    <row r="7" spans="1:11" x14ac:dyDescent="0.25">
      <c r="A7" s="250">
        <v>44592</v>
      </c>
      <c r="B7" s="409"/>
      <c r="C7" s="410"/>
      <c r="D7" s="259" t="s">
        <v>317</v>
      </c>
      <c r="E7" s="259" t="s">
        <v>318</v>
      </c>
      <c r="F7" s="268"/>
      <c r="G7" s="268"/>
      <c r="H7" s="268"/>
      <c r="I7" s="337">
        <v>5337600</v>
      </c>
      <c r="J7" s="409"/>
      <c r="K7" s="410"/>
    </row>
    <row r="8" spans="1:11" x14ac:dyDescent="0.25">
      <c r="A8" s="250">
        <v>44592</v>
      </c>
      <c r="B8" s="397"/>
      <c r="C8" s="398"/>
      <c r="D8" s="259" t="s">
        <v>320</v>
      </c>
      <c r="E8" s="259" t="s">
        <v>319</v>
      </c>
      <c r="F8" s="268"/>
      <c r="G8" s="268"/>
      <c r="H8" s="268"/>
      <c r="I8" s="338">
        <v>70416552</v>
      </c>
      <c r="J8" s="409"/>
      <c r="K8" s="410"/>
    </row>
    <row r="9" spans="1:11" x14ac:dyDescent="0.25">
      <c r="A9" s="206"/>
      <c r="B9" s="397"/>
      <c r="C9" s="398"/>
      <c r="D9" s="195"/>
      <c r="E9" s="399"/>
      <c r="F9" s="400"/>
      <c r="G9" s="400"/>
      <c r="H9" s="401"/>
      <c r="I9" s="188"/>
      <c r="J9" s="397"/>
      <c r="K9" s="398"/>
    </row>
    <row r="10" spans="1:11" x14ac:dyDescent="0.25">
      <c r="A10" s="206"/>
      <c r="B10" s="397"/>
      <c r="C10" s="398"/>
      <c r="D10" s="195"/>
      <c r="E10" s="399"/>
      <c r="F10" s="400"/>
      <c r="G10" s="400"/>
      <c r="H10" s="401"/>
      <c r="I10" s="188"/>
      <c r="J10" s="397"/>
      <c r="K10" s="398"/>
    </row>
    <row r="11" spans="1:11" x14ac:dyDescent="0.25">
      <c r="A11" s="206"/>
      <c r="B11" s="397"/>
      <c r="C11" s="398"/>
      <c r="D11" s="195"/>
      <c r="E11" s="399"/>
      <c r="F11" s="400"/>
      <c r="G11" s="400"/>
      <c r="H11" s="401"/>
      <c r="I11" s="188"/>
      <c r="J11" s="397"/>
      <c r="K11" s="398"/>
    </row>
    <row r="12" spans="1:11" ht="12.75" customHeight="1" x14ac:dyDescent="0.25">
      <c r="A12" s="206"/>
      <c r="B12" s="431"/>
      <c r="C12" s="421"/>
      <c r="D12" s="195"/>
      <c r="E12" s="399"/>
      <c r="F12" s="400"/>
      <c r="G12" s="400"/>
      <c r="H12" s="401"/>
      <c r="I12" s="188"/>
      <c r="J12" s="397"/>
      <c r="K12" s="398"/>
    </row>
    <row r="13" spans="1:11" x14ac:dyDescent="0.25">
      <c r="A13" s="44"/>
      <c r="B13" s="33"/>
      <c r="C13" s="33"/>
      <c r="D13" s="45"/>
      <c r="E13" s="45"/>
      <c r="F13" s="45"/>
      <c r="G13" s="402" t="s">
        <v>86</v>
      </c>
      <c r="H13" s="403"/>
      <c r="I13" s="208">
        <f>SUM(I7:I12)</f>
        <v>75754152</v>
      </c>
      <c r="J13" s="46"/>
      <c r="K13" s="47"/>
    </row>
    <row r="14" spans="1:11" ht="12.75" customHeight="1" x14ac:dyDescent="0.25">
      <c r="A14" s="3"/>
      <c r="B14" s="3"/>
      <c r="C14" s="3"/>
      <c r="D14" s="3"/>
      <c r="E14" s="3"/>
      <c r="F14" s="3"/>
      <c r="G14" s="3"/>
      <c r="H14" s="3"/>
      <c r="I14" s="8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77">
        <v>44594</v>
      </c>
      <c r="B17" s="122" t="s">
        <v>361</v>
      </c>
      <c r="C17" s="122" t="s">
        <v>358</v>
      </c>
      <c r="D17" s="122" t="s">
        <v>359</v>
      </c>
      <c r="E17" s="243" t="s">
        <v>356</v>
      </c>
      <c r="F17" s="40"/>
      <c r="G17" s="243" t="s">
        <v>355</v>
      </c>
      <c r="H17" s="40"/>
      <c r="I17" s="60">
        <v>582800</v>
      </c>
      <c r="J17" s="60">
        <v>582800</v>
      </c>
      <c r="K17" s="60">
        <f t="shared" ref="K17:K34" si="0">+I17-J17</f>
        <v>0</v>
      </c>
    </row>
    <row r="18" spans="1:11" ht="12.75" customHeight="1" x14ac:dyDescent="0.25">
      <c r="A18" s="77">
        <v>44609</v>
      </c>
      <c r="B18" s="122" t="s">
        <v>362</v>
      </c>
      <c r="C18" s="122" t="s">
        <v>358</v>
      </c>
      <c r="D18" s="122" t="s">
        <v>360</v>
      </c>
      <c r="E18" s="268" t="s">
        <v>357</v>
      </c>
      <c r="F18" s="40"/>
      <c r="G18" s="243" t="s">
        <v>355</v>
      </c>
      <c r="H18" s="40"/>
      <c r="I18" s="60">
        <v>582800</v>
      </c>
      <c r="J18" s="60">
        <v>582800</v>
      </c>
      <c r="K18" s="60">
        <f t="shared" si="0"/>
        <v>0</v>
      </c>
    </row>
    <row r="19" spans="1:11" x14ac:dyDescent="0.25">
      <c r="A19" s="77">
        <v>44638</v>
      </c>
      <c r="B19" s="122" t="s">
        <v>511</v>
      </c>
      <c r="C19" s="122" t="s">
        <v>508</v>
      </c>
      <c r="D19" s="122" t="s">
        <v>509</v>
      </c>
      <c r="E19" s="243" t="s">
        <v>506</v>
      </c>
      <c r="F19" s="40"/>
      <c r="G19" s="268" t="s">
        <v>487</v>
      </c>
      <c r="H19" s="40"/>
      <c r="I19" s="60">
        <v>14207141</v>
      </c>
      <c r="J19" s="60">
        <v>14207141</v>
      </c>
      <c r="K19" s="60">
        <f t="shared" si="0"/>
        <v>0</v>
      </c>
    </row>
    <row r="20" spans="1:11" x14ac:dyDescent="0.25">
      <c r="A20" s="77">
        <v>44638</v>
      </c>
      <c r="B20" s="122" t="s">
        <v>512</v>
      </c>
      <c r="C20" s="122" t="s">
        <v>358</v>
      </c>
      <c r="D20" s="122" t="s">
        <v>510</v>
      </c>
      <c r="E20" s="243" t="s">
        <v>507</v>
      </c>
      <c r="F20" s="40"/>
      <c r="G20" s="243" t="s">
        <v>355</v>
      </c>
      <c r="H20" s="40"/>
      <c r="I20" s="60">
        <v>582800</v>
      </c>
      <c r="J20" s="60">
        <v>582800</v>
      </c>
      <c r="K20" s="60">
        <f t="shared" si="0"/>
        <v>0</v>
      </c>
    </row>
    <row r="21" spans="1:11" x14ac:dyDescent="0.25">
      <c r="A21" s="77">
        <v>44679</v>
      </c>
      <c r="B21" s="122">
        <v>2962</v>
      </c>
      <c r="C21" s="122" t="s">
        <v>358</v>
      </c>
      <c r="D21" s="122" t="s">
        <v>554</v>
      </c>
      <c r="E21" s="243" t="s">
        <v>555</v>
      </c>
      <c r="F21" s="40"/>
      <c r="G21" s="243" t="s">
        <v>355</v>
      </c>
      <c r="H21" s="40"/>
      <c r="I21" s="60">
        <v>582800</v>
      </c>
      <c r="J21" s="60">
        <v>582800</v>
      </c>
      <c r="K21" s="60">
        <f t="shared" si="0"/>
        <v>0</v>
      </c>
    </row>
    <row r="22" spans="1:11" x14ac:dyDescent="0.25">
      <c r="A22" s="77">
        <v>44691</v>
      </c>
      <c r="B22" s="122" t="s">
        <v>681</v>
      </c>
      <c r="C22" s="122" t="s">
        <v>358</v>
      </c>
      <c r="D22" s="122" t="s">
        <v>678</v>
      </c>
      <c r="E22" s="243" t="s">
        <v>675</v>
      </c>
      <c r="F22" s="40"/>
      <c r="G22" s="243" t="s">
        <v>355</v>
      </c>
      <c r="H22" s="40"/>
      <c r="I22" s="60">
        <v>582800</v>
      </c>
      <c r="J22" s="60">
        <v>582800</v>
      </c>
      <c r="K22" s="60">
        <f t="shared" si="0"/>
        <v>0</v>
      </c>
    </row>
    <row r="23" spans="1:11" x14ac:dyDescent="0.25">
      <c r="A23" s="77">
        <v>44693</v>
      </c>
      <c r="B23" s="122" t="s">
        <v>682</v>
      </c>
      <c r="C23" s="122" t="s">
        <v>508</v>
      </c>
      <c r="D23" s="122" t="s">
        <v>679</v>
      </c>
      <c r="E23" s="241" t="s">
        <v>676</v>
      </c>
      <c r="F23" s="40"/>
      <c r="G23" s="241" t="s">
        <v>487</v>
      </c>
      <c r="H23" s="40"/>
      <c r="I23" s="60">
        <v>14624308</v>
      </c>
      <c r="J23" s="60">
        <v>14624308</v>
      </c>
      <c r="K23" s="60">
        <f t="shared" si="0"/>
        <v>0</v>
      </c>
    </row>
    <row r="24" spans="1:11" x14ac:dyDescent="0.25">
      <c r="A24" s="77">
        <v>44704</v>
      </c>
      <c r="B24" s="122" t="s">
        <v>683</v>
      </c>
      <c r="C24" s="122" t="s">
        <v>508</v>
      </c>
      <c r="D24" s="122" t="s">
        <v>680</v>
      </c>
      <c r="E24" s="241" t="s">
        <v>677</v>
      </c>
      <c r="F24" s="40"/>
      <c r="G24" s="241" t="s">
        <v>487</v>
      </c>
      <c r="H24" s="40"/>
      <c r="I24" s="60">
        <v>5646654</v>
      </c>
      <c r="J24" s="60">
        <v>5646654</v>
      </c>
      <c r="K24" s="60">
        <f t="shared" si="0"/>
        <v>0</v>
      </c>
    </row>
    <row r="25" spans="1:11" x14ac:dyDescent="0.25">
      <c r="A25" s="77">
        <v>44725</v>
      </c>
      <c r="B25" s="122" t="s">
        <v>883</v>
      </c>
      <c r="C25" s="296" t="s">
        <v>508</v>
      </c>
      <c r="D25" s="296" t="s">
        <v>881</v>
      </c>
      <c r="E25" s="241" t="s">
        <v>885</v>
      </c>
      <c r="F25" s="40"/>
      <c r="G25" s="364" t="s">
        <v>487</v>
      </c>
      <c r="H25" s="40"/>
      <c r="I25" s="60">
        <v>15105345</v>
      </c>
      <c r="J25" s="60">
        <v>15105345</v>
      </c>
      <c r="K25" s="60">
        <f t="shared" si="0"/>
        <v>0</v>
      </c>
    </row>
    <row r="26" spans="1:11" x14ac:dyDescent="0.25">
      <c r="A26" s="77">
        <v>44726</v>
      </c>
      <c r="B26" s="122" t="s">
        <v>884</v>
      </c>
      <c r="C26" s="296" t="s">
        <v>358</v>
      </c>
      <c r="D26" s="296" t="s">
        <v>882</v>
      </c>
      <c r="E26" s="241" t="s">
        <v>886</v>
      </c>
      <c r="F26" s="40"/>
      <c r="G26" s="364" t="s">
        <v>355</v>
      </c>
      <c r="H26" s="40"/>
      <c r="I26" s="60">
        <v>582800</v>
      </c>
      <c r="J26" s="60">
        <v>582800</v>
      </c>
      <c r="K26" s="60">
        <f t="shared" si="0"/>
        <v>0</v>
      </c>
    </row>
    <row r="27" spans="1:11" x14ac:dyDescent="0.25">
      <c r="A27" s="77">
        <v>44757</v>
      </c>
      <c r="B27" s="122">
        <v>3185</v>
      </c>
      <c r="C27" s="122" t="s">
        <v>358</v>
      </c>
      <c r="D27" s="122" t="s">
        <v>1154</v>
      </c>
      <c r="E27" s="259" t="s">
        <v>1155</v>
      </c>
      <c r="F27" s="40"/>
      <c r="G27" s="241" t="s">
        <v>355</v>
      </c>
      <c r="H27" s="40"/>
      <c r="I27" s="60">
        <v>582800</v>
      </c>
      <c r="J27" s="60">
        <v>582800</v>
      </c>
      <c r="K27" s="60">
        <f t="shared" si="0"/>
        <v>0</v>
      </c>
    </row>
    <row r="28" spans="1:11" x14ac:dyDescent="0.25">
      <c r="A28" s="77">
        <v>44790</v>
      </c>
      <c r="B28" s="315">
        <v>3260</v>
      </c>
      <c r="C28" s="122" t="s">
        <v>358</v>
      </c>
      <c r="D28" s="122" t="s">
        <v>1523</v>
      </c>
      <c r="E28" s="241" t="s">
        <v>1522</v>
      </c>
      <c r="F28" s="40"/>
      <c r="G28" s="241" t="s">
        <v>355</v>
      </c>
      <c r="H28" s="40"/>
      <c r="I28" s="60">
        <v>582800</v>
      </c>
      <c r="J28" s="60">
        <v>582800</v>
      </c>
      <c r="K28" s="60">
        <f t="shared" si="0"/>
        <v>0</v>
      </c>
    </row>
    <row r="29" spans="1:11" x14ac:dyDescent="0.25">
      <c r="A29" s="77"/>
      <c r="B29" s="315"/>
      <c r="C29" s="122"/>
      <c r="D29" s="122"/>
      <c r="E29" s="241"/>
      <c r="F29" s="40"/>
      <c r="G29" s="241"/>
      <c r="H29" s="40"/>
      <c r="I29" s="60"/>
      <c r="J29" s="60"/>
      <c r="K29" s="60">
        <f t="shared" si="0"/>
        <v>0</v>
      </c>
    </row>
    <row r="30" spans="1:11" x14ac:dyDescent="0.25">
      <c r="A30" s="77"/>
      <c r="B30" s="315"/>
      <c r="C30" s="122"/>
      <c r="D30" s="122"/>
      <c r="E30" s="241"/>
      <c r="F30" s="40"/>
      <c r="G30" s="241"/>
      <c r="H30" s="40"/>
      <c r="I30" s="60"/>
      <c r="J30" s="60"/>
      <c r="K30" s="60">
        <f t="shared" si="0"/>
        <v>0</v>
      </c>
    </row>
    <row r="31" spans="1:11" x14ac:dyDescent="0.25">
      <c r="A31" s="77"/>
      <c r="B31" s="315"/>
      <c r="C31" s="122"/>
      <c r="D31" s="122"/>
      <c r="E31" s="241"/>
      <c r="F31" s="40"/>
      <c r="G31" s="259"/>
      <c r="H31" s="40"/>
      <c r="I31" s="60"/>
      <c r="J31" s="60"/>
      <c r="K31" s="60">
        <f t="shared" si="0"/>
        <v>0</v>
      </c>
    </row>
    <row r="32" spans="1:11" x14ac:dyDescent="0.25">
      <c r="A32" s="77"/>
      <c r="B32" s="315"/>
      <c r="C32" s="122"/>
      <c r="D32" s="122"/>
      <c r="E32" s="241"/>
      <c r="F32" s="40"/>
      <c r="G32" s="259"/>
      <c r="H32" s="40"/>
      <c r="I32" s="60"/>
      <c r="J32" s="60"/>
      <c r="K32" s="60">
        <f t="shared" si="0"/>
        <v>0</v>
      </c>
    </row>
    <row r="33" spans="1:11" x14ac:dyDescent="0.25">
      <c r="A33" s="77"/>
      <c r="B33" s="251"/>
      <c r="C33" s="122"/>
      <c r="D33" s="122"/>
      <c r="E33" s="241"/>
      <c r="F33" s="40"/>
      <c r="G33" s="241"/>
      <c r="H33" s="40"/>
      <c r="I33" s="60"/>
      <c r="J33" s="60"/>
      <c r="K33" s="60">
        <f t="shared" si="0"/>
        <v>0</v>
      </c>
    </row>
    <row r="34" spans="1:11" ht="12.75" customHeight="1" x14ac:dyDescent="0.25">
      <c r="A34" s="77"/>
      <c r="B34" s="246"/>
      <c r="C34" s="122"/>
      <c r="D34" s="122"/>
      <c r="E34" s="241"/>
      <c r="F34" s="40"/>
      <c r="G34"/>
      <c r="H34" s="40"/>
      <c r="I34" s="60"/>
      <c r="J34" s="60"/>
      <c r="K34" s="60">
        <f t="shared" si="0"/>
        <v>0</v>
      </c>
    </row>
    <row r="35" spans="1:11" x14ac:dyDescent="0.25">
      <c r="A35" s="44"/>
      <c r="B35" s="45"/>
      <c r="C35" s="45"/>
      <c r="D35" s="45"/>
      <c r="E35" s="45"/>
      <c r="F35" s="45"/>
      <c r="G35" s="402" t="s">
        <v>86</v>
      </c>
      <c r="H35" s="403"/>
      <c r="I35" s="63">
        <f>SUM(I17:I34)</f>
        <v>54245848</v>
      </c>
      <c r="J35" s="63">
        <f>SUM(J17:J34)</f>
        <v>54245848</v>
      </c>
      <c r="K35" s="63">
        <f>SUM(K17:K34)</f>
        <v>0</v>
      </c>
    </row>
    <row r="36" spans="1:11" ht="12.75" customHeight="1" x14ac:dyDescent="0.25">
      <c r="A36" s="45"/>
      <c r="B36" s="45"/>
      <c r="C36" s="45"/>
      <c r="D36" s="45"/>
      <c r="E36" s="45"/>
      <c r="F36" s="45"/>
      <c r="G36" s="45"/>
      <c r="H36" s="45"/>
      <c r="I36" s="91"/>
      <c r="J36" s="74"/>
      <c r="K36" s="45"/>
    </row>
    <row r="37" spans="1:11" ht="24.95" customHeight="1" x14ac:dyDescent="0.25">
      <c r="A37" s="130" t="s">
        <v>107</v>
      </c>
      <c r="B37" s="130" t="s">
        <v>105</v>
      </c>
      <c r="C37" s="130" t="s">
        <v>104</v>
      </c>
      <c r="D37" s="131" t="s">
        <v>108</v>
      </c>
      <c r="E37" s="130" t="s">
        <v>33</v>
      </c>
      <c r="F37" s="130" t="s">
        <v>102</v>
      </c>
      <c r="G37" s="130" t="s">
        <v>30</v>
      </c>
      <c r="H37" s="130" t="s">
        <v>42</v>
      </c>
      <c r="I37" s="130" t="s">
        <v>43</v>
      </c>
      <c r="J37" s="130" t="s">
        <v>73</v>
      </c>
      <c r="K37" s="130" t="s">
        <v>48</v>
      </c>
    </row>
    <row r="38" spans="1:11" ht="24.95" customHeight="1" x14ac:dyDescent="0.25">
      <c r="A38" s="137">
        <v>154500000</v>
      </c>
      <c r="B38" s="137"/>
      <c r="C38" s="137">
        <v>0</v>
      </c>
      <c r="D38" s="133">
        <f>+A38+B38-C38</f>
        <v>154500000</v>
      </c>
      <c r="E38" s="133">
        <f>+I35</f>
        <v>54245848</v>
      </c>
      <c r="F38" s="134">
        <f>+E38/D38</f>
        <v>0.35110581229773463</v>
      </c>
      <c r="G38" s="133">
        <f>+I13</f>
        <v>75754152</v>
      </c>
      <c r="H38" s="133">
        <f>+D38-E38-G38</f>
        <v>24500000</v>
      </c>
      <c r="I38" s="133">
        <f>+J35</f>
        <v>54245848</v>
      </c>
      <c r="J38" s="139">
        <f>+I38/D38</f>
        <v>0.35110581229773463</v>
      </c>
      <c r="K38" s="133">
        <f>+K35</f>
        <v>0</v>
      </c>
    </row>
    <row r="39" spans="1:11" x14ac:dyDescent="0.25">
      <c r="A39" s="136">
        <v>1</v>
      </c>
      <c r="B39" s="136">
        <v>2</v>
      </c>
      <c r="C39" s="136">
        <v>3</v>
      </c>
      <c r="D39" s="136" t="s">
        <v>35</v>
      </c>
      <c r="E39" s="136">
        <v>5</v>
      </c>
      <c r="F39" s="136" t="s">
        <v>49</v>
      </c>
      <c r="G39" s="136">
        <v>7</v>
      </c>
      <c r="H39" s="136" t="s">
        <v>50</v>
      </c>
      <c r="I39" s="136">
        <v>9</v>
      </c>
      <c r="J39" s="136" t="s">
        <v>74</v>
      </c>
      <c r="K39" s="136" t="s">
        <v>75</v>
      </c>
    </row>
  </sheetData>
  <mergeCells count="31">
    <mergeCell ref="A5:A6"/>
    <mergeCell ref="B5:B6"/>
    <mergeCell ref="D5:D6"/>
    <mergeCell ref="E5:H5"/>
    <mergeCell ref="I5:I6"/>
    <mergeCell ref="J5:K6"/>
    <mergeCell ref="E6:H6"/>
    <mergeCell ref="B7:C7"/>
    <mergeCell ref="J7:K7"/>
    <mergeCell ref="B8:C8"/>
    <mergeCell ref="J8:K8"/>
    <mergeCell ref="J15:J16"/>
    <mergeCell ref="E16:F16"/>
    <mergeCell ref="G16:H16"/>
    <mergeCell ref="J12:K12"/>
    <mergeCell ref="J9:K9"/>
    <mergeCell ref="E10:H10"/>
    <mergeCell ref="A15:A16"/>
    <mergeCell ref="E15:H15"/>
    <mergeCell ref="I15:I16"/>
    <mergeCell ref="B9:C9"/>
    <mergeCell ref="E9:H9"/>
    <mergeCell ref="B12:C12"/>
    <mergeCell ref="E12:H12"/>
    <mergeCell ref="B10:C10"/>
    <mergeCell ref="J10:K10"/>
    <mergeCell ref="B11:C11"/>
    <mergeCell ref="E11:H11"/>
    <mergeCell ref="J11:K11"/>
    <mergeCell ref="G35:H35"/>
    <mergeCell ref="G13:H13"/>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J17" sqref="J1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101</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6" t="s">
        <v>152</v>
      </c>
      <c r="B3" s="129" t="s">
        <v>151</v>
      </c>
      <c r="C3" s="126"/>
      <c r="D3" s="126"/>
      <c r="E3" s="127"/>
      <c r="F3" s="127"/>
      <c r="G3" s="127"/>
      <c r="H3" s="127"/>
      <c r="I3" s="127"/>
      <c r="J3" s="127"/>
      <c r="K3" s="128" t="str">
        <f>+TOTAL!M1</f>
        <v>AGOSTO</v>
      </c>
    </row>
    <row r="4" spans="1:14" ht="12.75" customHeight="1" x14ac:dyDescent="0.25">
      <c r="A4" s="3"/>
      <c r="B4" s="3"/>
      <c r="C4" s="3"/>
      <c r="D4" s="3"/>
      <c r="E4" s="3"/>
      <c r="F4" s="3"/>
      <c r="G4" s="3"/>
      <c r="H4" s="3"/>
      <c r="I4" s="3"/>
      <c r="J4" s="32"/>
      <c r="K4" s="33"/>
    </row>
    <row r="5" spans="1:14" x14ac:dyDescent="0.25">
      <c r="A5" s="404" t="s">
        <v>22</v>
      </c>
      <c r="B5" s="416" t="s">
        <v>85</v>
      </c>
      <c r="C5" s="34"/>
      <c r="D5" s="404" t="s">
        <v>51</v>
      </c>
      <c r="E5" s="406" t="s">
        <v>30</v>
      </c>
      <c r="F5" s="407"/>
      <c r="G5" s="407"/>
      <c r="H5" s="408"/>
      <c r="I5" s="404" t="s">
        <v>24</v>
      </c>
      <c r="J5" s="416" t="s">
        <v>34</v>
      </c>
      <c r="K5" s="417"/>
    </row>
    <row r="6" spans="1:14" x14ac:dyDescent="0.25">
      <c r="A6" s="405"/>
      <c r="B6" s="418"/>
      <c r="C6" s="35"/>
      <c r="D6" s="405"/>
      <c r="E6" s="406" t="s">
        <v>26</v>
      </c>
      <c r="F6" s="407"/>
      <c r="G6" s="407"/>
      <c r="H6" s="408"/>
      <c r="I6" s="405"/>
      <c r="J6" s="418"/>
      <c r="K6" s="419"/>
    </row>
    <row r="7" spans="1:14" x14ac:dyDescent="0.25">
      <c r="A7" s="226"/>
      <c r="B7" s="397"/>
      <c r="C7" s="398"/>
      <c r="D7" s="83"/>
      <c r="E7" s="436"/>
      <c r="F7" s="437"/>
      <c r="G7" s="437"/>
      <c r="H7" s="438"/>
      <c r="I7" s="24"/>
      <c r="J7" s="397"/>
      <c r="K7" s="398"/>
    </row>
    <row r="8" spans="1:14" x14ac:dyDescent="0.25">
      <c r="A8" s="122"/>
      <c r="B8" s="397"/>
      <c r="C8" s="398"/>
      <c r="D8" s="83"/>
      <c r="E8" s="399"/>
      <c r="F8" s="400"/>
      <c r="G8" s="400"/>
      <c r="H8" s="401"/>
      <c r="I8" s="24"/>
      <c r="J8" s="397"/>
      <c r="K8" s="398"/>
    </row>
    <row r="9" spans="1:14" x14ac:dyDescent="0.25">
      <c r="A9" s="122"/>
      <c r="B9" s="397"/>
      <c r="C9" s="398"/>
      <c r="D9" s="83"/>
      <c r="E9" s="399"/>
      <c r="F9" s="400"/>
      <c r="G9" s="400"/>
      <c r="H9" s="401"/>
      <c r="I9" s="24"/>
      <c r="J9" s="397"/>
      <c r="K9" s="398"/>
    </row>
    <row r="10" spans="1:14" x14ac:dyDescent="0.25">
      <c r="A10" s="122"/>
      <c r="B10" s="397"/>
      <c r="C10" s="398"/>
      <c r="D10" s="83"/>
      <c r="E10" s="399"/>
      <c r="F10" s="400"/>
      <c r="G10" s="400"/>
      <c r="H10" s="401"/>
      <c r="I10" s="24"/>
      <c r="J10" s="397"/>
      <c r="K10" s="398"/>
    </row>
    <row r="11" spans="1:14" ht="12.75" customHeight="1" x14ac:dyDescent="0.25">
      <c r="A11" s="122"/>
      <c r="B11" s="397"/>
      <c r="C11" s="398"/>
      <c r="D11" s="83"/>
      <c r="E11" s="399"/>
      <c r="F11" s="400"/>
      <c r="G11" s="400"/>
      <c r="H11" s="401"/>
      <c r="I11" s="24"/>
      <c r="J11" s="397"/>
      <c r="K11" s="398"/>
    </row>
    <row r="12" spans="1:14" x14ac:dyDescent="0.25">
      <c r="A12" s="44"/>
      <c r="B12" s="45"/>
      <c r="C12" s="45"/>
      <c r="D12" s="45"/>
      <c r="E12" s="45"/>
      <c r="F12" s="45"/>
      <c r="G12" s="402" t="s">
        <v>86</v>
      </c>
      <c r="H12" s="403"/>
      <c r="I12" s="59">
        <f>SUM(I7:I11)</f>
        <v>0</v>
      </c>
      <c r="J12" s="46"/>
      <c r="K12" s="47"/>
    </row>
    <row r="13" spans="1:14" ht="12.75" customHeight="1" x14ac:dyDescent="0.25">
      <c r="A13" s="3"/>
      <c r="B13" s="3"/>
      <c r="C13" s="3"/>
      <c r="D13" s="3"/>
      <c r="E13" s="3"/>
      <c r="F13" s="3"/>
      <c r="G13" s="3"/>
      <c r="H13" s="3"/>
      <c r="I13" s="82"/>
      <c r="J13" s="32"/>
      <c r="K13" s="40"/>
    </row>
    <row r="14" spans="1:14" x14ac:dyDescent="0.25">
      <c r="A14" s="404" t="s">
        <v>22</v>
      </c>
      <c r="B14" s="30" t="s">
        <v>31</v>
      </c>
      <c r="C14" s="49" t="s">
        <v>27</v>
      </c>
      <c r="D14" s="48" t="s">
        <v>27</v>
      </c>
      <c r="E14" s="406" t="s">
        <v>33</v>
      </c>
      <c r="F14" s="407"/>
      <c r="G14" s="407"/>
      <c r="H14" s="408"/>
      <c r="I14" s="404" t="s">
        <v>24</v>
      </c>
      <c r="J14" s="404" t="s">
        <v>23</v>
      </c>
      <c r="K14" s="49" t="s">
        <v>40</v>
      </c>
    </row>
    <row r="15" spans="1:14" x14ac:dyDescent="0.25">
      <c r="A15" s="405"/>
      <c r="B15" s="50" t="s">
        <v>32</v>
      </c>
      <c r="C15" s="50" t="s">
        <v>29</v>
      </c>
      <c r="D15" s="50" t="s">
        <v>28</v>
      </c>
      <c r="E15" s="406" t="s">
        <v>26</v>
      </c>
      <c r="F15" s="408"/>
      <c r="G15" s="406" t="s">
        <v>25</v>
      </c>
      <c r="H15" s="408"/>
      <c r="I15" s="405"/>
      <c r="J15" s="405"/>
      <c r="K15" s="50" t="s">
        <v>41</v>
      </c>
    </row>
    <row r="16" spans="1:14" ht="12.75" customHeight="1" x14ac:dyDescent="0.25">
      <c r="A16" s="177">
        <v>44620</v>
      </c>
      <c r="B16" s="122" t="s">
        <v>367</v>
      </c>
      <c r="C16" s="122" t="s">
        <v>365</v>
      </c>
      <c r="D16" s="122" t="s">
        <v>366</v>
      </c>
      <c r="E16" s="269" t="s">
        <v>364</v>
      </c>
      <c r="F16" s="284"/>
      <c r="G16" s="285" t="s">
        <v>363</v>
      </c>
      <c r="H16" s="284"/>
      <c r="I16" s="24">
        <v>14000588</v>
      </c>
      <c r="J16" s="24">
        <v>14000588</v>
      </c>
      <c r="K16" s="24">
        <f t="shared" ref="K16:K24" si="0">+I16-J16</f>
        <v>0</v>
      </c>
      <c r="M16"/>
      <c r="N16"/>
    </row>
    <row r="17" spans="1:14" ht="12.75" customHeight="1" x14ac:dyDescent="0.25">
      <c r="A17" s="177">
        <v>44663</v>
      </c>
      <c r="B17" s="122" t="s">
        <v>478</v>
      </c>
      <c r="C17" s="122" t="s">
        <v>558</v>
      </c>
      <c r="D17" s="122" t="s">
        <v>559</v>
      </c>
      <c r="E17" s="269" t="s">
        <v>556</v>
      </c>
      <c r="F17" s="179"/>
      <c r="G17" s="285" t="s">
        <v>557</v>
      </c>
      <c r="H17" s="179"/>
      <c r="I17" s="24">
        <v>126790361</v>
      </c>
      <c r="J17" s="24">
        <v>34606060</v>
      </c>
      <c r="K17" s="24">
        <f t="shared" si="0"/>
        <v>92184301</v>
      </c>
      <c r="M17"/>
      <c r="N17"/>
    </row>
    <row r="18" spans="1:14" ht="12.75" customHeight="1" x14ac:dyDescent="0.25">
      <c r="A18" s="177"/>
      <c r="B18" s="122"/>
      <c r="C18" s="122"/>
      <c r="D18" s="122"/>
      <c r="E18" s="178"/>
      <c r="F18" s="179"/>
      <c r="G18" s="285"/>
      <c r="H18" s="179"/>
      <c r="I18" s="24"/>
      <c r="J18" s="24"/>
      <c r="K18" s="24">
        <f t="shared" si="0"/>
        <v>0</v>
      </c>
      <c r="M18"/>
      <c r="N18"/>
    </row>
    <row r="19" spans="1:14" x14ac:dyDescent="0.25">
      <c r="A19" s="177"/>
      <c r="B19" s="122"/>
      <c r="C19" s="122"/>
      <c r="D19" s="122"/>
      <c r="E19" s="178"/>
      <c r="F19" s="179"/>
      <c r="G19" s="181"/>
      <c r="H19" s="179"/>
      <c r="I19" s="24"/>
      <c r="J19" s="24"/>
      <c r="K19" s="24">
        <f t="shared" si="0"/>
        <v>0</v>
      </c>
      <c r="M19"/>
      <c r="N19"/>
    </row>
    <row r="20" spans="1:14" x14ac:dyDescent="0.25">
      <c r="A20" s="177"/>
      <c r="B20" s="122"/>
      <c r="C20" s="122"/>
      <c r="D20" s="122"/>
      <c r="E20" s="178"/>
      <c r="F20" s="179"/>
      <c r="G20" s="181"/>
      <c r="H20" s="179"/>
      <c r="I20" s="24"/>
      <c r="J20" s="24"/>
      <c r="K20" s="24">
        <f t="shared" si="0"/>
        <v>0</v>
      </c>
      <c r="M20"/>
      <c r="N20"/>
    </row>
    <row r="21" spans="1:14" x14ac:dyDescent="0.25">
      <c r="A21" s="177"/>
      <c r="B21" s="122"/>
      <c r="C21" s="122"/>
      <c r="D21" s="122"/>
      <c r="E21" s="178"/>
      <c r="F21" s="179"/>
      <c r="G21" s="181"/>
      <c r="H21" s="179"/>
      <c r="I21" s="24"/>
      <c r="J21" s="24"/>
      <c r="K21" s="24">
        <f t="shared" si="0"/>
        <v>0</v>
      </c>
    </row>
    <row r="22" spans="1:14" x14ac:dyDescent="0.25">
      <c r="A22" s="177"/>
      <c r="B22" s="122"/>
      <c r="C22" s="122"/>
      <c r="D22" s="122"/>
      <c r="E22" s="178"/>
      <c r="F22" s="179"/>
      <c r="G22" s="181"/>
      <c r="H22" s="179"/>
      <c r="I22" s="24"/>
      <c r="J22" s="24"/>
      <c r="K22" s="24">
        <f t="shared" si="0"/>
        <v>0</v>
      </c>
    </row>
    <row r="23" spans="1:14" x14ac:dyDescent="0.25">
      <c r="A23" s="177"/>
      <c r="B23" s="122"/>
      <c r="C23" s="122"/>
      <c r="D23" s="122"/>
      <c r="E23" s="178"/>
      <c r="F23" s="179"/>
      <c r="G23" s="181"/>
      <c r="H23" s="179"/>
      <c r="I23" s="24"/>
      <c r="J23" s="24"/>
      <c r="K23" s="24">
        <f t="shared" si="0"/>
        <v>0</v>
      </c>
    </row>
    <row r="24" spans="1:14" ht="12.75" customHeight="1" x14ac:dyDescent="0.25">
      <c r="A24" s="177"/>
      <c r="B24" s="122"/>
      <c r="C24" s="10"/>
      <c r="D24" s="10"/>
      <c r="E24" s="178"/>
      <c r="F24" s="180"/>
      <c r="G24" s="178"/>
      <c r="H24" s="180"/>
      <c r="I24" s="182"/>
      <c r="J24" s="182"/>
      <c r="K24" s="24">
        <f t="shared" si="0"/>
        <v>0</v>
      </c>
    </row>
    <row r="25" spans="1:14" x14ac:dyDescent="0.25">
      <c r="A25" s="44"/>
      <c r="B25" s="45"/>
      <c r="C25" s="45"/>
      <c r="D25" s="45"/>
      <c r="E25" s="45"/>
      <c r="F25" s="45"/>
      <c r="G25" s="402" t="s">
        <v>86</v>
      </c>
      <c r="H25" s="403"/>
      <c r="I25" s="63">
        <f>SUM(I16:I24)</f>
        <v>140790949</v>
      </c>
      <c r="J25" s="63">
        <f>SUM(J16:J24)</f>
        <v>48606648</v>
      </c>
      <c r="K25" s="63">
        <f>SUM(K16:K24)</f>
        <v>92184301</v>
      </c>
    </row>
    <row r="26" spans="1:14" ht="12.75" customHeight="1" x14ac:dyDescent="0.25">
      <c r="A26" s="45"/>
      <c r="B26" s="45"/>
      <c r="C26" s="45"/>
      <c r="D26" s="45"/>
      <c r="E26" s="45"/>
      <c r="F26" s="45"/>
      <c r="G26" s="45"/>
      <c r="H26" s="45"/>
      <c r="I26" s="91"/>
      <c r="J26" s="74"/>
      <c r="K26" s="45"/>
    </row>
    <row r="27" spans="1:14" ht="24.95" customHeight="1" x14ac:dyDescent="0.25">
      <c r="A27" s="130" t="s">
        <v>107</v>
      </c>
      <c r="B27" s="130" t="s">
        <v>105</v>
      </c>
      <c r="C27" s="130" t="s">
        <v>104</v>
      </c>
      <c r="D27" s="131" t="s">
        <v>108</v>
      </c>
      <c r="E27" s="130" t="s">
        <v>33</v>
      </c>
      <c r="F27" s="130" t="s">
        <v>102</v>
      </c>
      <c r="G27" s="130" t="s">
        <v>30</v>
      </c>
      <c r="H27" s="130" t="s">
        <v>42</v>
      </c>
      <c r="I27" s="130" t="s">
        <v>43</v>
      </c>
      <c r="J27" s="130" t="s">
        <v>73</v>
      </c>
      <c r="K27" s="130" t="s">
        <v>48</v>
      </c>
    </row>
    <row r="28" spans="1:14" ht="24.95" customHeight="1" x14ac:dyDescent="0.25">
      <c r="A28" s="137">
        <v>288000000</v>
      </c>
      <c r="B28" s="137">
        <v>0</v>
      </c>
      <c r="C28" s="137">
        <v>0</v>
      </c>
      <c r="D28" s="133">
        <f>+A28+B28-C28</f>
        <v>288000000</v>
      </c>
      <c r="E28" s="133">
        <f>+I25</f>
        <v>140790949</v>
      </c>
      <c r="F28" s="134">
        <f>+E28/D28</f>
        <v>0.48885746180555556</v>
      </c>
      <c r="G28" s="133">
        <f>+I12</f>
        <v>0</v>
      </c>
      <c r="H28" s="133">
        <f>+D28-E28-G28</f>
        <v>147209051</v>
      </c>
      <c r="I28" s="133">
        <f>+J25</f>
        <v>48606648</v>
      </c>
      <c r="J28" s="139">
        <f>+I28/D28</f>
        <v>0.16877308333333332</v>
      </c>
      <c r="K28" s="133">
        <f>+K25</f>
        <v>92184301</v>
      </c>
    </row>
    <row r="29" spans="1:14" x14ac:dyDescent="0.25">
      <c r="A29" s="136">
        <v>1</v>
      </c>
      <c r="B29" s="136">
        <v>2</v>
      </c>
      <c r="C29" s="136">
        <v>3</v>
      </c>
      <c r="D29" s="136" t="s">
        <v>35</v>
      </c>
      <c r="E29" s="136">
        <v>5</v>
      </c>
      <c r="F29" s="136" t="s">
        <v>49</v>
      </c>
      <c r="G29" s="136">
        <v>7</v>
      </c>
      <c r="H29" s="136" t="s">
        <v>50</v>
      </c>
      <c r="I29" s="136">
        <v>9</v>
      </c>
      <c r="J29" s="136" t="s">
        <v>74</v>
      </c>
      <c r="K29" s="136"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5:H25"/>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J18" sqref="J1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204</v>
      </c>
      <c r="B3" s="129" t="s">
        <v>205</v>
      </c>
      <c r="C3" s="126"/>
      <c r="D3" s="126"/>
      <c r="E3" s="127"/>
      <c r="F3" s="127"/>
      <c r="G3" s="127"/>
      <c r="H3" s="127"/>
      <c r="I3" s="127"/>
      <c r="J3" s="127"/>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x14ac:dyDescent="0.25">
      <c r="A7" s="191"/>
      <c r="B7" s="409"/>
      <c r="C7" s="410"/>
      <c r="D7" s="83"/>
      <c r="E7" s="411"/>
      <c r="F7" s="412"/>
      <c r="G7" s="412"/>
      <c r="H7" s="413"/>
      <c r="I7" s="61"/>
      <c r="J7" s="409"/>
      <c r="K7" s="410"/>
    </row>
    <row r="8" spans="1:11" x14ac:dyDescent="0.25">
      <c r="A8" s="122"/>
      <c r="B8" s="397"/>
      <c r="C8" s="398"/>
      <c r="D8" s="83"/>
      <c r="E8" s="399"/>
      <c r="F8" s="400"/>
      <c r="G8" s="400"/>
      <c r="H8" s="401"/>
      <c r="I8" s="61"/>
      <c r="J8" s="397"/>
      <c r="K8" s="398"/>
    </row>
    <row r="9" spans="1:11" x14ac:dyDescent="0.25">
      <c r="A9" s="122"/>
      <c r="B9" s="397"/>
      <c r="C9" s="398"/>
      <c r="D9" s="83"/>
      <c r="E9" s="399"/>
      <c r="F9" s="400"/>
      <c r="G9" s="400"/>
      <c r="H9" s="401"/>
      <c r="I9" s="61"/>
      <c r="J9" s="397"/>
      <c r="K9" s="398"/>
    </row>
    <row r="10" spans="1:11" x14ac:dyDescent="0.25">
      <c r="A10" s="122"/>
      <c r="B10" s="397"/>
      <c r="C10" s="398"/>
      <c r="D10" s="83"/>
      <c r="E10" s="399"/>
      <c r="F10" s="400"/>
      <c r="G10" s="400"/>
      <c r="H10" s="401"/>
      <c r="I10" s="61"/>
      <c r="J10" s="397"/>
      <c r="K10" s="398"/>
    </row>
    <row r="11" spans="1:1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8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84">
        <v>44589</v>
      </c>
      <c r="B17" s="303" t="s">
        <v>291</v>
      </c>
      <c r="C17" s="303" t="s">
        <v>290</v>
      </c>
      <c r="D17" s="303" t="s">
        <v>235</v>
      </c>
      <c r="E17" s="290" t="s">
        <v>289</v>
      </c>
      <c r="F17" s="291"/>
      <c r="G17" s="290" t="s">
        <v>210</v>
      </c>
      <c r="H17" s="37"/>
      <c r="I17" s="289">
        <v>578868888</v>
      </c>
      <c r="J17" s="282">
        <v>271969270</v>
      </c>
      <c r="K17" s="60">
        <f t="shared" ref="K17:K22" si="0">+I17-J17</f>
        <v>306899618</v>
      </c>
    </row>
    <row r="18" spans="1:11" ht="12.75" customHeight="1" x14ac:dyDescent="0.25">
      <c r="A18" s="77"/>
      <c r="B18" s="53"/>
      <c r="C18" s="53"/>
      <c r="D18" s="53"/>
      <c r="E18" s="222"/>
      <c r="F18" s="40"/>
      <c r="G18" s="290"/>
      <c r="H18" s="40"/>
      <c r="I18" s="58"/>
      <c r="J18" s="36"/>
      <c r="K18" s="60">
        <f t="shared" si="0"/>
        <v>0</v>
      </c>
    </row>
    <row r="19" spans="1:11" ht="12.75" customHeight="1" x14ac:dyDescent="0.25">
      <c r="A19" s="77"/>
      <c r="B19" s="36"/>
      <c r="C19" s="36"/>
      <c r="D19" s="36"/>
      <c r="E19" s="38"/>
      <c r="F19" s="40"/>
      <c r="G19" s="38"/>
      <c r="H19" s="40"/>
      <c r="I19" s="42"/>
      <c r="J19" s="36"/>
      <c r="K19" s="60">
        <f t="shared" si="0"/>
        <v>0</v>
      </c>
    </row>
    <row r="20" spans="1:11" x14ac:dyDescent="0.25">
      <c r="A20" s="39"/>
      <c r="B20" s="52"/>
      <c r="C20" s="53"/>
      <c r="D20" s="53"/>
      <c r="E20" s="38"/>
      <c r="F20" s="55"/>
      <c r="G20" s="66"/>
      <c r="H20" s="55"/>
      <c r="I20" s="60"/>
      <c r="J20" s="60"/>
      <c r="K20" s="60">
        <f t="shared" si="0"/>
        <v>0</v>
      </c>
    </row>
    <row r="21" spans="1:11" x14ac:dyDescent="0.25">
      <c r="A21" s="39"/>
      <c r="B21" s="52"/>
      <c r="C21" s="53"/>
      <c r="D21" s="53"/>
      <c r="E21" s="38"/>
      <c r="F21" s="55"/>
      <c r="G21" s="66"/>
      <c r="H21" s="55"/>
      <c r="I21" s="60"/>
      <c r="J21" s="60"/>
      <c r="K21" s="60">
        <f t="shared" si="0"/>
        <v>0</v>
      </c>
    </row>
    <row r="22" spans="1:11" ht="12.75" customHeight="1" x14ac:dyDescent="0.25">
      <c r="A22" s="39"/>
      <c r="B22" s="36"/>
      <c r="C22" s="36"/>
      <c r="D22" s="36"/>
      <c r="E22" s="38"/>
      <c r="F22" s="40"/>
      <c r="G22" s="38"/>
      <c r="H22" s="40"/>
      <c r="I22" s="72"/>
      <c r="J22" s="72"/>
      <c r="K22" s="60">
        <f t="shared" si="0"/>
        <v>0</v>
      </c>
    </row>
    <row r="23" spans="1:11" x14ac:dyDescent="0.25">
      <c r="A23" s="44"/>
      <c r="B23" s="45"/>
      <c r="C23" s="45"/>
      <c r="D23" s="45"/>
      <c r="E23" s="45"/>
      <c r="F23" s="45"/>
      <c r="G23" s="402" t="s">
        <v>86</v>
      </c>
      <c r="H23" s="403"/>
      <c r="I23" s="63">
        <f>SUM(I17:I22)</f>
        <v>578868888</v>
      </c>
      <c r="J23" s="63">
        <f>SUM(J17:J22)</f>
        <v>271969270</v>
      </c>
      <c r="K23" s="63">
        <f>SUM(K17:K22)</f>
        <v>306899618</v>
      </c>
    </row>
    <row r="24" spans="1:11" ht="12.75" customHeight="1" x14ac:dyDescent="0.25">
      <c r="A24" s="45"/>
      <c r="B24" s="45"/>
      <c r="C24" s="45"/>
      <c r="D24" s="45"/>
      <c r="E24" s="45"/>
      <c r="F24" s="45"/>
      <c r="G24" s="45"/>
      <c r="H24" s="45"/>
      <c r="I24" s="91"/>
      <c r="J24" s="74"/>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815980000</v>
      </c>
      <c r="B26" s="137">
        <v>-233500000</v>
      </c>
      <c r="C26" s="137">
        <v>0</v>
      </c>
      <c r="D26" s="133">
        <f>+A26+B26-C26</f>
        <v>582480000</v>
      </c>
      <c r="E26" s="133">
        <f>+I23</f>
        <v>578868888</v>
      </c>
      <c r="F26" s="134" t="s">
        <v>84</v>
      </c>
      <c r="G26" s="133">
        <f>+I13</f>
        <v>0</v>
      </c>
      <c r="H26" s="133">
        <f>+D26-E26-G26</f>
        <v>3611112</v>
      </c>
      <c r="I26" s="133">
        <f>+J23</f>
        <v>271969270</v>
      </c>
      <c r="J26" s="139" t="s">
        <v>84</v>
      </c>
      <c r="K26" s="133">
        <f>+K23</f>
        <v>306899618</v>
      </c>
    </row>
    <row r="27" spans="1:11" x14ac:dyDescent="0.25">
      <c r="A27" s="136">
        <v>1</v>
      </c>
      <c r="B27" s="136">
        <v>2</v>
      </c>
      <c r="C27" s="136">
        <v>3</v>
      </c>
      <c r="D27" s="136" t="s">
        <v>35</v>
      </c>
      <c r="E27" s="136">
        <v>5</v>
      </c>
      <c r="F27" s="136" t="s">
        <v>49</v>
      </c>
      <c r="G27" s="136">
        <v>7</v>
      </c>
      <c r="H27" s="136" t="s">
        <v>50</v>
      </c>
      <c r="I27" s="136">
        <v>9</v>
      </c>
      <c r="J27" s="136"/>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H27" sqref="H2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195</v>
      </c>
      <c r="B3" s="129" t="s">
        <v>194</v>
      </c>
      <c r="C3" s="126"/>
      <c r="D3" s="126"/>
      <c r="E3" s="127"/>
      <c r="F3" s="127"/>
      <c r="G3" s="127"/>
      <c r="H3" s="127"/>
      <c r="I3" s="127"/>
      <c r="J3" s="127"/>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x14ac:dyDescent="0.25">
      <c r="A7" s="250">
        <v>44708</v>
      </c>
      <c r="B7" s="397"/>
      <c r="C7" s="398"/>
      <c r="D7" s="296" t="s">
        <v>1648</v>
      </c>
      <c r="E7" s="259" t="s">
        <v>1652</v>
      </c>
      <c r="F7" s="268"/>
      <c r="G7" s="268"/>
      <c r="H7" s="268"/>
      <c r="I7" s="24">
        <v>2148228</v>
      </c>
      <c r="J7" s="397"/>
      <c r="K7" s="398"/>
    </row>
    <row r="8" spans="1:11" x14ac:dyDescent="0.25">
      <c r="A8" s="191">
        <v>44676</v>
      </c>
      <c r="B8" s="294"/>
      <c r="C8" s="193"/>
      <c r="D8" s="296" t="s">
        <v>1649</v>
      </c>
      <c r="E8" s="268" t="s">
        <v>1468</v>
      </c>
      <c r="F8" s="268"/>
      <c r="G8" s="268"/>
      <c r="H8" s="268"/>
      <c r="I8" s="24">
        <v>5842099</v>
      </c>
      <c r="J8" s="294"/>
      <c r="K8" s="193"/>
    </row>
    <row r="9" spans="1:11" x14ac:dyDescent="0.25">
      <c r="A9" s="191">
        <v>44763</v>
      </c>
      <c r="B9" s="294"/>
      <c r="C9" s="193"/>
      <c r="D9" s="296" t="s">
        <v>1650</v>
      </c>
      <c r="E9" s="268" t="s">
        <v>1653</v>
      </c>
      <c r="F9" s="391"/>
      <c r="G9" s="391"/>
      <c r="H9" s="192"/>
      <c r="I9" s="24">
        <v>8318153</v>
      </c>
      <c r="J9" s="294"/>
      <c r="K9" s="193"/>
    </row>
    <row r="10" spans="1:11" x14ac:dyDescent="0.25">
      <c r="A10" s="191"/>
      <c r="B10" s="390"/>
      <c r="C10" s="193"/>
      <c r="D10" s="296" t="s">
        <v>759</v>
      </c>
      <c r="E10" s="268" t="s">
        <v>758</v>
      </c>
      <c r="F10" s="391"/>
      <c r="G10" s="391"/>
      <c r="H10" s="192"/>
      <c r="I10" s="24">
        <v>26908098</v>
      </c>
      <c r="J10" s="390"/>
      <c r="K10" s="193"/>
    </row>
    <row r="11" spans="1:11" ht="12.75" customHeight="1" x14ac:dyDescent="0.25">
      <c r="A11" s="226"/>
      <c r="B11" s="397"/>
      <c r="C11" s="398"/>
      <c r="D11" s="83" t="s">
        <v>613</v>
      </c>
      <c r="E11" s="255" t="s">
        <v>614</v>
      </c>
      <c r="F11" s="256"/>
      <c r="G11" s="256"/>
      <c r="H11" s="257"/>
      <c r="I11" s="24">
        <v>1117641887</v>
      </c>
      <c r="J11" s="397"/>
      <c r="K11" s="398"/>
    </row>
    <row r="12" spans="1:11" ht="12.75" customHeight="1" x14ac:dyDescent="0.25">
      <c r="A12" s="211"/>
      <c r="B12" s="397"/>
      <c r="C12" s="398"/>
      <c r="D12" s="195" t="s">
        <v>1651</v>
      </c>
      <c r="E12" s="394" t="s">
        <v>1654</v>
      </c>
      <c r="F12" s="391"/>
      <c r="G12" s="391"/>
      <c r="H12" s="192"/>
      <c r="I12" s="183">
        <v>1633164283</v>
      </c>
      <c r="J12" s="397"/>
      <c r="K12" s="398"/>
    </row>
    <row r="13" spans="1:11" x14ac:dyDescent="0.25">
      <c r="A13" s="44"/>
      <c r="B13" s="45"/>
      <c r="C13" s="45"/>
      <c r="D13" s="45"/>
      <c r="E13" s="45"/>
      <c r="F13" s="45"/>
      <c r="G13" s="402" t="s">
        <v>86</v>
      </c>
      <c r="H13" s="403"/>
      <c r="I13" s="59">
        <f>SUM(I7:I12)</f>
        <v>2794022748</v>
      </c>
      <c r="J13" s="46"/>
      <c r="K13" s="47"/>
    </row>
    <row r="14" spans="1:11" ht="12.75" customHeight="1" x14ac:dyDescent="0.25">
      <c r="A14" s="3"/>
      <c r="B14" s="3"/>
      <c r="C14" s="3"/>
      <c r="D14" s="3"/>
      <c r="E14" s="3"/>
      <c r="F14" s="3"/>
      <c r="G14" s="3"/>
      <c r="H14" s="3"/>
      <c r="I14" s="8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77">
        <v>44589</v>
      </c>
      <c r="B17" s="245" t="s">
        <v>294</v>
      </c>
      <c r="C17" s="122" t="s">
        <v>293</v>
      </c>
      <c r="D17" s="122" t="s">
        <v>228</v>
      </c>
      <c r="E17" s="259" t="s">
        <v>292</v>
      </c>
      <c r="F17" s="247"/>
      <c r="G17" s="222" t="s">
        <v>225</v>
      </c>
      <c r="H17" s="247"/>
      <c r="I17" s="24">
        <v>59535171</v>
      </c>
      <c r="J17" s="24">
        <v>59535171</v>
      </c>
      <c r="K17" s="60">
        <f t="shared" ref="K17:K30" si="0">+I17-J17</f>
        <v>0</v>
      </c>
    </row>
    <row r="18" spans="1:11" ht="12.75" customHeight="1" x14ac:dyDescent="0.25">
      <c r="A18" s="77">
        <v>44629</v>
      </c>
      <c r="B18" s="245" t="s">
        <v>504</v>
      </c>
      <c r="C18" s="122" t="s">
        <v>500</v>
      </c>
      <c r="D18" s="122" t="s">
        <v>501</v>
      </c>
      <c r="E18" s="259" t="s">
        <v>498</v>
      </c>
      <c r="F18" s="247"/>
      <c r="G18" s="222" t="s">
        <v>496</v>
      </c>
      <c r="H18" s="247"/>
      <c r="I18" s="24">
        <v>468353388</v>
      </c>
      <c r="J18" s="24">
        <v>468353388</v>
      </c>
      <c r="K18" s="60">
        <f t="shared" si="0"/>
        <v>0</v>
      </c>
    </row>
    <row r="19" spans="1:11" ht="12.75" customHeight="1" x14ac:dyDescent="0.25">
      <c r="A19" s="77">
        <v>44629</v>
      </c>
      <c r="B19" s="245" t="s">
        <v>505</v>
      </c>
      <c r="C19" s="122" t="s">
        <v>502</v>
      </c>
      <c r="D19" s="122" t="s">
        <v>503</v>
      </c>
      <c r="E19" s="259" t="s">
        <v>499</v>
      </c>
      <c r="F19" s="247"/>
      <c r="G19" s="222" t="s">
        <v>497</v>
      </c>
      <c r="H19" s="247"/>
      <c r="I19" s="24">
        <v>453649794</v>
      </c>
      <c r="J19" s="24">
        <v>453649794</v>
      </c>
      <c r="K19" s="60">
        <f t="shared" si="0"/>
        <v>0</v>
      </c>
    </row>
    <row r="20" spans="1:11" ht="12.75" customHeight="1" x14ac:dyDescent="0.25">
      <c r="A20" s="77">
        <v>44678</v>
      </c>
      <c r="B20" s="245" t="s">
        <v>500</v>
      </c>
      <c r="C20" s="122" t="s">
        <v>562</v>
      </c>
      <c r="D20" s="122" t="s">
        <v>563</v>
      </c>
      <c r="E20" s="222" t="s">
        <v>561</v>
      </c>
      <c r="F20" s="247"/>
      <c r="G20" s="222" t="s">
        <v>560</v>
      </c>
      <c r="H20" s="247"/>
      <c r="I20" s="24">
        <v>1679746355</v>
      </c>
      <c r="J20" s="24">
        <v>1679746355</v>
      </c>
      <c r="K20" s="60">
        <f t="shared" si="0"/>
        <v>0</v>
      </c>
    </row>
    <row r="21" spans="1:11" ht="12.75" customHeight="1" x14ac:dyDescent="0.25">
      <c r="A21" s="77">
        <v>44769</v>
      </c>
      <c r="B21" s="245">
        <v>1036</v>
      </c>
      <c r="C21" s="122">
        <v>1175</v>
      </c>
      <c r="D21" s="122">
        <v>1741</v>
      </c>
      <c r="E21" s="222" t="s">
        <v>1157</v>
      </c>
      <c r="F21" s="247"/>
      <c r="G21" s="222" t="s">
        <v>1156</v>
      </c>
      <c r="H21" s="247"/>
      <c r="I21" s="24">
        <v>336352891</v>
      </c>
      <c r="J21" s="24">
        <v>336352891</v>
      </c>
      <c r="K21" s="60">
        <f t="shared" si="0"/>
        <v>0</v>
      </c>
    </row>
    <row r="22" spans="1:11" ht="12.75" customHeight="1" x14ac:dyDescent="0.25">
      <c r="A22" s="77">
        <v>44792</v>
      </c>
      <c r="B22" s="245" t="s">
        <v>946</v>
      </c>
      <c r="C22" s="122" t="s">
        <v>925</v>
      </c>
      <c r="D22" s="122" t="s">
        <v>1530</v>
      </c>
      <c r="E22" s="229" t="s">
        <v>1526</v>
      </c>
      <c r="F22" s="247"/>
      <c r="G22" s="229" t="s">
        <v>1524</v>
      </c>
      <c r="H22" s="247"/>
      <c r="I22" s="24">
        <v>91681847</v>
      </c>
      <c r="J22" s="24"/>
      <c r="K22" s="60">
        <f t="shared" si="0"/>
        <v>91681847</v>
      </c>
    </row>
    <row r="23" spans="1:11" x14ac:dyDescent="0.25">
      <c r="A23" s="77">
        <v>44797</v>
      </c>
      <c r="B23" s="245" t="s">
        <v>954</v>
      </c>
      <c r="C23" s="122" t="s">
        <v>892</v>
      </c>
      <c r="D23" s="122" t="s">
        <v>1531</v>
      </c>
      <c r="E23" s="229" t="s">
        <v>1527</v>
      </c>
      <c r="F23" s="40"/>
      <c r="G23" s="229" t="s">
        <v>1525</v>
      </c>
      <c r="H23" s="40"/>
      <c r="I23" s="24">
        <v>10107455</v>
      </c>
      <c r="J23" s="24"/>
      <c r="K23" s="60">
        <f t="shared" si="0"/>
        <v>10107455</v>
      </c>
    </row>
    <row r="24" spans="1:11" x14ac:dyDescent="0.25">
      <c r="A24" s="77">
        <v>44797</v>
      </c>
      <c r="B24" s="304" t="s">
        <v>921</v>
      </c>
      <c r="C24" s="122" t="s">
        <v>923</v>
      </c>
      <c r="D24" s="122" t="s">
        <v>1532</v>
      </c>
      <c r="E24" s="38" t="s">
        <v>1528</v>
      </c>
      <c r="F24" s="40"/>
      <c r="G24" s="222" t="s">
        <v>1529</v>
      </c>
      <c r="H24" s="40"/>
      <c r="I24" s="24">
        <v>247851772</v>
      </c>
      <c r="J24" s="312"/>
      <c r="K24" s="60">
        <f t="shared" si="0"/>
        <v>247851772</v>
      </c>
    </row>
    <row r="25" spans="1:11" x14ac:dyDescent="0.25">
      <c r="A25" s="77"/>
      <c r="B25" s="304"/>
      <c r="C25" s="122"/>
      <c r="D25" s="122"/>
      <c r="E25" s="259"/>
      <c r="F25" s="40"/>
      <c r="G25" s="222"/>
      <c r="H25" s="40"/>
      <c r="I25" s="24"/>
      <c r="J25" s="36"/>
      <c r="K25" s="60">
        <f t="shared" si="0"/>
        <v>0</v>
      </c>
    </row>
    <row r="26" spans="1:11" x14ac:dyDescent="0.25">
      <c r="A26" s="77"/>
      <c r="B26" s="304"/>
      <c r="C26" s="122"/>
      <c r="D26" s="122"/>
      <c r="E26" s="259"/>
      <c r="F26" s="40"/>
      <c r="G26" s="259"/>
      <c r="H26" s="40"/>
      <c r="I26" s="24"/>
      <c r="J26" s="36"/>
      <c r="K26" s="60">
        <f t="shared" si="0"/>
        <v>0</v>
      </c>
    </row>
    <row r="27" spans="1:11" x14ac:dyDescent="0.25">
      <c r="A27" s="77"/>
      <c r="B27" s="304"/>
      <c r="C27" s="122"/>
      <c r="D27" s="122"/>
      <c r="E27" s="259"/>
      <c r="F27" s="40"/>
      <c r="G27" s="259"/>
      <c r="H27" s="40"/>
      <c r="I27" s="24"/>
      <c r="J27" s="36"/>
      <c r="K27" s="60">
        <f t="shared" si="0"/>
        <v>0</v>
      </c>
    </row>
    <row r="28" spans="1:11" x14ac:dyDescent="0.25">
      <c r="A28" s="77"/>
      <c r="B28" s="304"/>
      <c r="C28" s="122"/>
      <c r="D28" s="122"/>
      <c r="E28" s="259"/>
      <c r="F28" s="40"/>
      <c r="G28" s="259"/>
      <c r="H28" s="40"/>
      <c r="I28" s="24"/>
      <c r="J28" s="36"/>
      <c r="K28" s="60">
        <f t="shared" si="0"/>
        <v>0</v>
      </c>
    </row>
    <row r="29" spans="1:11" x14ac:dyDescent="0.25">
      <c r="A29" s="77"/>
      <c r="B29" s="304"/>
      <c r="C29" s="122"/>
      <c r="D29" s="122"/>
      <c r="E29" s="259"/>
      <c r="F29" s="40"/>
      <c r="G29" s="259"/>
      <c r="H29" s="40"/>
      <c r="I29" s="24"/>
      <c r="J29" s="36"/>
      <c r="K29" s="60">
        <f t="shared" si="0"/>
        <v>0</v>
      </c>
    </row>
    <row r="30" spans="1:11" ht="12.75" customHeight="1" x14ac:dyDescent="0.25">
      <c r="A30" s="39"/>
      <c r="B30" s="304"/>
      <c r="C30" s="122"/>
      <c r="D30" s="122"/>
      <c r="E30" s="38"/>
      <c r="F30" s="40"/>
      <c r="G30" s="243"/>
      <c r="H30" s="40"/>
      <c r="I30" s="24"/>
      <c r="J30" s="72"/>
      <c r="K30" s="60">
        <f t="shared" si="0"/>
        <v>0</v>
      </c>
    </row>
    <row r="31" spans="1:11" x14ac:dyDescent="0.25">
      <c r="A31" s="44"/>
      <c r="B31" s="45"/>
      <c r="C31" s="45"/>
      <c r="D31" s="45"/>
      <c r="E31" s="45"/>
      <c r="F31" s="45"/>
      <c r="G31" s="402" t="s">
        <v>86</v>
      </c>
      <c r="H31" s="403"/>
      <c r="I31" s="63">
        <f>SUM(I17:I30)</f>
        <v>3347278673</v>
      </c>
      <c r="J31" s="63">
        <f>SUM(J17:J30)</f>
        <v>2997637599</v>
      </c>
      <c r="K31" s="63">
        <f>SUM(K17:K30)</f>
        <v>349641074</v>
      </c>
    </row>
    <row r="32" spans="1:11" ht="12.75" customHeight="1" x14ac:dyDescent="0.25">
      <c r="A32" s="45"/>
      <c r="B32" s="45"/>
      <c r="C32" s="45"/>
      <c r="D32" s="45"/>
      <c r="E32" s="45"/>
      <c r="F32" s="45"/>
      <c r="G32" s="45"/>
      <c r="H32" s="45"/>
      <c r="I32" s="91"/>
      <c r="J32" s="74"/>
      <c r="K32" s="45"/>
    </row>
    <row r="33" spans="1:11" ht="24.95" customHeight="1" x14ac:dyDescent="0.25">
      <c r="A33" s="130" t="s">
        <v>107</v>
      </c>
      <c r="B33" s="130" t="s">
        <v>105</v>
      </c>
      <c r="C33" s="130" t="s">
        <v>104</v>
      </c>
      <c r="D33" s="131" t="s">
        <v>108</v>
      </c>
      <c r="E33" s="130" t="s">
        <v>33</v>
      </c>
      <c r="F33" s="130" t="s">
        <v>102</v>
      </c>
      <c r="G33" s="130" t="s">
        <v>30</v>
      </c>
      <c r="H33" s="130" t="s">
        <v>42</v>
      </c>
      <c r="I33" s="130" t="s">
        <v>43</v>
      </c>
      <c r="J33" s="130" t="s">
        <v>73</v>
      </c>
      <c r="K33" s="130" t="s">
        <v>48</v>
      </c>
    </row>
    <row r="34" spans="1:11" ht="24.95" customHeight="1" x14ac:dyDescent="0.25">
      <c r="A34" s="137">
        <v>5600388000</v>
      </c>
      <c r="B34" s="137">
        <v>0</v>
      </c>
      <c r="C34" s="137">
        <v>0</v>
      </c>
      <c r="D34" s="133">
        <f>+A34+B34-C34</f>
        <v>5600388000</v>
      </c>
      <c r="E34" s="133">
        <f>+I31</f>
        <v>3347278673</v>
      </c>
      <c r="F34" s="134">
        <f>+E34/D34</f>
        <v>0.59768692329888573</v>
      </c>
      <c r="G34" s="133">
        <f>+I13</f>
        <v>2794022748</v>
      </c>
      <c r="H34" s="133">
        <f>+D34-E34-G34</f>
        <v>-540913421</v>
      </c>
      <c r="I34" s="133">
        <f>+J31</f>
        <v>2997637599</v>
      </c>
      <c r="J34" s="139">
        <f>+I34/D34</f>
        <v>0.53525534284410292</v>
      </c>
      <c r="K34" s="133">
        <f>+K31</f>
        <v>349641074</v>
      </c>
    </row>
    <row r="35" spans="1:11" x14ac:dyDescent="0.25">
      <c r="A35" s="136">
        <v>1</v>
      </c>
      <c r="B35" s="136">
        <v>2</v>
      </c>
      <c r="C35" s="136">
        <v>3</v>
      </c>
      <c r="D35" s="136" t="s">
        <v>35</v>
      </c>
      <c r="E35" s="136">
        <v>5</v>
      </c>
      <c r="F35" s="136" t="s">
        <v>49</v>
      </c>
      <c r="G35" s="136">
        <v>7</v>
      </c>
      <c r="H35" s="136" t="s">
        <v>50</v>
      </c>
      <c r="I35" s="136">
        <v>9</v>
      </c>
      <c r="J35" s="136" t="s">
        <v>74</v>
      </c>
      <c r="K35" s="136" t="s">
        <v>75</v>
      </c>
    </row>
  </sheetData>
  <mergeCells count="21">
    <mergeCell ref="J12:K12"/>
    <mergeCell ref="B12:C12"/>
    <mergeCell ref="G31:H31"/>
    <mergeCell ref="G13:H13"/>
    <mergeCell ref="A5:A6"/>
    <mergeCell ref="B5:B6"/>
    <mergeCell ref="D5:D6"/>
    <mergeCell ref="A15:A16"/>
    <mergeCell ref="E15:H15"/>
    <mergeCell ref="B7:C7"/>
    <mergeCell ref="E6:H6"/>
    <mergeCell ref="I15:I16"/>
    <mergeCell ref="B11:C11"/>
    <mergeCell ref="E5:H5"/>
    <mergeCell ref="I5:I6"/>
    <mergeCell ref="J15:J16"/>
    <mergeCell ref="E16:F16"/>
    <mergeCell ref="G16:H16"/>
    <mergeCell ref="J11:K11"/>
    <mergeCell ref="J7:K7"/>
    <mergeCell ref="J5:K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 zoomScaleNormal="100" workbookViewId="0">
      <selection activeCell="J18" sqref="J18"/>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197</v>
      </c>
      <c r="B3" s="129" t="s">
        <v>198</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417"/>
      <c r="D5" s="404" t="s">
        <v>51</v>
      </c>
      <c r="E5" s="406" t="s">
        <v>30</v>
      </c>
      <c r="F5" s="407"/>
      <c r="G5" s="407"/>
      <c r="H5" s="408"/>
      <c r="I5" s="404" t="s">
        <v>24</v>
      </c>
      <c r="J5" s="416" t="s">
        <v>34</v>
      </c>
      <c r="K5" s="417"/>
    </row>
    <row r="6" spans="1:11" x14ac:dyDescent="0.25">
      <c r="A6" s="405"/>
      <c r="B6" s="415"/>
      <c r="C6" s="419"/>
      <c r="D6" s="405"/>
      <c r="E6" s="406" t="s">
        <v>26</v>
      </c>
      <c r="F6" s="407"/>
      <c r="G6" s="407"/>
      <c r="H6" s="408"/>
      <c r="I6" s="405"/>
      <c r="J6" s="418"/>
      <c r="K6" s="419"/>
    </row>
    <row r="7" spans="1:11" x14ac:dyDescent="0.25">
      <c r="A7" s="191"/>
      <c r="B7" s="409"/>
      <c r="C7" s="410"/>
      <c r="D7" s="83"/>
      <c r="E7" s="259"/>
      <c r="F7" s="253"/>
      <c r="G7" s="253"/>
      <c r="H7" s="254"/>
      <c r="I7" s="61"/>
      <c r="J7" s="409"/>
      <c r="K7" s="410"/>
    </row>
    <row r="8" spans="1:11" x14ac:dyDescent="0.25">
      <c r="A8" s="226"/>
      <c r="B8" s="397"/>
      <c r="C8" s="398"/>
      <c r="D8" s="83"/>
      <c r="E8" s="399"/>
      <c r="F8" s="400"/>
      <c r="G8" s="400"/>
      <c r="H8" s="401"/>
      <c r="I8" s="61"/>
      <c r="J8" s="397"/>
      <c r="K8" s="398"/>
    </row>
    <row r="9" spans="1:11" x14ac:dyDescent="0.25">
      <c r="A9" s="122"/>
      <c r="B9" s="397"/>
      <c r="C9" s="398"/>
      <c r="D9" s="83"/>
      <c r="E9" s="399"/>
      <c r="F9" s="400"/>
      <c r="G9" s="400"/>
      <c r="H9" s="401"/>
      <c r="I9" s="61"/>
      <c r="J9" s="397"/>
      <c r="K9" s="398"/>
    </row>
    <row r="10" spans="1:11" x14ac:dyDescent="0.25">
      <c r="A10" s="122"/>
      <c r="B10" s="397"/>
      <c r="C10" s="398"/>
      <c r="D10" s="83"/>
      <c r="E10" s="399"/>
      <c r="F10" s="400"/>
      <c r="G10" s="400"/>
      <c r="H10" s="401"/>
      <c r="I10" s="61"/>
      <c r="J10" s="397"/>
      <c r="K10" s="398"/>
    </row>
    <row r="11" spans="1:11" x14ac:dyDescent="0.25">
      <c r="A11" s="122"/>
      <c r="B11" s="397"/>
      <c r="C11" s="398"/>
      <c r="D11" s="83"/>
      <c r="E11" s="399"/>
      <c r="F11" s="400"/>
      <c r="G11" s="400"/>
      <c r="H11" s="401"/>
      <c r="I11" s="61"/>
      <c r="J11" s="397"/>
      <c r="K11" s="398"/>
    </row>
    <row r="12" spans="1:11" ht="12.75" customHeight="1" x14ac:dyDescent="0.25">
      <c r="A12" s="122"/>
      <c r="B12" s="420"/>
      <c r="C12" s="421"/>
      <c r="D12" s="83"/>
      <c r="E12" s="399"/>
      <c r="F12" s="400"/>
      <c r="G12" s="400"/>
      <c r="H12" s="401"/>
      <c r="I12" s="61"/>
      <c r="J12" s="397"/>
      <c r="K12" s="398"/>
    </row>
    <row r="13" spans="1:11" x14ac:dyDescent="0.25">
      <c r="A13" s="44"/>
      <c r="B13" s="33"/>
      <c r="C13" s="33"/>
      <c r="D13" s="45"/>
      <c r="E13" s="45"/>
      <c r="F13" s="45"/>
      <c r="G13" s="402" t="s">
        <v>86</v>
      </c>
      <c r="H13" s="403"/>
      <c r="I13" s="59">
        <f>SUM(I7:I12)</f>
        <v>0</v>
      </c>
      <c r="J13" s="46"/>
      <c r="K13" s="47"/>
    </row>
    <row r="14" spans="1:11" ht="12.75" customHeight="1" x14ac:dyDescent="0.25">
      <c r="A14" s="45"/>
      <c r="B14" s="45"/>
      <c r="C14" s="45"/>
      <c r="D14" s="45"/>
      <c r="E14" s="45"/>
      <c r="F14" s="45"/>
      <c r="G14" s="45"/>
      <c r="H14" s="45"/>
      <c r="I14" s="91"/>
      <c r="J14" s="93"/>
      <c r="K14" s="45"/>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x14ac:dyDescent="0.25">
      <c r="A17" s="39">
        <v>44683</v>
      </c>
      <c r="B17" s="53" t="s">
        <v>687</v>
      </c>
      <c r="C17" s="53" t="s">
        <v>685</v>
      </c>
      <c r="D17" s="53" t="s">
        <v>686</v>
      </c>
      <c r="E17" s="259" t="s">
        <v>615</v>
      </c>
      <c r="F17" s="55"/>
      <c r="G17" s="223" t="s">
        <v>684</v>
      </c>
      <c r="H17" s="55"/>
      <c r="I17" s="61">
        <v>155057</v>
      </c>
      <c r="J17" s="61">
        <v>155057</v>
      </c>
      <c r="K17" s="60">
        <f t="shared" ref="K17:K22" si="0">+I17-J17</f>
        <v>0</v>
      </c>
    </row>
    <row r="18" spans="1:11" x14ac:dyDescent="0.25">
      <c r="A18" s="39">
        <v>44683</v>
      </c>
      <c r="B18" s="53" t="s">
        <v>687</v>
      </c>
      <c r="C18" s="53" t="s">
        <v>685</v>
      </c>
      <c r="D18" s="53" t="s">
        <v>686</v>
      </c>
      <c r="E18" s="259" t="s">
        <v>615</v>
      </c>
      <c r="F18" s="55"/>
      <c r="G18" s="215" t="s">
        <v>684</v>
      </c>
      <c r="H18" s="55"/>
      <c r="I18" s="61">
        <v>155057</v>
      </c>
      <c r="J18" s="61">
        <v>155057</v>
      </c>
      <c r="K18" s="60">
        <f t="shared" si="0"/>
        <v>0</v>
      </c>
    </row>
    <row r="19" spans="1:11" x14ac:dyDescent="0.25">
      <c r="A19" s="39"/>
      <c r="B19" s="53"/>
      <c r="C19" s="53"/>
      <c r="D19" s="53"/>
      <c r="E19"/>
      <c r="F19" s="55"/>
      <c r="G19" s="218"/>
      <c r="H19" s="55"/>
      <c r="I19" s="58"/>
      <c r="J19" s="58"/>
      <c r="K19" s="60">
        <f t="shared" si="0"/>
        <v>0</v>
      </c>
    </row>
    <row r="20" spans="1:11" x14ac:dyDescent="0.25">
      <c r="A20" s="39"/>
      <c r="B20" s="52"/>
      <c r="C20" s="53"/>
      <c r="D20" s="53"/>
      <c r="E20" s="125"/>
      <c r="F20" s="55"/>
      <c r="G20" s="125"/>
      <c r="H20" s="55"/>
      <c r="I20" s="58"/>
      <c r="J20" s="58"/>
      <c r="K20" s="60">
        <f t="shared" si="0"/>
        <v>0</v>
      </c>
    </row>
    <row r="21" spans="1:11" x14ac:dyDescent="0.25">
      <c r="A21" s="39"/>
      <c r="B21" s="52"/>
      <c r="C21" s="53"/>
      <c r="D21" s="53"/>
      <c r="E21" s="125"/>
      <c r="F21" s="55"/>
      <c r="G21" s="125"/>
      <c r="H21" s="55"/>
      <c r="I21" s="58"/>
      <c r="J21" s="58"/>
      <c r="K21" s="60">
        <f t="shared" si="0"/>
        <v>0</v>
      </c>
    </row>
    <row r="22" spans="1:11" x14ac:dyDescent="0.25">
      <c r="A22" s="39"/>
      <c r="B22" s="52"/>
      <c r="C22" s="53"/>
      <c r="D22" s="53"/>
      <c r="E22" s="38"/>
      <c r="F22" s="55"/>
      <c r="G22" s="38"/>
      <c r="H22" s="55"/>
      <c r="I22" s="60"/>
      <c r="J22" s="60"/>
      <c r="K22" s="60">
        <f t="shared" si="0"/>
        <v>0</v>
      </c>
    </row>
    <row r="23" spans="1:11" x14ac:dyDescent="0.25">
      <c r="A23" s="44"/>
      <c r="B23" s="45"/>
      <c r="C23" s="45"/>
      <c r="D23" s="45"/>
      <c r="E23" s="45"/>
      <c r="F23" s="45"/>
      <c r="G23" s="402" t="s">
        <v>86</v>
      </c>
      <c r="H23" s="403"/>
      <c r="I23" s="63">
        <f>SUM(I17:I22)</f>
        <v>310114</v>
      </c>
      <c r="J23" s="63">
        <f>SUM(J17:J22)</f>
        <v>310114</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3183000</v>
      </c>
      <c r="B26" s="137">
        <v>-500000</v>
      </c>
      <c r="C26" s="137">
        <v>0</v>
      </c>
      <c r="D26" s="133">
        <f>+A26+B26-C26</f>
        <v>2683000</v>
      </c>
      <c r="E26" s="133">
        <f>+I23</f>
        <v>310114</v>
      </c>
      <c r="F26" s="134">
        <f>+E26/D26</f>
        <v>0.11558479314200522</v>
      </c>
      <c r="G26" s="133">
        <f>+I13</f>
        <v>0</v>
      </c>
      <c r="H26" s="133">
        <f>+D26-E26-G26</f>
        <v>2372886</v>
      </c>
      <c r="I26" s="138">
        <f>+J23</f>
        <v>310114</v>
      </c>
      <c r="J26" s="139">
        <f>+I26/D26</f>
        <v>0.11558479314200522</v>
      </c>
      <c r="K26" s="138">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G23:H23"/>
    <mergeCell ref="E15:H15"/>
    <mergeCell ref="E16:F16"/>
    <mergeCell ref="G16:H16"/>
    <mergeCell ref="E5:H5"/>
    <mergeCell ref="E6:H6"/>
    <mergeCell ref="G13:H13"/>
    <mergeCell ref="E9:H9"/>
    <mergeCell ref="E10:H10"/>
    <mergeCell ref="A15:A16"/>
    <mergeCell ref="B5:B6"/>
    <mergeCell ref="D5:D6"/>
    <mergeCell ref="I5:I6"/>
    <mergeCell ref="J5:K6"/>
    <mergeCell ref="A5:A6"/>
    <mergeCell ref="C5:C6"/>
    <mergeCell ref="B7:C7"/>
    <mergeCell ref="B12:C12"/>
    <mergeCell ref="E12:H12"/>
    <mergeCell ref="J15:J16"/>
    <mergeCell ref="I15:I16"/>
    <mergeCell ref="J10:K10"/>
    <mergeCell ref="B11:C11"/>
    <mergeCell ref="E11:H11"/>
    <mergeCell ref="J11:K11"/>
    <mergeCell ref="J7:K7"/>
    <mergeCell ref="B8:C8"/>
    <mergeCell ref="E8:H8"/>
    <mergeCell ref="J8:K8"/>
    <mergeCell ref="B9:C9"/>
    <mergeCell ref="J12:K12"/>
    <mergeCell ref="J9:K9"/>
    <mergeCell ref="B10:C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2"/>
  <sheetViews>
    <sheetView workbookViewId="0">
      <selection activeCell="A8" sqref="A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116</v>
      </c>
      <c r="B3" s="129" t="s">
        <v>115</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86"/>
      <c r="B7" s="439"/>
      <c r="C7" s="440"/>
      <c r="D7" s="259"/>
      <c r="E7" s="259"/>
      <c r="F7" s="330"/>
      <c r="G7" s="330"/>
      <c r="H7" s="331"/>
      <c r="I7" s="329"/>
      <c r="J7" s="397"/>
      <c r="K7" s="398"/>
    </row>
    <row r="8" spans="1:12" x14ac:dyDescent="0.25">
      <c r="A8" s="286"/>
      <c r="B8" s="383"/>
      <c r="C8" s="384"/>
      <c r="D8" s="259"/>
      <c r="E8" s="259"/>
      <c r="F8" s="330"/>
      <c r="G8" s="330"/>
      <c r="H8" s="331"/>
      <c r="I8" s="329"/>
      <c r="J8" s="381"/>
      <c r="K8" s="385"/>
    </row>
    <row r="9" spans="1:12" x14ac:dyDescent="0.25">
      <c r="A9" s="286"/>
      <c r="B9" s="383"/>
      <c r="C9" s="384"/>
      <c r="D9" s="259"/>
      <c r="E9" s="259"/>
      <c r="F9" s="330"/>
      <c r="G9" s="330"/>
      <c r="H9" s="331"/>
      <c r="I9" s="329"/>
      <c r="J9" s="381"/>
      <c r="K9" s="385"/>
    </row>
    <row r="10" spans="1:12" x14ac:dyDescent="0.25">
      <c r="A10" s="286"/>
      <c r="B10" s="397"/>
      <c r="C10" s="398"/>
      <c r="D10" s="259"/>
      <c r="E10" s="436"/>
      <c r="F10" s="437"/>
      <c r="G10" s="437"/>
      <c r="H10" s="438"/>
      <c r="I10" s="61"/>
      <c r="J10" s="397"/>
      <c r="K10" s="398"/>
      <c r="L10"/>
    </row>
    <row r="11" spans="1:12" ht="12.75" customHeight="1" x14ac:dyDescent="0.25">
      <c r="A11" s="286"/>
      <c r="B11" s="397"/>
      <c r="C11" s="398"/>
      <c r="D11" s="259"/>
      <c r="E11" s="436"/>
      <c r="F11" s="437"/>
      <c r="G11" s="437"/>
      <c r="H11" s="438"/>
      <c r="I11" s="61"/>
      <c r="J11" s="397"/>
      <c r="K11" s="398"/>
    </row>
    <row r="12" spans="1:12" x14ac:dyDescent="0.25">
      <c r="A12" s="44"/>
      <c r="B12" s="45"/>
      <c r="C12" s="45"/>
      <c r="D12" s="45"/>
      <c r="E12" s="45"/>
      <c r="F12" s="45"/>
      <c r="G12" s="402" t="s">
        <v>86</v>
      </c>
      <c r="H12" s="403"/>
      <c r="I12" s="59">
        <f>SUM(I7:I11)</f>
        <v>0</v>
      </c>
      <c r="J12" s="46"/>
      <c r="K12" s="47"/>
    </row>
    <row r="13" spans="1:12" ht="12.75" customHeight="1" x14ac:dyDescent="0.25">
      <c r="A13" s="3"/>
      <c r="B13" s="3"/>
      <c r="C13" s="3"/>
      <c r="D13" s="3"/>
      <c r="E13" s="3"/>
      <c r="F13" s="3"/>
      <c r="G13" s="3"/>
      <c r="H13" s="3"/>
      <c r="I13" s="22"/>
      <c r="J13" s="32"/>
      <c r="K13" s="40"/>
    </row>
    <row r="14" spans="1:12" x14ac:dyDescent="0.25">
      <c r="A14" s="404" t="s">
        <v>22</v>
      </c>
      <c r="B14" s="30" t="s">
        <v>31</v>
      </c>
      <c r="C14" s="49" t="s">
        <v>27</v>
      </c>
      <c r="D14" s="48" t="s">
        <v>27</v>
      </c>
      <c r="E14" s="406" t="s">
        <v>33</v>
      </c>
      <c r="F14" s="407"/>
      <c r="G14" s="407"/>
      <c r="H14" s="408"/>
      <c r="I14" s="404" t="s">
        <v>24</v>
      </c>
      <c r="J14" s="404" t="s">
        <v>23</v>
      </c>
      <c r="K14" s="49" t="s">
        <v>40</v>
      </c>
    </row>
    <row r="15" spans="1:12" x14ac:dyDescent="0.25">
      <c r="A15" s="405"/>
      <c r="B15" s="50" t="s">
        <v>32</v>
      </c>
      <c r="C15" s="50" t="s">
        <v>29</v>
      </c>
      <c r="D15" s="50" t="s">
        <v>28</v>
      </c>
      <c r="E15" s="406" t="s">
        <v>26</v>
      </c>
      <c r="F15" s="408"/>
      <c r="G15" s="406" t="s">
        <v>25</v>
      </c>
      <c r="H15" s="408"/>
      <c r="I15" s="405"/>
      <c r="J15" s="405"/>
      <c r="K15" s="50" t="s">
        <v>41</v>
      </c>
    </row>
    <row r="16" spans="1:12" x14ac:dyDescent="0.25">
      <c r="A16" s="39">
        <v>44566</v>
      </c>
      <c r="B16" s="53" t="s">
        <v>275</v>
      </c>
      <c r="C16" s="53" t="s">
        <v>264</v>
      </c>
      <c r="D16" s="53" t="s">
        <v>265</v>
      </c>
      <c r="E16" s="259" t="s">
        <v>257</v>
      </c>
      <c r="F16" s="55"/>
      <c r="G16" s="223" t="s">
        <v>236</v>
      </c>
      <c r="H16" s="55"/>
      <c r="I16" s="61">
        <v>53400000</v>
      </c>
      <c r="J16" s="61">
        <v>53400000</v>
      </c>
      <c r="K16" s="60">
        <f>+I16-J16</f>
        <v>0</v>
      </c>
    </row>
    <row r="17" spans="1:13" x14ac:dyDescent="0.25">
      <c r="A17" s="39">
        <v>44572</v>
      </c>
      <c r="B17" s="53" t="s">
        <v>276</v>
      </c>
      <c r="C17" s="53" t="s">
        <v>213</v>
      </c>
      <c r="D17" s="53" t="s">
        <v>266</v>
      </c>
      <c r="E17" s="259" t="s">
        <v>258</v>
      </c>
      <c r="F17" s="55"/>
      <c r="G17" s="223" t="s">
        <v>233</v>
      </c>
      <c r="H17" s="55"/>
      <c r="I17" s="61">
        <v>104500000</v>
      </c>
      <c r="J17" s="61">
        <v>63333333</v>
      </c>
      <c r="K17" s="60">
        <f t="shared" ref="K17:K43" si="0">+I17-J17</f>
        <v>41166667</v>
      </c>
      <c r="M17" s="120"/>
    </row>
    <row r="18" spans="1:13" x14ac:dyDescent="0.25">
      <c r="A18" s="39">
        <v>44573</v>
      </c>
      <c r="B18" s="53" t="s">
        <v>277</v>
      </c>
      <c r="C18" s="53" t="s">
        <v>267</v>
      </c>
      <c r="D18" s="53" t="s">
        <v>268</v>
      </c>
      <c r="E18" s="259" t="s">
        <v>259</v>
      </c>
      <c r="F18" s="55"/>
      <c r="G18" s="223" t="s">
        <v>252</v>
      </c>
      <c r="H18" s="55"/>
      <c r="I18" s="61">
        <v>99000000</v>
      </c>
      <c r="J18" s="61">
        <v>51000000</v>
      </c>
      <c r="K18" s="60">
        <f t="shared" si="0"/>
        <v>48000000</v>
      </c>
      <c r="M18" s="120"/>
    </row>
    <row r="19" spans="1:13" x14ac:dyDescent="0.25">
      <c r="A19" s="39">
        <v>44575</v>
      </c>
      <c r="B19" s="53" t="s">
        <v>218</v>
      </c>
      <c r="C19" s="53" t="s">
        <v>269</v>
      </c>
      <c r="D19" s="53" t="s">
        <v>270</v>
      </c>
      <c r="E19" s="259" t="s">
        <v>260</v>
      </c>
      <c r="F19" s="55"/>
      <c r="G19" s="223" t="s">
        <v>253</v>
      </c>
      <c r="H19" s="55"/>
      <c r="I19" s="61">
        <v>93500000</v>
      </c>
      <c r="J19" s="61">
        <v>54683333</v>
      </c>
      <c r="K19" s="60">
        <f t="shared" si="0"/>
        <v>38816667</v>
      </c>
      <c r="M19" s="120"/>
    </row>
    <row r="20" spans="1:13" x14ac:dyDescent="0.25">
      <c r="A20" s="39">
        <v>44587</v>
      </c>
      <c r="B20" s="53" t="s">
        <v>278</v>
      </c>
      <c r="C20" s="53" t="s">
        <v>219</v>
      </c>
      <c r="D20" s="53" t="s">
        <v>271</v>
      </c>
      <c r="E20" s="259" t="s">
        <v>261</v>
      </c>
      <c r="F20" s="235"/>
      <c r="G20" s="236" t="s">
        <v>254</v>
      </c>
      <c r="H20" s="235"/>
      <c r="I20" s="61">
        <v>36000000</v>
      </c>
      <c r="J20" s="61">
        <v>36000000</v>
      </c>
      <c r="K20" s="60">
        <f t="shared" si="0"/>
        <v>0</v>
      </c>
      <c r="M20" s="120"/>
    </row>
    <row r="21" spans="1:13" x14ac:dyDescent="0.25">
      <c r="A21" s="39">
        <v>44588</v>
      </c>
      <c r="B21" s="53" t="s">
        <v>279</v>
      </c>
      <c r="C21" s="53" t="s">
        <v>234</v>
      </c>
      <c r="D21" s="53" t="s">
        <v>272</v>
      </c>
      <c r="E21" s="259" t="s">
        <v>262</v>
      </c>
      <c r="F21" s="235"/>
      <c r="G21" s="236" t="s">
        <v>255</v>
      </c>
      <c r="H21" s="235"/>
      <c r="I21" s="61">
        <v>36000000</v>
      </c>
      <c r="J21" s="61">
        <v>36000000</v>
      </c>
      <c r="K21" s="60">
        <f t="shared" si="0"/>
        <v>0</v>
      </c>
      <c r="M21" s="120"/>
    </row>
    <row r="22" spans="1:13" x14ac:dyDescent="0.25">
      <c r="A22" s="39">
        <v>44588</v>
      </c>
      <c r="B22" s="53" t="s">
        <v>273</v>
      </c>
      <c r="C22" s="53" t="s">
        <v>273</v>
      </c>
      <c r="D22" s="53" t="s">
        <v>274</v>
      </c>
      <c r="E22" s="259" t="s">
        <v>263</v>
      </c>
      <c r="F22" s="235"/>
      <c r="G22" s="236" t="s">
        <v>256</v>
      </c>
      <c r="H22" s="235"/>
      <c r="I22" s="61">
        <v>36000000</v>
      </c>
      <c r="J22" s="61">
        <v>36000000</v>
      </c>
      <c r="K22" s="60">
        <f t="shared" si="0"/>
        <v>0</v>
      </c>
      <c r="M22" s="120"/>
    </row>
    <row r="23" spans="1:13" x14ac:dyDescent="0.25">
      <c r="A23" s="39">
        <v>44600</v>
      </c>
      <c r="B23" s="53" t="s">
        <v>370</v>
      </c>
      <c r="C23" s="53" t="s">
        <v>368</v>
      </c>
      <c r="D23" s="53" t="s">
        <v>369</v>
      </c>
      <c r="E23" s="225" t="s">
        <v>371</v>
      </c>
      <c r="F23" s="235"/>
      <c r="G23" s="236" t="s">
        <v>72</v>
      </c>
      <c r="H23" s="235"/>
      <c r="I23" s="61">
        <v>37866000</v>
      </c>
      <c r="J23" s="61">
        <v>37866000</v>
      </c>
      <c r="K23" s="60">
        <f t="shared" si="0"/>
        <v>0</v>
      </c>
      <c r="M23" s="120"/>
    </row>
    <row r="24" spans="1:13" x14ac:dyDescent="0.25">
      <c r="A24" s="39">
        <v>44645</v>
      </c>
      <c r="B24" s="53" t="s">
        <v>495</v>
      </c>
      <c r="C24" s="53" t="s">
        <v>491</v>
      </c>
      <c r="D24" s="53" t="s">
        <v>492</v>
      </c>
      <c r="E24" s="225" t="s">
        <v>489</v>
      </c>
      <c r="F24" s="235"/>
      <c r="G24" s="236" t="s">
        <v>487</v>
      </c>
      <c r="H24" s="235"/>
      <c r="I24" s="61">
        <v>34770000</v>
      </c>
      <c r="J24" s="61">
        <v>34770000</v>
      </c>
      <c r="K24" s="60">
        <f t="shared" si="0"/>
        <v>0</v>
      </c>
      <c r="M24" s="120"/>
    </row>
    <row r="25" spans="1:13" x14ac:dyDescent="0.25">
      <c r="A25" s="39">
        <v>44645</v>
      </c>
      <c r="B25" s="53" t="s">
        <v>276</v>
      </c>
      <c r="C25" s="53" t="s">
        <v>493</v>
      </c>
      <c r="D25" s="53" t="s">
        <v>494</v>
      </c>
      <c r="E25" s="241" t="s">
        <v>490</v>
      </c>
      <c r="F25" s="55"/>
      <c r="G25" s="241" t="s">
        <v>488</v>
      </c>
      <c r="H25" s="55"/>
      <c r="I25" s="61">
        <v>150000</v>
      </c>
      <c r="J25" s="61">
        <v>150000</v>
      </c>
      <c r="K25" s="60">
        <f t="shared" si="0"/>
        <v>0</v>
      </c>
      <c r="M25" s="120"/>
    </row>
    <row r="26" spans="1:13" x14ac:dyDescent="0.25">
      <c r="A26" s="39">
        <v>44652</v>
      </c>
      <c r="B26" s="53" t="s">
        <v>566</v>
      </c>
      <c r="C26" s="53" t="s">
        <v>564</v>
      </c>
      <c r="D26" s="53" t="s">
        <v>565</v>
      </c>
      <c r="E26" s="259" t="s">
        <v>567</v>
      </c>
      <c r="F26" s="55"/>
      <c r="G26" s="241" t="s">
        <v>487</v>
      </c>
      <c r="H26" s="55"/>
      <c r="I26" s="61">
        <v>33942000</v>
      </c>
      <c r="J26" s="61">
        <v>33942000</v>
      </c>
      <c r="K26" s="60">
        <f t="shared" si="0"/>
        <v>0</v>
      </c>
      <c r="M26" s="120"/>
    </row>
    <row r="27" spans="1:13" x14ac:dyDescent="0.25">
      <c r="A27" s="39">
        <v>44687</v>
      </c>
      <c r="B27" s="53">
        <v>385</v>
      </c>
      <c r="C27" s="221" t="s">
        <v>341</v>
      </c>
      <c r="D27" s="53" t="s">
        <v>689</v>
      </c>
      <c r="E27" s="241" t="s">
        <v>688</v>
      </c>
      <c r="F27" s="55"/>
      <c r="G27" s="241" t="s">
        <v>487</v>
      </c>
      <c r="H27" s="55"/>
      <c r="I27" s="61">
        <v>35778000</v>
      </c>
      <c r="J27" s="61">
        <v>35778000</v>
      </c>
      <c r="K27" s="60">
        <f t="shared" si="0"/>
        <v>0</v>
      </c>
      <c r="M27" s="120"/>
    </row>
    <row r="28" spans="1:13" x14ac:dyDescent="0.25">
      <c r="A28" s="39">
        <v>44715</v>
      </c>
      <c r="B28" s="296" t="s">
        <v>890</v>
      </c>
      <c r="C28" s="221" t="s">
        <v>888</v>
      </c>
      <c r="D28" s="53" t="s">
        <v>889</v>
      </c>
      <c r="E28" s="259" t="s">
        <v>887</v>
      </c>
      <c r="F28" s="55"/>
      <c r="G28" s="241" t="s">
        <v>487</v>
      </c>
      <c r="H28" s="55"/>
      <c r="I28" s="61">
        <v>34924000</v>
      </c>
      <c r="J28" s="61">
        <v>0</v>
      </c>
      <c r="K28" s="60">
        <f t="shared" si="0"/>
        <v>34924000</v>
      </c>
      <c r="M28" s="120"/>
    </row>
    <row r="29" spans="1:13" x14ac:dyDescent="0.25">
      <c r="A29" s="39">
        <v>44749</v>
      </c>
      <c r="B29" s="53">
        <v>990</v>
      </c>
      <c r="C29" s="221" t="s">
        <v>1159</v>
      </c>
      <c r="D29" s="53" t="s">
        <v>1160</v>
      </c>
      <c r="E29" s="241" t="s">
        <v>257</v>
      </c>
      <c r="F29" s="55"/>
      <c r="G29" s="241" t="s">
        <v>236</v>
      </c>
      <c r="H29" s="55"/>
      <c r="I29" s="61">
        <v>49246667</v>
      </c>
      <c r="J29" s="61">
        <v>7120000</v>
      </c>
      <c r="K29" s="60">
        <f t="shared" si="0"/>
        <v>42126667</v>
      </c>
      <c r="M29" s="120"/>
    </row>
    <row r="30" spans="1:13" x14ac:dyDescent="0.25">
      <c r="A30" s="39">
        <v>44767</v>
      </c>
      <c r="B30" s="53">
        <v>820</v>
      </c>
      <c r="C30" s="221" t="s">
        <v>1000</v>
      </c>
      <c r="D30" s="53" t="s">
        <v>1161</v>
      </c>
      <c r="E30" s="241" t="s">
        <v>1158</v>
      </c>
      <c r="F30" s="55"/>
      <c r="G30" s="241" t="s">
        <v>254</v>
      </c>
      <c r="H30" s="55"/>
      <c r="I30" s="61">
        <v>12000000</v>
      </c>
      <c r="J30" s="61">
        <v>1000000</v>
      </c>
      <c r="K30" s="60">
        <f t="shared" si="0"/>
        <v>11000000</v>
      </c>
      <c r="M30" s="120"/>
    </row>
    <row r="31" spans="1:13" x14ac:dyDescent="0.25">
      <c r="A31" s="39">
        <v>44774</v>
      </c>
      <c r="B31" s="53" t="s">
        <v>1546</v>
      </c>
      <c r="C31" s="221" t="s">
        <v>906</v>
      </c>
      <c r="D31" s="53" t="s">
        <v>1540</v>
      </c>
      <c r="E31" s="241" t="s">
        <v>1534</v>
      </c>
      <c r="F31" s="55"/>
      <c r="G31" s="241" t="s">
        <v>1533</v>
      </c>
      <c r="H31" s="55"/>
      <c r="I31" s="61">
        <v>23233500</v>
      </c>
      <c r="J31" s="61">
        <v>0</v>
      </c>
      <c r="K31" s="60">
        <f t="shared" si="0"/>
        <v>23233500</v>
      </c>
      <c r="M31" s="120"/>
    </row>
    <row r="32" spans="1:13" x14ac:dyDescent="0.25">
      <c r="A32" s="39">
        <v>44775</v>
      </c>
      <c r="B32" s="53" t="s">
        <v>1547</v>
      </c>
      <c r="C32" s="221" t="s">
        <v>944</v>
      </c>
      <c r="D32" s="53" t="s">
        <v>1541</v>
      </c>
      <c r="E32" s="241" t="s">
        <v>1535</v>
      </c>
      <c r="F32" s="55"/>
      <c r="G32" s="241" t="s">
        <v>255</v>
      </c>
      <c r="H32" s="55"/>
      <c r="I32" s="61">
        <v>29000000</v>
      </c>
      <c r="J32" s="61">
        <v>0</v>
      </c>
      <c r="K32" s="60">
        <f t="shared" si="0"/>
        <v>29000000</v>
      </c>
      <c r="M32" s="120"/>
    </row>
    <row r="33" spans="1:13" x14ac:dyDescent="0.25">
      <c r="A33" s="39">
        <v>44781</v>
      </c>
      <c r="B33" s="53" t="s">
        <v>273</v>
      </c>
      <c r="C33" s="221" t="s">
        <v>941</v>
      </c>
      <c r="D33" s="53" t="s">
        <v>1542</v>
      </c>
      <c r="E33" s="241" t="s">
        <v>1536</v>
      </c>
      <c r="F33" s="55"/>
      <c r="G33" s="241" t="s">
        <v>256</v>
      </c>
      <c r="H33" s="55"/>
      <c r="I33" s="61">
        <v>12000000</v>
      </c>
      <c r="J33" s="61">
        <v>600000</v>
      </c>
      <c r="K33" s="60">
        <f t="shared" si="0"/>
        <v>11400000</v>
      </c>
      <c r="M33" s="120"/>
    </row>
    <row r="34" spans="1:13" x14ac:dyDescent="0.25">
      <c r="A34" s="39">
        <v>44781</v>
      </c>
      <c r="B34" s="53" t="s">
        <v>1548</v>
      </c>
      <c r="C34" s="221" t="s">
        <v>749</v>
      </c>
      <c r="D34" s="53" t="s">
        <v>1543</v>
      </c>
      <c r="E34" s="241" t="s">
        <v>1537</v>
      </c>
      <c r="F34" s="55"/>
      <c r="G34" s="241" t="s">
        <v>487</v>
      </c>
      <c r="H34" s="55"/>
      <c r="I34" s="61">
        <v>31642000</v>
      </c>
      <c r="J34" s="61">
        <v>31642000</v>
      </c>
      <c r="K34" s="60">
        <f t="shared" si="0"/>
        <v>0</v>
      </c>
      <c r="M34" s="120"/>
    </row>
    <row r="35" spans="1:13" x14ac:dyDescent="0.25">
      <c r="A35" s="39">
        <v>44781</v>
      </c>
      <c r="B35" s="53" t="s">
        <v>1549</v>
      </c>
      <c r="C35" s="53" t="s">
        <v>998</v>
      </c>
      <c r="D35" s="53" t="s">
        <v>1544</v>
      </c>
      <c r="E35" s="88" t="s">
        <v>1538</v>
      </c>
      <c r="F35" s="55"/>
      <c r="G35" s="244" t="s">
        <v>487</v>
      </c>
      <c r="H35" s="55"/>
      <c r="I35" s="61">
        <v>35418000</v>
      </c>
      <c r="J35" s="61">
        <v>35418000</v>
      </c>
      <c r="K35" s="60">
        <f t="shared" si="0"/>
        <v>0</v>
      </c>
      <c r="M35" s="120"/>
    </row>
    <row r="36" spans="1:13" x14ac:dyDescent="0.25">
      <c r="A36" s="39">
        <v>44803</v>
      </c>
      <c r="B36" s="53" t="s">
        <v>1550</v>
      </c>
      <c r="C36" s="53" t="s">
        <v>1073</v>
      </c>
      <c r="D36" s="53" t="s">
        <v>1545</v>
      </c>
      <c r="E36" s="88" t="s">
        <v>1539</v>
      </c>
      <c r="F36" s="55"/>
      <c r="G36" s="244" t="s">
        <v>487</v>
      </c>
      <c r="H36" s="55"/>
      <c r="I36" s="61">
        <v>38622000</v>
      </c>
      <c r="J36" s="61">
        <v>0</v>
      </c>
      <c r="K36" s="60">
        <f t="shared" si="0"/>
        <v>38622000</v>
      </c>
      <c r="M36" s="120"/>
    </row>
    <row r="37" spans="1:13" x14ac:dyDescent="0.25">
      <c r="A37" s="39"/>
      <c r="B37" s="53"/>
      <c r="C37" s="53"/>
      <c r="D37" s="53"/>
      <c r="E37" s="88"/>
      <c r="F37" s="55"/>
      <c r="G37" s="244"/>
      <c r="H37" s="55"/>
      <c r="I37" s="61"/>
      <c r="J37" s="61"/>
      <c r="K37" s="60">
        <f t="shared" si="0"/>
        <v>0</v>
      </c>
      <c r="M37" s="120"/>
    </row>
    <row r="38" spans="1:13" x14ac:dyDescent="0.25">
      <c r="A38" s="39"/>
      <c r="B38" s="53"/>
      <c r="C38" s="53"/>
      <c r="D38" s="53"/>
      <c r="E38" s="88"/>
      <c r="F38" s="55"/>
      <c r="G38" s="308"/>
      <c r="H38" s="55"/>
      <c r="I38" s="61"/>
      <c r="J38" s="61"/>
      <c r="K38" s="60">
        <f t="shared" si="0"/>
        <v>0</v>
      </c>
      <c r="M38" s="120"/>
    </row>
    <row r="39" spans="1:13" x14ac:dyDescent="0.25">
      <c r="A39" s="39"/>
      <c r="B39" s="53"/>
      <c r="C39" s="53"/>
      <c r="D39" s="53"/>
      <c r="E39" s="88"/>
      <c r="F39" s="55"/>
      <c r="G39" s="308"/>
      <c r="H39" s="55"/>
      <c r="I39" s="61"/>
      <c r="J39" s="61"/>
      <c r="K39" s="60">
        <f t="shared" si="0"/>
        <v>0</v>
      </c>
      <c r="M39" s="120"/>
    </row>
    <row r="40" spans="1:13" x14ac:dyDescent="0.25">
      <c r="A40" s="250"/>
      <c r="B40" s="296"/>
      <c r="C40" s="53"/>
      <c r="D40" s="53"/>
      <c r="E40" s="88"/>
      <c r="F40" s="55"/>
      <c r="G40" s="308"/>
      <c r="H40" s="55"/>
      <c r="I40" s="61"/>
      <c r="J40" s="61"/>
      <c r="K40" s="60">
        <f t="shared" si="0"/>
        <v>0</v>
      </c>
      <c r="M40" s="120"/>
    </row>
    <row r="41" spans="1:13" x14ac:dyDescent="0.25">
      <c r="A41" s="250"/>
      <c r="B41" s="296"/>
      <c r="C41" s="53"/>
      <c r="D41" s="53"/>
      <c r="E41" s="88"/>
      <c r="F41" s="55"/>
      <c r="G41" s="316"/>
      <c r="H41" s="55"/>
      <c r="I41" s="61"/>
      <c r="J41" s="61"/>
      <c r="K41" s="60">
        <f t="shared" si="0"/>
        <v>0</v>
      </c>
      <c r="M41" s="120"/>
    </row>
    <row r="42" spans="1:13" x14ac:dyDescent="0.25">
      <c r="A42" s="250"/>
      <c r="B42" s="122"/>
      <c r="C42" s="53"/>
      <c r="D42" s="53"/>
      <c r="E42" s="314"/>
      <c r="F42" s="55"/>
      <c r="G42" s="316"/>
      <c r="H42" s="55"/>
      <c r="I42" s="61"/>
      <c r="J42" s="61"/>
      <c r="K42" s="60">
        <f t="shared" si="0"/>
        <v>0</v>
      </c>
      <c r="M42" s="120"/>
    </row>
    <row r="43" spans="1:13" x14ac:dyDescent="0.25">
      <c r="A43" s="39"/>
      <c r="B43" s="122"/>
      <c r="C43" s="53"/>
      <c r="D43" s="53"/>
      <c r="E43" s="121"/>
      <c r="F43" s="55"/>
      <c r="G43" s="318"/>
      <c r="H43" s="55"/>
      <c r="I43" s="61"/>
      <c r="J43" s="61"/>
      <c r="K43" s="60">
        <f t="shared" si="0"/>
        <v>0</v>
      </c>
      <c r="M43" s="120"/>
    </row>
    <row r="44" spans="1:13" x14ac:dyDescent="0.25">
      <c r="A44" s="39"/>
      <c r="B44" s="122"/>
      <c r="C44" s="53"/>
      <c r="D44" s="53"/>
      <c r="E44" s="259"/>
      <c r="F44" s="55"/>
      <c r="G44" s="318"/>
      <c r="H44" s="55"/>
      <c r="I44" s="61"/>
      <c r="J44" s="61"/>
      <c r="K44" s="60">
        <f>+I44-J44</f>
        <v>0</v>
      </c>
      <c r="M44" s="120"/>
    </row>
    <row r="45" spans="1:13" x14ac:dyDescent="0.25">
      <c r="A45" s="39"/>
      <c r="B45" s="122"/>
      <c r="C45" s="53"/>
      <c r="D45" s="53"/>
      <c r="E45" s="259"/>
      <c r="F45" s="55"/>
      <c r="G45" s="318"/>
      <c r="H45" s="55"/>
      <c r="I45" s="61"/>
      <c r="J45" s="61"/>
      <c r="K45" s="60">
        <f>+I45-J45</f>
        <v>0</v>
      </c>
      <c r="M45" s="120"/>
    </row>
    <row r="46" spans="1:13" x14ac:dyDescent="0.25">
      <c r="A46" s="250"/>
      <c r="B46" s="122"/>
      <c r="C46" s="53"/>
      <c r="D46" s="53"/>
      <c r="E46" s="259"/>
      <c r="F46" s="55"/>
      <c r="G46" s="322"/>
      <c r="H46" s="55"/>
      <c r="I46" s="61"/>
      <c r="J46" s="61"/>
      <c r="K46" s="60">
        <f t="shared" ref="K46:K53" si="1">+I46-J46</f>
        <v>0</v>
      </c>
      <c r="M46" s="120"/>
    </row>
    <row r="47" spans="1:13" x14ac:dyDescent="0.25">
      <c r="A47" s="250"/>
      <c r="B47" s="122"/>
      <c r="C47" s="53"/>
      <c r="D47" s="53"/>
      <c r="E47" s="259"/>
      <c r="F47" s="55"/>
      <c r="G47" s="322"/>
      <c r="H47" s="55"/>
      <c r="I47" s="61"/>
      <c r="J47" s="61"/>
      <c r="K47" s="60">
        <f t="shared" si="1"/>
        <v>0</v>
      </c>
      <c r="M47" s="120"/>
    </row>
    <row r="48" spans="1:13" x14ac:dyDescent="0.25">
      <c r="A48" s="250"/>
      <c r="B48" s="122"/>
      <c r="C48" s="53"/>
      <c r="D48" s="53"/>
      <c r="E48" s="259"/>
      <c r="F48" s="55"/>
      <c r="G48" s="322"/>
      <c r="H48" s="55"/>
      <c r="I48" s="61"/>
      <c r="J48" s="61"/>
      <c r="K48" s="60">
        <f t="shared" si="1"/>
        <v>0</v>
      </c>
      <c r="M48" s="120"/>
    </row>
    <row r="49" spans="1:13" x14ac:dyDescent="0.25">
      <c r="A49" s="250"/>
      <c r="B49" s="122"/>
      <c r="C49" s="53"/>
      <c r="D49" s="53"/>
      <c r="E49" s="259"/>
      <c r="F49" s="55"/>
      <c r="G49" s="322"/>
      <c r="H49" s="55"/>
      <c r="I49" s="61"/>
      <c r="J49" s="61"/>
      <c r="K49" s="60">
        <f t="shared" si="1"/>
        <v>0</v>
      </c>
      <c r="M49" s="120"/>
    </row>
    <row r="50" spans="1:13" x14ac:dyDescent="0.25">
      <c r="A50" s="250"/>
      <c r="B50" s="122"/>
      <c r="C50" s="53"/>
      <c r="D50" s="53"/>
      <c r="E50" s="259"/>
      <c r="F50" s="55"/>
      <c r="G50" s="322"/>
      <c r="H50" s="55"/>
      <c r="I50" s="61"/>
      <c r="J50" s="61"/>
      <c r="K50" s="60">
        <f t="shared" si="1"/>
        <v>0</v>
      </c>
      <c r="M50" s="120"/>
    </row>
    <row r="51" spans="1:13" x14ac:dyDescent="0.25">
      <c r="A51" s="39"/>
      <c r="B51" s="122"/>
      <c r="C51" s="53"/>
      <c r="D51" s="53"/>
      <c r="E51" s="259"/>
      <c r="F51" s="55"/>
      <c r="G51" s="322"/>
      <c r="H51" s="55"/>
      <c r="I51" s="61"/>
      <c r="J51" s="61"/>
      <c r="K51" s="60">
        <f t="shared" si="1"/>
        <v>0</v>
      </c>
      <c r="M51" s="120"/>
    </row>
    <row r="52" spans="1:13" x14ac:dyDescent="0.25">
      <c r="A52" s="39"/>
      <c r="B52" s="122"/>
      <c r="C52" s="53"/>
      <c r="D52" s="53"/>
      <c r="E52" s="259"/>
      <c r="F52" s="55"/>
      <c r="G52" s="322"/>
      <c r="H52" s="55"/>
      <c r="I52" s="61"/>
      <c r="J52" s="61"/>
      <c r="K52" s="60">
        <f t="shared" si="1"/>
        <v>0</v>
      </c>
      <c r="M52" s="120"/>
    </row>
    <row r="53" spans="1:13" x14ac:dyDescent="0.25">
      <c r="A53" s="39"/>
      <c r="B53" s="122"/>
      <c r="C53" s="53"/>
      <c r="D53" s="53"/>
      <c r="E53" s="259"/>
      <c r="F53" s="55"/>
      <c r="G53" s="322"/>
      <c r="H53" s="55"/>
      <c r="I53" s="61"/>
      <c r="J53" s="61"/>
      <c r="K53" s="60">
        <f t="shared" si="1"/>
        <v>0</v>
      </c>
      <c r="M53" s="120"/>
    </row>
    <row r="54" spans="1:13" x14ac:dyDescent="0.25">
      <c r="A54" s="39"/>
      <c r="B54" s="122"/>
      <c r="C54" s="53"/>
      <c r="D54" s="53"/>
      <c r="E54" s="259"/>
      <c r="F54" s="55"/>
      <c r="G54" s="322"/>
      <c r="H54" s="55"/>
      <c r="I54" s="61"/>
      <c r="J54" s="61"/>
      <c r="K54" s="60"/>
      <c r="M54" s="120"/>
    </row>
    <row r="55" spans="1:13" x14ac:dyDescent="0.25">
      <c r="A55" s="39"/>
      <c r="B55" s="122"/>
      <c r="C55" s="53"/>
      <c r="D55" s="53"/>
      <c r="E55" s="259"/>
      <c r="F55" s="55"/>
      <c r="G55" s="318"/>
      <c r="H55" s="55"/>
      <c r="I55" s="61"/>
      <c r="J55" s="61"/>
      <c r="K55" s="60">
        <f>+I55-J55</f>
        <v>0</v>
      </c>
      <c r="M55" s="120"/>
    </row>
    <row r="56" spans="1:13" x14ac:dyDescent="0.25">
      <c r="A56" s="39"/>
      <c r="B56" s="122"/>
      <c r="C56" s="53"/>
      <c r="D56" s="53"/>
      <c r="E56" s="259"/>
      <c r="F56" s="55"/>
      <c r="G56" s="318"/>
      <c r="H56" s="55"/>
      <c r="I56" s="61"/>
      <c r="J56" s="61"/>
      <c r="K56" s="60">
        <f>+I56-J56</f>
        <v>0</v>
      </c>
      <c r="M56" s="120"/>
    </row>
    <row r="57" spans="1:13" x14ac:dyDescent="0.25">
      <c r="A57" s="39"/>
      <c r="B57" s="122"/>
      <c r="C57" s="53"/>
      <c r="D57" s="53"/>
      <c r="E57" s="259"/>
      <c r="F57" s="55"/>
      <c r="G57" s="318"/>
      <c r="H57" s="55"/>
      <c r="I57" s="61"/>
      <c r="J57" s="61"/>
      <c r="K57" s="60"/>
      <c r="M57" s="120"/>
    </row>
    <row r="58" spans="1:13" x14ac:dyDescent="0.25">
      <c r="A58" s="44"/>
      <c r="B58" s="45"/>
      <c r="C58" s="45"/>
      <c r="D58" s="45"/>
      <c r="E58" s="45"/>
      <c r="F58" s="45"/>
      <c r="G58" s="402" t="s">
        <v>86</v>
      </c>
      <c r="H58" s="403"/>
      <c r="I58" s="63">
        <f>SUM(I16:I57)</f>
        <v>866992167</v>
      </c>
      <c r="J58" s="63">
        <f>SUM(J16:J57)</f>
        <v>548702666</v>
      </c>
      <c r="K58" s="63">
        <f>SUM(K16:K57)</f>
        <v>318289501</v>
      </c>
    </row>
    <row r="59" spans="1:13" ht="12.75" customHeight="1" x14ac:dyDescent="0.25">
      <c r="A59" s="3"/>
      <c r="B59" s="3"/>
      <c r="C59" s="3"/>
      <c r="D59" s="3"/>
      <c r="E59" s="3"/>
      <c r="F59" s="3"/>
      <c r="G59" s="3"/>
      <c r="H59" s="3"/>
      <c r="I59" s="74"/>
      <c r="J59" s="57"/>
      <c r="K59" s="93"/>
    </row>
    <row r="60" spans="1:13" ht="24.95" customHeight="1" x14ac:dyDescent="0.25">
      <c r="A60" s="130" t="s">
        <v>107</v>
      </c>
      <c r="B60" s="130" t="s">
        <v>105</v>
      </c>
      <c r="C60" s="130" t="s">
        <v>104</v>
      </c>
      <c r="D60" s="131" t="s">
        <v>108</v>
      </c>
      <c r="E60" s="130" t="s">
        <v>33</v>
      </c>
      <c r="F60" s="130" t="s">
        <v>102</v>
      </c>
      <c r="G60" s="130" t="s">
        <v>30</v>
      </c>
      <c r="H60" s="130" t="s">
        <v>42</v>
      </c>
      <c r="I60" s="130" t="s">
        <v>43</v>
      </c>
      <c r="J60" s="130" t="s">
        <v>73</v>
      </c>
      <c r="K60" s="130" t="s">
        <v>48</v>
      </c>
    </row>
    <row r="61" spans="1:13" ht="24.95" customHeight="1" x14ac:dyDescent="0.25">
      <c r="A61" s="137">
        <v>1209221000</v>
      </c>
      <c r="B61" s="137">
        <v>0</v>
      </c>
      <c r="C61" s="137">
        <v>0</v>
      </c>
      <c r="D61" s="133">
        <f>+A61+B61-C61</f>
        <v>1209221000</v>
      </c>
      <c r="E61" s="133">
        <f>+I58</f>
        <v>866992167</v>
      </c>
      <c r="F61" s="134">
        <f>+E61/D61</f>
        <v>0.71698404758104595</v>
      </c>
      <c r="G61" s="133">
        <f>+I12</f>
        <v>0</v>
      </c>
      <c r="H61" s="133">
        <f>+D61-E61-G61</f>
        <v>342228833</v>
      </c>
      <c r="I61" s="133">
        <f>+J58</f>
        <v>548702666</v>
      </c>
      <c r="J61" s="139">
        <f>+I61/D61</f>
        <v>0.45376541260861331</v>
      </c>
      <c r="K61" s="133">
        <f>+K58</f>
        <v>318289501</v>
      </c>
    </row>
    <row r="62" spans="1:13" x14ac:dyDescent="0.25">
      <c r="A62" s="136">
        <v>1</v>
      </c>
      <c r="B62" s="136">
        <v>2</v>
      </c>
      <c r="C62" s="136">
        <v>3</v>
      </c>
      <c r="D62" s="136" t="s">
        <v>35</v>
      </c>
      <c r="E62" s="136">
        <v>5</v>
      </c>
      <c r="F62" s="136" t="s">
        <v>49</v>
      </c>
      <c r="G62" s="136">
        <v>7</v>
      </c>
      <c r="H62" s="136" t="s">
        <v>50</v>
      </c>
      <c r="I62" s="136">
        <v>9</v>
      </c>
      <c r="J62" s="136" t="s">
        <v>74</v>
      </c>
      <c r="K62" s="136" t="s">
        <v>75</v>
      </c>
    </row>
  </sheetData>
  <mergeCells count="23">
    <mergeCell ref="G58:H58"/>
    <mergeCell ref="J5:K6"/>
    <mergeCell ref="E6:H6"/>
    <mergeCell ref="G12:H12"/>
    <mergeCell ref="A14:A15"/>
    <mergeCell ref="E14:H14"/>
    <mergeCell ref="I14:I15"/>
    <mergeCell ref="J14:J15"/>
    <mergeCell ref="E15:F15"/>
    <mergeCell ref="G15:H15"/>
    <mergeCell ref="I5:I6"/>
    <mergeCell ref="A5:A6"/>
    <mergeCell ref="B5:B6"/>
    <mergeCell ref="D5:D6"/>
    <mergeCell ref="E5:H5"/>
    <mergeCell ref="B11:C11"/>
    <mergeCell ref="E11:H11"/>
    <mergeCell ref="J11:K11"/>
    <mergeCell ref="B7:C7"/>
    <mergeCell ref="J7:K7"/>
    <mergeCell ref="B10:C10"/>
    <mergeCell ref="E10:H10"/>
    <mergeCell ref="J10:K10"/>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4" width="15.7109375" style="31" customWidth="1"/>
    <col min="5" max="5" width="15.7109375" style="372" customWidth="1"/>
    <col min="6" max="6" width="15.7109375" style="31" customWidth="1"/>
    <col min="7" max="7" width="15.7109375" style="267" customWidth="1"/>
    <col min="8" max="11" width="15.7109375" style="31" customWidth="1"/>
    <col min="12" max="16384" width="11.42578125" style="31"/>
  </cols>
  <sheetData>
    <row r="1" spans="1:12" ht="12.75" customHeight="1" x14ac:dyDescent="0.25">
      <c r="A1" s="2" t="s">
        <v>101</v>
      </c>
      <c r="B1" s="2"/>
      <c r="C1" s="2"/>
      <c r="D1" s="2"/>
      <c r="E1" s="365"/>
      <c r="F1" s="2"/>
      <c r="G1" s="261"/>
      <c r="H1" s="3"/>
      <c r="I1" s="3"/>
      <c r="J1" s="3"/>
      <c r="K1" s="3"/>
    </row>
    <row r="2" spans="1:12" ht="12.75" customHeight="1" x14ac:dyDescent="0.25">
      <c r="A2" s="3"/>
      <c r="B2" s="3"/>
      <c r="C2" s="3"/>
      <c r="D2" s="3"/>
      <c r="E2" s="365"/>
      <c r="F2" s="3"/>
      <c r="G2" s="261"/>
      <c r="H2" s="3"/>
      <c r="I2" s="3"/>
      <c r="J2" s="3"/>
      <c r="K2" s="4"/>
    </row>
    <row r="3" spans="1:12" ht="15" customHeight="1" x14ac:dyDescent="0.25">
      <c r="A3" s="126" t="s">
        <v>154</v>
      </c>
      <c r="B3" s="129" t="s">
        <v>153</v>
      </c>
      <c r="C3" s="126"/>
      <c r="D3" s="126"/>
      <c r="E3" s="366"/>
      <c r="F3" s="127"/>
      <c r="G3" s="262"/>
      <c r="H3" s="127"/>
      <c r="I3" s="127"/>
      <c r="J3" s="127"/>
      <c r="K3" s="128" t="str">
        <f>+TOTAL!M1</f>
        <v>AGOSTO</v>
      </c>
    </row>
    <row r="4" spans="1:12" ht="12.75" customHeight="1" x14ac:dyDescent="0.25">
      <c r="A4" s="33"/>
      <c r="B4" s="33"/>
      <c r="C4" s="33"/>
      <c r="D4" s="33"/>
      <c r="E4" s="367"/>
      <c r="F4" s="33"/>
      <c r="G4" s="26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335">
        <v>44566</v>
      </c>
      <c r="B7" s="444"/>
      <c r="C7" s="445"/>
      <c r="D7" s="334" t="s">
        <v>312</v>
      </c>
      <c r="E7" s="436" t="s">
        <v>394</v>
      </c>
      <c r="F7" s="437"/>
      <c r="G7" s="437"/>
      <c r="H7" s="438"/>
      <c r="I7" s="333">
        <v>91614931</v>
      </c>
      <c r="J7" s="397"/>
      <c r="K7" s="398"/>
    </row>
    <row r="8" spans="1:12" x14ac:dyDescent="0.25">
      <c r="A8" s="122"/>
      <c r="B8" s="397"/>
      <c r="C8" s="398"/>
      <c r="D8" s="83"/>
      <c r="E8" s="441"/>
      <c r="F8" s="442"/>
      <c r="G8" s="442"/>
      <c r="H8" s="443"/>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c r="L10"/>
    </row>
    <row r="11" spans="1:12" ht="12.75" customHeight="1" x14ac:dyDescent="0.25">
      <c r="A11" s="122"/>
      <c r="B11" s="397"/>
      <c r="C11" s="398"/>
      <c r="D11" s="83"/>
      <c r="E11" s="399"/>
      <c r="F11" s="400"/>
      <c r="G11" s="400"/>
      <c r="H11" s="401"/>
      <c r="I11" s="61"/>
      <c r="J11" s="397"/>
      <c r="K11" s="398"/>
    </row>
    <row r="12" spans="1:12" x14ac:dyDescent="0.25">
      <c r="A12" s="44"/>
      <c r="B12" s="45"/>
      <c r="C12" s="45"/>
      <c r="D12" s="45"/>
      <c r="E12" s="368"/>
      <c r="F12" s="45"/>
      <c r="G12" s="402" t="s">
        <v>86</v>
      </c>
      <c r="H12" s="403"/>
      <c r="I12" s="59">
        <f>SUM(I7:I11)</f>
        <v>91614931</v>
      </c>
      <c r="J12" s="46"/>
      <c r="K12" s="47"/>
    </row>
    <row r="13" spans="1:12" ht="12.75" customHeight="1" x14ac:dyDescent="0.25">
      <c r="A13" s="3"/>
      <c r="B13" s="3"/>
      <c r="C13" s="3"/>
      <c r="D13" s="3"/>
      <c r="E13" s="365"/>
      <c r="F13" s="3"/>
      <c r="G13" s="261"/>
      <c r="H13" s="3"/>
      <c r="I13" s="22"/>
      <c r="J13" s="32"/>
      <c r="K13" s="40"/>
    </row>
    <row r="14" spans="1:12" x14ac:dyDescent="0.25">
      <c r="A14" s="404" t="s">
        <v>22</v>
      </c>
      <c r="B14" s="30" t="s">
        <v>31</v>
      </c>
      <c r="C14" s="49" t="s">
        <v>27</v>
      </c>
      <c r="D14" s="48" t="s">
        <v>27</v>
      </c>
      <c r="E14" s="406" t="s">
        <v>33</v>
      </c>
      <c r="F14" s="407"/>
      <c r="G14" s="407"/>
      <c r="H14" s="408"/>
      <c r="I14" s="404" t="s">
        <v>24</v>
      </c>
      <c r="J14" s="404" t="s">
        <v>23</v>
      </c>
      <c r="K14" s="49" t="s">
        <v>40</v>
      </c>
    </row>
    <row r="15" spans="1:12" x14ac:dyDescent="0.25">
      <c r="A15" s="405"/>
      <c r="B15" s="50" t="s">
        <v>32</v>
      </c>
      <c r="C15" s="50" t="s">
        <v>29</v>
      </c>
      <c r="D15" s="50" t="s">
        <v>28</v>
      </c>
      <c r="E15" s="406" t="s">
        <v>26</v>
      </c>
      <c r="F15" s="408"/>
      <c r="G15" s="406" t="s">
        <v>25</v>
      </c>
      <c r="H15" s="408"/>
      <c r="I15" s="405"/>
      <c r="J15" s="405"/>
      <c r="K15" s="50" t="s">
        <v>41</v>
      </c>
    </row>
    <row r="16" spans="1:12" x14ac:dyDescent="0.25">
      <c r="A16" s="286">
        <v>44592</v>
      </c>
      <c r="B16" s="271">
        <v>12360367</v>
      </c>
      <c r="C16" s="272">
        <v>211</v>
      </c>
      <c r="D16" s="272">
        <v>991</v>
      </c>
      <c r="E16" s="277" t="s">
        <v>307</v>
      </c>
      <c r="F16" s="228"/>
      <c r="G16" s="259" t="s">
        <v>211</v>
      </c>
      <c r="H16" s="228"/>
      <c r="I16" s="273">
        <v>8491400</v>
      </c>
      <c r="J16" s="273">
        <v>8491400</v>
      </c>
      <c r="K16" s="274">
        <f t="shared" ref="K16:K97" si="0">+I16-J16</f>
        <v>0</v>
      </c>
    </row>
    <row r="17" spans="1:13" x14ac:dyDescent="0.25">
      <c r="A17" s="270">
        <v>44620</v>
      </c>
      <c r="B17" s="271" t="s">
        <v>377</v>
      </c>
      <c r="C17" s="272" t="s">
        <v>375</v>
      </c>
      <c r="D17" s="272" t="s">
        <v>376</v>
      </c>
      <c r="E17" s="222" t="s">
        <v>378</v>
      </c>
      <c r="F17" s="228"/>
      <c r="G17" s="323" t="s">
        <v>211</v>
      </c>
      <c r="H17" s="228"/>
      <c r="I17" s="273">
        <v>8507880</v>
      </c>
      <c r="J17" s="273">
        <v>8507880</v>
      </c>
      <c r="K17" s="274">
        <f t="shared" si="0"/>
        <v>0</v>
      </c>
      <c r="M17" s="120"/>
    </row>
    <row r="18" spans="1:13" x14ac:dyDescent="0.25">
      <c r="A18" s="286">
        <v>44642</v>
      </c>
      <c r="B18" s="122" t="s">
        <v>482</v>
      </c>
      <c r="C18" s="53" t="s">
        <v>375</v>
      </c>
      <c r="D18" s="53" t="s">
        <v>481</v>
      </c>
      <c r="E18" s="222" t="s">
        <v>483</v>
      </c>
      <c r="F18" s="55"/>
      <c r="G18" s="323" t="s">
        <v>211</v>
      </c>
      <c r="H18" s="55"/>
      <c r="I18" s="61">
        <v>8539230</v>
      </c>
      <c r="J18" s="61">
        <v>8539230</v>
      </c>
      <c r="K18" s="60">
        <f t="shared" si="0"/>
        <v>0</v>
      </c>
      <c r="M18" s="120"/>
    </row>
    <row r="19" spans="1:13" x14ac:dyDescent="0.25">
      <c r="A19" s="39">
        <v>44672</v>
      </c>
      <c r="B19" s="122" t="s">
        <v>569</v>
      </c>
      <c r="C19" s="53" t="s">
        <v>375</v>
      </c>
      <c r="D19" s="53" t="s">
        <v>568</v>
      </c>
      <c r="E19" s="277" t="s">
        <v>570</v>
      </c>
      <c r="F19" s="55"/>
      <c r="G19" s="344" t="s">
        <v>211</v>
      </c>
      <c r="H19" s="55"/>
      <c r="I19" s="61">
        <v>8572390</v>
      </c>
      <c r="J19" s="61">
        <v>8572390</v>
      </c>
      <c r="K19" s="60">
        <f t="shared" si="0"/>
        <v>0</v>
      </c>
      <c r="M19" s="120"/>
    </row>
    <row r="20" spans="1:13" x14ac:dyDescent="0.25">
      <c r="A20" s="39">
        <v>44704</v>
      </c>
      <c r="B20" s="122" t="s">
        <v>695</v>
      </c>
      <c r="C20" s="53" t="s">
        <v>375</v>
      </c>
      <c r="D20" s="53" t="s">
        <v>694</v>
      </c>
      <c r="E20" s="277" t="s">
        <v>693</v>
      </c>
      <c r="F20" s="55"/>
      <c r="G20" s="323" t="s">
        <v>211</v>
      </c>
      <c r="H20" s="55"/>
      <c r="I20" s="61">
        <v>8493940</v>
      </c>
      <c r="J20" s="61">
        <v>8493940</v>
      </c>
      <c r="K20" s="60">
        <f t="shared" si="0"/>
        <v>0</v>
      </c>
      <c r="M20" s="120"/>
    </row>
    <row r="21" spans="1:13" x14ac:dyDescent="0.25">
      <c r="A21" s="39">
        <v>44733</v>
      </c>
      <c r="B21" s="122" t="s">
        <v>899</v>
      </c>
      <c r="C21" s="53" t="s">
        <v>375</v>
      </c>
      <c r="D21" s="53" t="s">
        <v>898</v>
      </c>
      <c r="E21" s="222" t="s">
        <v>897</v>
      </c>
      <c r="F21" s="55"/>
      <c r="G21" s="359" t="s">
        <v>211</v>
      </c>
      <c r="H21" s="55"/>
      <c r="I21" s="61">
        <v>8506830</v>
      </c>
      <c r="J21" s="61">
        <v>8506830</v>
      </c>
      <c r="K21" s="60">
        <f t="shared" si="0"/>
        <v>0</v>
      </c>
      <c r="M21" s="120"/>
    </row>
    <row r="22" spans="1:13" x14ac:dyDescent="0.25">
      <c r="A22" s="39">
        <v>44742</v>
      </c>
      <c r="B22" s="296" t="s">
        <v>878</v>
      </c>
      <c r="C22" s="53" t="s">
        <v>375</v>
      </c>
      <c r="D22" s="53" t="s">
        <v>902</v>
      </c>
      <c r="E22" s="277" t="s">
        <v>900</v>
      </c>
      <c r="F22" s="55"/>
      <c r="G22" s="323" t="s">
        <v>804</v>
      </c>
      <c r="H22" s="55"/>
      <c r="I22" s="61">
        <v>19623</v>
      </c>
      <c r="J22" s="61">
        <v>19623</v>
      </c>
      <c r="K22" s="60">
        <f t="shared" si="0"/>
        <v>0</v>
      </c>
      <c r="M22" s="120"/>
    </row>
    <row r="23" spans="1:13" x14ac:dyDescent="0.25">
      <c r="A23" s="39">
        <v>44742</v>
      </c>
      <c r="B23" s="296" t="s">
        <v>878</v>
      </c>
      <c r="C23" s="53" t="s">
        <v>375</v>
      </c>
      <c r="D23" s="53" t="s">
        <v>903</v>
      </c>
      <c r="E23" s="277" t="s">
        <v>901</v>
      </c>
      <c r="F23" s="55"/>
      <c r="G23" s="323" t="s">
        <v>805</v>
      </c>
      <c r="H23" s="55"/>
      <c r="I23" s="61">
        <v>42310</v>
      </c>
      <c r="J23" s="61">
        <v>42310</v>
      </c>
      <c r="K23" s="60">
        <f t="shared" si="0"/>
        <v>0</v>
      </c>
      <c r="M23" s="120"/>
    </row>
    <row r="24" spans="1:13" x14ac:dyDescent="0.25">
      <c r="A24" s="39">
        <v>44742</v>
      </c>
      <c r="B24" s="296" t="s">
        <v>878</v>
      </c>
      <c r="C24" s="53" t="s">
        <v>375</v>
      </c>
      <c r="D24" s="53" t="s">
        <v>904</v>
      </c>
      <c r="E24" s="277" t="s">
        <v>900</v>
      </c>
      <c r="F24" s="55"/>
      <c r="G24" s="323" t="s">
        <v>807</v>
      </c>
      <c r="H24" s="55"/>
      <c r="I24" s="61">
        <v>37080</v>
      </c>
      <c r="J24" s="61">
        <v>37080</v>
      </c>
      <c r="K24" s="60">
        <f t="shared" si="0"/>
        <v>0</v>
      </c>
      <c r="M24" s="120"/>
    </row>
    <row r="25" spans="1:13" x14ac:dyDescent="0.25">
      <c r="A25" s="39">
        <v>44742</v>
      </c>
      <c r="B25" s="296" t="s">
        <v>878</v>
      </c>
      <c r="C25" s="53" t="s">
        <v>375</v>
      </c>
      <c r="D25" s="53" t="s">
        <v>905</v>
      </c>
      <c r="E25" s="277" t="s">
        <v>900</v>
      </c>
      <c r="F25" s="55"/>
      <c r="G25" s="323" t="s">
        <v>806</v>
      </c>
      <c r="H25" s="55"/>
      <c r="I25" s="61">
        <v>46165</v>
      </c>
      <c r="J25" s="61">
        <v>46165</v>
      </c>
      <c r="K25" s="60">
        <f t="shared" si="0"/>
        <v>0</v>
      </c>
      <c r="M25" s="120"/>
    </row>
    <row r="26" spans="1:13" x14ac:dyDescent="0.25">
      <c r="A26" s="39">
        <v>44742</v>
      </c>
      <c r="B26" s="296" t="s">
        <v>878</v>
      </c>
      <c r="C26" s="296" t="s">
        <v>375</v>
      </c>
      <c r="D26" s="296" t="s">
        <v>906</v>
      </c>
      <c r="E26" s="277" t="s">
        <v>900</v>
      </c>
      <c r="F26" s="55"/>
      <c r="G26" s="323" t="s">
        <v>808</v>
      </c>
      <c r="H26" s="55"/>
      <c r="I26" s="61">
        <v>39645</v>
      </c>
      <c r="J26" s="61">
        <v>39645</v>
      </c>
      <c r="K26" s="60">
        <f t="shared" si="0"/>
        <v>0</v>
      </c>
      <c r="M26" s="120"/>
    </row>
    <row r="27" spans="1:13" x14ac:dyDescent="0.25">
      <c r="A27" s="39">
        <v>44742</v>
      </c>
      <c r="B27" s="296" t="s">
        <v>878</v>
      </c>
      <c r="C27" s="296" t="s">
        <v>375</v>
      </c>
      <c r="D27" s="296" t="s">
        <v>907</v>
      </c>
      <c r="E27" s="277" t="s">
        <v>900</v>
      </c>
      <c r="F27" s="55"/>
      <c r="G27" s="323" t="s">
        <v>809</v>
      </c>
      <c r="H27" s="55"/>
      <c r="I27" s="61">
        <v>39778</v>
      </c>
      <c r="J27" s="61">
        <v>39778</v>
      </c>
      <c r="K27" s="60">
        <f t="shared" si="0"/>
        <v>0</v>
      </c>
      <c r="M27" s="120"/>
    </row>
    <row r="28" spans="1:13" x14ac:dyDescent="0.25">
      <c r="A28" s="39">
        <v>44742</v>
      </c>
      <c r="B28" s="296" t="s">
        <v>878</v>
      </c>
      <c r="C28" s="296" t="s">
        <v>375</v>
      </c>
      <c r="D28" s="296" t="s">
        <v>908</v>
      </c>
      <c r="E28" s="277" t="s">
        <v>900</v>
      </c>
      <c r="F28" s="55"/>
      <c r="G28" s="323" t="s">
        <v>810</v>
      </c>
      <c r="H28" s="55"/>
      <c r="I28" s="61">
        <v>48678</v>
      </c>
      <c r="J28" s="61">
        <v>48678</v>
      </c>
      <c r="K28" s="60">
        <f t="shared" si="0"/>
        <v>0</v>
      </c>
      <c r="M28" s="120"/>
    </row>
    <row r="29" spans="1:13" x14ac:dyDescent="0.25">
      <c r="A29" s="39">
        <v>44742</v>
      </c>
      <c r="B29" s="296" t="s">
        <v>878</v>
      </c>
      <c r="C29" s="296" t="s">
        <v>375</v>
      </c>
      <c r="D29" s="296" t="s">
        <v>909</v>
      </c>
      <c r="E29" s="277" t="s">
        <v>900</v>
      </c>
      <c r="F29" s="55"/>
      <c r="G29" s="323" t="s">
        <v>811</v>
      </c>
      <c r="H29" s="55"/>
      <c r="I29" s="61">
        <v>47412</v>
      </c>
      <c r="J29" s="61">
        <v>47412</v>
      </c>
      <c r="K29" s="60">
        <f t="shared" si="0"/>
        <v>0</v>
      </c>
      <c r="M29" s="120"/>
    </row>
    <row r="30" spans="1:13" x14ac:dyDescent="0.25">
      <c r="A30" s="39">
        <v>44742</v>
      </c>
      <c r="B30" s="296" t="s">
        <v>878</v>
      </c>
      <c r="C30" s="296" t="s">
        <v>375</v>
      </c>
      <c r="D30" s="296" t="s">
        <v>910</v>
      </c>
      <c r="E30" s="277" t="s">
        <v>900</v>
      </c>
      <c r="F30" s="55"/>
      <c r="G30" s="323" t="s">
        <v>812</v>
      </c>
      <c r="H30" s="55"/>
      <c r="I30" s="61">
        <v>44550</v>
      </c>
      <c r="J30" s="61">
        <v>44550</v>
      </c>
      <c r="K30" s="60">
        <f t="shared" si="0"/>
        <v>0</v>
      </c>
      <c r="M30" s="120"/>
    </row>
    <row r="31" spans="1:13" x14ac:dyDescent="0.25">
      <c r="A31" s="39">
        <v>44742</v>
      </c>
      <c r="B31" s="296" t="s">
        <v>878</v>
      </c>
      <c r="C31" s="296" t="s">
        <v>375</v>
      </c>
      <c r="D31" s="296" t="s">
        <v>911</v>
      </c>
      <c r="E31" s="277" t="s">
        <v>900</v>
      </c>
      <c r="F31" s="55"/>
      <c r="G31" s="323" t="s">
        <v>813</v>
      </c>
      <c r="H31" s="55"/>
      <c r="I31" s="61">
        <v>37651</v>
      </c>
      <c r="J31" s="61">
        <v>37651</v>
      </c>
      <c r="K31" s="60">
        <f t="shared" si="0"/>
        <v>0</v>
      </c>
      <c r="M31" s="120"/>
    </row>
    <row r="32" spans="1:13" x14ac:dyDescent="0.25">
      <c r="A32" s="39">
        <v>44742</v>
      </c>
      <c r="B32" s="296" t="s">
        <v>878</v>
      </c>
      <c r="C32" s="296" t="s">
        <v>375</v>
      </c>
      <c r="D32" s="296" t="s">
        <v>912</v>
      </c>
      <c r="E32" s="277" t="s">
        <v>900</v>
      </c>
      <c r="F32" s="55"/>
      <c r="G32" s="323" t="s">
        <v>814</v>
      </c>
      <c r="H32" s="55"/>
      <c r="I32" s="61">
        <v>40430</v>
      </c>
      <c r="J32" s="61">
        <v>40430</v>
      </c>
      <c r="K32" s="60">
        <f t="shared" si="0"/>
        <v>0</v>
      </c>
      <c r="M32" s="120"/>
    </row>
    <row r="33" spans="1:13" x14ac:dyDescent="0.25">
      <c r="A33" s="39">
        <v>44742</v>
      </c>
      <c r="B33" s="296" t="s">
        <v>878</v>
      </c>
      <c r="C33" s="296" t="s">
        <v>375</v>
      </c>
      <c r="D33" s="296" t="s">
        <v>913</v>
      </c>
      <c r="E33" s="277" t="s">
        <v>900</v>
      </c>
      <c r="F33" s="55"/>
      <c r="G33" s="323" t="s">
        <v>815</v>
      </c>
      <c r="H33" s="55"/>
      <c r="I33" s="61">
        <v>45216</v>
      </c>
      <c r="J33" s="61">
        <v>45216</v>
      </c>
      <c r="K33" s="60">
        <f t="shared" si="0"/>
        <v>0</v>
      </c>
      <c r="M33" s="120"/>
    </row>
    <row r="34" spans="1:13" x14ac:dyDescent="0.25">
      <c r="A34" s="39">
        <v>44742</v>
      </c>
      <c r="B34" s="296" t="s">
        <v>878</v>
      </c>
      <c r="C34" s="296" t="s">
        <v>375</v>
      </c>
      <c r="D34" s="296" t="s">
        <v>914</v>
      </c>
      <c r="E34" s="277" t="s">
        <v>900</v>
      </c>
      <c r="F34" s="55"/>
      <c r="G34" s="323" t="s">
        <v>816</v>
      </c>
      <c r="H34" s="55"/>
      <c r="I34" s="61">
        <v>46779</v>
      </c>
      <c r="J34" s="61">
        <v>46779</v>
      </c>
      <c r="K34" s="60">
        <f t="shared" si="0"/>
        <v>0</v>
      </c>
      <c r="M34" s="120"/>
    </row>
    <row r="35" spans="1:13" x14ac:dyDescent="0.25">
      <c r="A35" s="39">
        <v>44742</v>
      </c>
      <c r="B35" s="296" t="s">
        <v>878</v>
      </c>
      <c r="C35" s="296" t="s">
        <v>375</v>
      </c>
      <c r="D35" s="296" t="s">
        <v>915</v>
      </c>
      <c r="E35" s="277" t="s">
        <v>900</v>
      </c>
      <c r="F35" s="55"/>
      <c r="G35" s="323" t="s">
        <v>817</v>
      </c>
      <c r="H35" s="55"/>
      <c r="I35" s="61">
        <v>46760</v>
      </c>
      <c r="J35" s="61">
        <v>46760</v>
      </c>
      <c r="K35" s="60">
        <f t="shared" si="0"/>
        <v>0</v>
      </c>
      <c r="M35" s="120"/>
    </row>
    <row r="36" spans="1:13" x14ac:dyDescent="0.25">
      <c r="A36" s="39">
        <v>44742</v>
      </c>
      <c r="B36" s="296" t="s">
        <v>878</v>
      </c>
      <c r="C36" s="296" t="s">
        <v>375</v>
      </c>
      <c r="D36" s="296" t="s">
        <v>916</v>
      </c>
      <c r="E36" s="277" t="s">
        <v>900</v>
      </c>
      <c r="F36" s="55"/>
      <c r="G36" s="323" t="s">
        <v>818</v>
      </c>
      <c r="H36" s="55"/>
      <c r="I36" s="61">
        <v>25380</v>
      </c>
      <c r="J36" s="61">
        <v>25380</v>
      </c>
      <c r="K36" s="60">
        <f t="shared" si="0"/>
        <v>0</v>
      </c>
      <c r="M36" s="120"/>
    </row>
    <row r="37" spans="1:13" x14ac:dyDescent="0.25">
      <c r="A37" s="39">
        <v>44742</v>
      </c>
      <c r="B37" s="296" t="s">
        <v>878</v>
      </c>
      <c r="C37" s="296" t="s">
        <v>375</v>
      </c>
      <c r="D37" s="296" t="s">
        <v>917</v>
      </c>
      <c r="E37" s="277" t="s">
        <v>900</v>
      </c>
      <c r="F37" s="55"/>
      <c r="G37" s="323" t="s">
        <v>819</v>
      </c>
      <c r="H37" s="55"/>
      <c r="I37" s="61">
        <v>43326</v>
      </c>
      <c r="J37" s="61">
        <v>43326</v>
      </c>
      <c r="K37" s="60">
        <f t="shared" si="0"/>
        <v>0</v>
      </c>
      <c r="M37" s="120"/>
    </row>
    <row r="38" spans="1:13" x14ac:dyDescent="0.25">
      <c r="A38" s="39">
        <v>44742</v>
      </c>
      <c r="B38" s="296" t="s">
        <v>878</v>
      </c>
      <c r="C38" s="296" t="s">
        <v>375</v>
      </c>
      <c r="D38" s="296" t="s">
        <v>918</v>
      </c>
      <c r="E38" s="277" t="s">
        <v>900</v>
      </c>
      <c r="F38" s="55"/>
      <c r="G38" s="323" t="s">
        <v>820</v>
      </c>
      <c r="H38" s="55"/>
      <c r="I38" s="61">
        <v>37708</v>
      </c>
      <c r="J38" s="61">
        <v>37708</v>
      </c>
      <c r="K38" s="60">
        <f t="shared" si="0"/>
        <v>0</v>
      </c>
      <c r="M38" s="120"/>
    </row>
    <row r="39" spans="1:13" x14ac:dyDescent="0.25">
      <c r="A39" s="39">
        <v>44742</v>
      </c>
      <c r="B39" s="296" t="s">
        <v>878</v>
      </c>
      <c r="C39" s="296" t="s">
        <v>375</v>
      </c>
      <c r="D39" s="296" t="s">
        <v>919</v>
      </c>
      <c r="E39" s="277" t="s">
        <v>900</v>
      </c>
      <c r="F39" s="55"/>
      <c r="G39" s="323" t="s">
        <v>821</v>
      </c>
      <c r="H39" s="55"/>
      <c r="I39" s="61">
        <v>47412</v>
      </c>
      <c r="J39" s="61">
        <v>47412</v>
      </c>
      <c r="K39" s="60">
        <f t="shared" si="0"/>
        <v>0</v>
      </c>
      <c r="M39" s="120"/>
    </row>
    <row r="40" spans="1:13" x14ac:dyDescent="0.25">
      <c r="A40" s="39">
        <v>44742</v>
      </c>
      <c r="B40" s="296" t="s">
        <v>878</v>
      </c>
      <c r="C40" s="296" t="s">
        <v>375</v>
      </c>
      <c r="D40" s="296" t="s">
        <v>920</v>
      </c>
      <c r="E40" s="277" t="s">
        <v>900</v>
      </c>
      <c r="F40" s="55"/>
      <c r="G40" s="323" t="s">
        <v>822</v>
      </c>
      <c r="H40" s="55"/>
      <c r="I40" s="61">
        <v>47412</v>
      </c>
      <c r="J40" s="61">
        <v>47412</v>
      </c>
      <c r="K40" s="60">
        <f t="shared" si="0"/>
        <v>0</v>
      </c>
      <c r="M40" s="120"/>
    </row>
    <row r="41" spans="1:13" x14ac:dyDescent="0.25">
      <c r="A41" s="39">
        <v>44742</v>
      </c>
      <c r="B41" s="296" t="s">
        <v>878</v>
      </c>
      <c r="C41" s="296" t="s">
        <v>375</v>
      </c>
      <c r="D41" s="296" t="s">
        <v>921</v>
      </c>
      <c r="E41" s="277" t="s">
        <v>900</v>
      </c>
      <c r="F41" s="55"/>
      <c r="G41" s="323" t="s">
        <v>823</v>
      </c>
      <c r="H41" s="55"/>
      <c r="I41" s="61">
        <v>37692</v>
      </c>
      <c r="J41" s="61">
        <v>37692</v>
      </c>
      <c r="K41" s="60">
        <f t="shared" si="0"/>
        <v>0</v>
      </c>
      <c r="M41" s="120"/>
    </row>
    <row r="42" spans="1:13" x14ac:dyDescent="0.25">
      <c r="A42" s="39">
        <v>44742</v>
      </c>
      <c r="B42" s="296" t="s">
        <v>878</v>
      </c>
      <c r="C42" s="296" t="s">
        <v>375</v>
      </c>
      <c r="D42" s="296" t="s">
        <v>922</v>
      </c>
      <c r="E42" s="277" t="s">
        <v>900</v>
      </c>
      <c r="F42" s="55"/>
      <c r="G42" s="323" t="s">
        <v>824</v>
      </c>
      <c r="H42" s="55"/>
      <c r="I42" s="61">
        <v>37098</v>
      </c>
      <c r="J42" s="61">
        <v>37098</v>
      </c>
      <c r="K42" s="60">
        <f t="shared" si="0"/>
        <v>0</v>
      </c>
      <c r="M42" s="120"/>
    </row>
    <row r="43" spans="1:13" x14ac:dyDescent="0.25">
      <c r="A43" s="39">
        <v>44742</v>
      </c>
      <c r="B43" s="296" t="s">
        <v>878</v>
      </c>
      <c r="C43" s="296" t="s">
        <v>375</v>
      </c>
      <c r="D43" s="296" t="s">
        <v>923</v>
      </c>
      <c r="E43" s="277" t="s">
        <v>900</v>
      </c>
      <c r="F43" s="55"/>
      <c r="G43" s="323" t="s">
        <v>825</v>
      </c>
      <c r="H43" s="55"/>
      <c r="I43" s="61">
        <v>40240</v>
      </c>
      <c r="J43" s="61">
        <v>40240</v>
      </c>
      <c r="K43" s="60">
        <f t="shared" si="0"/>
        <v>0</v>
      </c>
      <c r="M43" s="120"/>
    </row>
    <row r="44" spans="1:13" x14ac:dyDescent="0.25">
      <c r="A44" s="39">
        <v>44742</v>
      </c>
      <c r="B44" s="296" t="s">
        <v>878</v>
      </c>
      <c r="C44" s="296" t="s">
        <v>375</v>
      </c>
      <c r="D44" s="296" t="s">
        <v>924</v>
      </c>
      <c r="E44" s="277" t="s">
        <v>900</v>
      </c>
      <c r="F44" s="55"/>
      <c r="G44" s="323" t="s">
        <v>826</v>
      </c>
      <c r="H44" s="55"/>
      <c r="I44" s="61">
        <v>44247</v>
      </c>
      <c r="J44" s="61">
        <v>44247</v>
      </c>
      <c r="K44" s="60">
        <f t="shared" si="0"/>
        <v>0</v>
      </c>
      <c r="M44" s="120"/>
    </row>
    <row r="45" spans="1:13" x14ac:dyDescent="0.25">
      <c r="A45" s="39">
        <v>44742</v>
      </c>
      <c r="B45" s="296" t="s">
        <v>878</v>
      </c>
      <c r="C45" s="296" t="s">
        <v>375</v>
      </c>
      <c r="D45" s="296" t="s">
        <v>925</v>
      </c>
      <c r="E45" s="277" t="s">
        <v>900</v>
      </c>
      <c r="F45" s="55"/>
      <c r="G45" s="323" t="s">
        <v>827</v>
      </c>
      <c r="H45" s="55"/>
      <c r="I45" s="61">
        <v>17748</v>
      </c>
      <c r="J45" s="61">
        <v>17748</v>
      </c>
      <c r="K45" s="60">
        <f t="shared" si="0"/>
        <v>0</v>
      </c>
      <c r="M45" s="120"/>
    </row>
    <row r="46" spans="1:13" x14ac:dyDescent="0.25">
      <c r="A46" s="39">
        <v>44742</v>
      </c>
      <c r="B46" s="296" t="s">
        <v>878</v>
      </c>
      <c r="C46" s="296" t="s">
        <v>375</v>
      </c>
      <c r="D46" s="296" t="s">
        <v>926</v>
      </c>
      <c r="E46" s="277" t="s">
        <v>900</v>
      </c>
      <c r="F46" s="55"/>
      <c r="G46" s="323" t="s">
        <v>828</v>
      </c>
      <c r="H46" s="55"/>
      <c r="I46" s="61">
        <v>34752</v>
      </c>
      <c r="J46" s="61">
        <v>34752</v>
      </c>
      <c r="K46" s="60">
        <f t="shared" si="0"/>
        <v>0</v>
      </c>
      <c r="M46" s="120"/>
    </row>
    <row r="47" spans="1:13" x14ac:dyDescent="0.25">
      <c r="A47" s="39">
        <v>44742</v>
      </c>
      <c r="B47" s="296" t="s">
        <v>878</v>
      </c>
      <c r="C47" s="296" t="s">
        <v>375</v>
      </c>
      <c r="D47" s="296" t="s">
        <v>927</v>
      </c>
      <c r="E47" s="277" t="s">
        <v>900</v>
      </c>
      <c r="F47" s="55"/>
      <c r="G47" s="323" t="s">
        <v>829</v>
      </c>
      <c r="H47" s="55"/>
      <c r="I47" s="61">
        <v>41563</v>
      </c>
      <c r="J47" s="61">
        <v>41563</v>
      </c>
      <c r="K47" s="60">
        <f t="shared" si="0"/>
        <v>0</v>
      </c>
      <c r="M47" s="120"/>
    </row>
    <row r="48" spans="1:13" x14ac:dyDescent="0.25">
      <c r="A48" s="39">
        <v>44742</v>
      </c>
      <c r="B48" s="296" t="s">
        <v>878</v>
      </c>
      <c r="C48" s="296" t="s">
        <v>375</v>
      </c>
      <c r="D48" s="296" t="s">
        <v>928</v>
      </c>
      <c r="E48" s="277" t="s">
        <v>900</v>
      </c>
      <c r="F48" s="55"/>
      <c r="G48" s="323" t="s">
        <v>830</v>
      </c>
      <c r="H48" s="55"/>
      <c r="I48" s="61">
        <v>41006</v>
      </c>
      <c r="J48" s="61">
        <v>41006</v>
      </c>
      <c r="K48" s="60">
        <f t="shared" si="0"/>
        <v>0</v>
      </c>
      <c r="M48" s="120"/>
    </row>
    <row r="49" spans="1:13" x14ac:dyDescent="0.25">
      <c r="A49" s="39">
        <v>44742</v>
      </c>
      <c r="B49" s="296" t="s">
        <v>878</v>
      </c>
      <c r="C49" s="296" t="s">
        <v>375</v>
      </c>
      <c r="D49" s="296" t="s">
        <v>929</v>
      </c>
      <c r="E49" s="277" t="s">
        <v>900</v>
      </c>
      <c r="F49" s="55"/>
      <c r="G49" s="323" t="s">
        <v>831</v>
      </c>
      <c r="H49" s="55"/>
      <c r="I49" s="61">
        <v>39183</v>
      </c>
      <c r="J49" s="61">
        <v>39183</v>
      </c>
      <c r="K49" s="60">
        <f t="shared" si="0"/>
        <v>0</v>
      </c>
      <c r="M49" s="120"/>
    </row>
    <row r="50" spans="1:13" x14ac:dyDescent="0.25">
      <c r="A50" s="39">
        <v>44742</v>
      </c>
      <c r="B50" s="296" t="s">
        <v>878</v>
      </c>
      <c r="C50" s="296" t="s">
        <v>375</v>
      </c>
      <c r="D50" s="296" t="s">
        <v>930</v>
      </c>
      <c r="E50" s="277" t="s">
        <v>900</v>
      </c>
      <c r="F50" s="55"/>
      <c r="G50" s="323" t="s">
        <v>832</v>
      </c>
      <c r="H50" s="55"/>
      <c r="I50" s="61">
        <v>34218</v>
      </c>
      <c r="J50" s="61">
        <v>34218</v>
      </c>
      <c r="K50" s="60">
        <f t="shared" si="0"/>
        <v>0</v>
      </c>
      <c r="M50" s="120"/>
    </row>
    <row r="51" spans="1:13" x14ac:dyDescent="0.25">
      <c r="A51" s="39">
        <v>44742</v>
      </c>
      <c r="B51" s="296" t="s">
        <v>878</v>
      </c>
      <c r="C51" s="296" t="s">
        <v>375</v>
      </c>
      <c r="D51" s="296" t="s">
        <v>931</v>
      </c>
      <c r="E51" s="277" t="s">
        <v>900</v>
      </c>
      <c r="F51" s="55"/>
      <c r="G51" s="323" t="s">
        <v>833</v>
      </c>
      <c r="H51" s="55"/>
      <c r="I51" s="61">
        <v>34581</v>
      </c>
      <c r="J51" s="61">
        <v>34581</v>
      </c>
      <c r="K51" s="60">
        <f t="shared" si="0"/>
        <v>0</v>
      </c>
      <c r="M51" s="120"/>
    </row>
    <row r="52" spans="1:13" x14ac:dyDescent="0.25">
      <c r="A52" s="39">
        <v>44742</v>
      </c>
      <c r="B52" s="296" t="s">
        <v>878</v>
      </c>
      <c r="C52" s="296" t="s">
        <v>375</v>
      </c>
      <c r="D52" s="296" t="s">
        <v>932</v>
      </c>
      <c r="E52" s="277" t="s">
        <v>900</v>
      </c>
      <c r="F52" s="55"/>
      <c r="G52" s="323" t="s">
        <v>834</v>
      </c>
      <c r="H52" s="55"/>
      <c r="I52" s="61">
        <v>34600</v>
      </c>
      <c r="J52" s="61">
        <v>34600</v>
      </c>
      <c r="K52" s="60">
        <f t="shared" si="0"/>
        <v>0</v>
      </c>
      <c r="M52" s="120"/>
    </row>
    <row r="53" spans="1:13" x14ac:dyDescent="0.25">
      <c r="A53" s="39">
        <v>44742</v>
      </c>
      <c r="B53" s="296" t="s">
        <v>878</v>
      </c>
      <c r="C53" s="296" t="s">
        <v>375</v>
      </c>
      <c r="D53" s="296" t="s">
        <v>933</v>
      </c>
      <c r="E53" s="277" t="s">
        <v>900</v>
      </c>
      <c r="F53" s="55"/>
      <c r="G53" s="323" t="s">
        <v>836</v>
      </c>
      <c r="H53" s="55"/>
      <c r="I53" s="61">
        <v>35961</v>
      </c>
      <c r="J53" s="61">
        <v>35961</v>
      </c>
      <c r="K53" s="60">
        <f t="shared" si="0"/>
        <v>0</v>
      </c>
      <c r="M53" s="120"/>
    </row>
    <row r="54" spans="1:13" x14ac:dyDescent="0.25">
      <c r="A54" s="39">
        <v>44742</v>
      </c>
      <c r="B54" s="296" t="s">
        <v>878</v>
      </c>
      <c r="C54" s="296" t="s">
        <v>375</v>
      </c>
      <c r="D54" s="296" t="s">
        <v>934</v>
      </c>
      <c r="E54" s="277" t="s">
        <v>900</v>
      </c>
      <c r="F54" s="55"/>
      <c r="G54" s="323" t="s">
        <v>837</v>
      </c>
      <c r="H54" s="55"/>
      <c r="I54" s="61">
        <v>38493</v>
      </c>
      <c r="J54" s="61">
        <v>38493</v>
      </c>
      <c r="K54" s="60">
        <f t="shared" si="0"/>
        <v>0</v>
      </c>
      <c r="M54" s="120"/>
    </row>
    <row r="55" spans="1:13" x14ac:dyDescent="0.25">
      <c r="A55" s="39">
        <v>44742</v>
      </c>
      <c r="B55" s="296" t="s">
        <v>878</v>
      </c>
      <c r="C55" s="296" t="s">
        <v>375</v>
      </c>
      <c r="D55" s="296" t="s">
        <v>935</v>
      </c>
      <c r="E55" s="277" t="s">
        <v>900</v>
      </c>
      <c r="F55" s="55"/>
      <c r="G55" s="323" t="s">
        <v>838</v>
      </c>
      <c r="H55" s="55"/>
      <c r="I55" s="61">
        <v>30207</v>
      </c>
      <c r="J55" s="61">
        <v>30207</v>
      </c>
      <c r="K55" s="60">
        <f t="shared" si="0"/>
        <v>0</v>
      </c>
      <c r="M55" s="120"/>
    </row>
    <row r="56" spans="1:13" x14ac:dyDescent="0.25">
      <c r="A56" s="39">
        <v>44742</v>
      </c>
      <c r="B56" s="296" t="s">
        <v>878</v>
      </c>
      <c r="C56" s="296" t="s">
        <v>375</v>
      </c>
      <c r="D56" s="296" t="s">
        <v>936</v>
      </c>
      <c r="E56" s="277" t="s">
        <v>900</v>
      </c>
      <c r="F56" s="55"/>
      <c r="G56" s="323" t="s">
        <v>839</v>
      </c>
      <c r="H56" s="55"/>
      <c r="I56" s="61">
        <v>40449</v>
      </c>
      <c r="J56" s="61">
        <v>40449</v>
      </c>
      <c r="K56" s="60">
        <f t="shared" si="0"/>
        <v>0</v>
      </c>
      <c r="M56" s="120"/>
    </row>
    <row r="57" spans="1:13" x14ac:dyDescent="0.25">
      <c r="A57" s="39">
        <v>44743</v>
      </c>
      <c r="B57" s="315" t="s">
        <v>1128</v>
      </c>
      <c r="C57" s="296" t="s">
        <v>375</v>
      </c>
      <c r="D57" s="296" t="s">
        <v>1165</v>
      </c>
      <c r="E57" s="277" t="s">
        <v>900</v>
      </c>
      <c r="F57" s="55"/>
      <c r="G57" s="380" t="s">
        <v>1088</v>
      </c>
      <c r="H57" s="55"/>
      <c r="I57" s="61">
        <v>28941</v>
      </c>
      <c r="J57" s="61">
        <v>28941</v>
      </c>
      <c r="K57" s="60">
        <f t="shared" si="0"/>
        <v>0</v>
      </c>
      <c r="M57" s="120"/>
    </row>
    <row r="58" spans="1:13" x14ac:dyDescent="0.25">
      <c r="A58" s="39">
        <v>44743</v>
      </c>
      <c r="B58" s="315" t="s">
        <v>1128</v>
      </c>
      <c r="C58" s="296" t="s">
        <v>375</v>
      </c>
      <c r="D58" s="296" t="s">
        <v>1166</v>
      </c>
      <c r="E58" s="277" t="s">
        <v>900</v>
      </c>
      <c r="F58" s="55"/>
      <c r="G58" s="380" t="s">
        <v>1089</v>
      </c>
      <c r="H58" s="55"/>
      <c r="I58" s="61">
        <v>46779</v>
      </c>
      <c r="J58" s="61">
        <v>46779</v>
      </c>
      <c r="K58" s="60">
        <f t="shared" si="0"/>
        <v>0</v>
      </c>
      <c r="M58" s="120"/>
    </row>
    <row r="59" spans="1:13" x14ac:dyDescent="0.25">
      <c r="A59" s="39">
        <v>44743</v>
      </c>
      <c r="B59" s="315" t="s">
        <v>1128</v>
      </c>
      <c r="C59" s="296" t="s">
        <v>375</v>
      </c>
      <c r="D59" s="296" t="s">
        <v>1167</v>
      </c>
      <c r="E59" s="277" t="s">
        <v>900</v>
      </c>
      <c r="F59" s="55"/>
      <c r="G59" s="380" t="s">
        <v>1090</v>
      </c>
      <c r="H59" s="55"/>
      <c r="I59" s="61">
        <v>40468</v>
      </c>
      <c r="J59" s="61">
        <v>40468</v>
      </c>
      <c r="K59" s="60">
        <f t="shared" si="0"/>
        <v>0</v>
      </c>
      <c r="M59" s="120"/>
    </row>
    <row r="60" spans="1:13" x14ac:dyDescent="0.25">
      <c r="A60" s="39">
        <v>44743</v>
      </c>
      <c r="B60" s="315" t="s">
        <v>1128</v>
      </c>
      <c r="C60" s="296" t="s">
        <v>375</v>
      </c>
      <c r="D60" s="296" t="s">
        <v>1168</v>
      </c>
      <c r="E60" s="277" t="s">
        <v>900</v>
      </c>
      <c r="F60" s="55"/>
      <c r="G60" s="380" t="s">
        <v>1092</v>
      </c>
      <c r="H60" s="55"/>
      <c r="I60" s="61">
        <v>28270</v>
      </c>
      <c r="J60" s="61">
        <v>28270</v>
      </c>
      <c r="K60" s="60">
        <f t="shared" si="0"/>
        <v>0</v>
      </c>
      <c r="M60" s="120"/>
    </row>
    <row r="61" spans="1:13" x14ac:dyDescent="0.25">
      <c r="A61" s="39">
        <v>44743</v>
      </c>
      <c r="B61" s="315" t="s">
        <v>1128</v>
      </c>
      <c r="C61" s="296" t="s">
        <v>375</v>
      </c>
      <c r="D61" s="296" t="s">
        <v>1169</v>
      </c>
      <c r="E61" s="277" t="s">
        <v>900</v>
      </c>
      <c r="F61" s="55"/>
      <c r="G61" s="380" t="s">
        <v>1093</v>
      </c>
      <c r="H61" s="55"/>
      <c r="I61" s="61">
        <v>42348</v>
      </c>
      <c r="J61" s="61">
        <v>42348</v>
      </c>
      <c r="K61" s="60">
        <f t="shared" si="0"/>
        <v>0</v>
      </c>
      <c r="M61" s="120"/>
    </row>
    <row r="62" spans="1:13" x14ac:dyDescent="0.25">
      <c r="A62" s="39">
        <v>44743</v>
      </c>
      <c r="B62" s="315" t="s">
        <v>1128</v>
      </c>
      <c r="C62" s="296" t="s">
        <v>375</v>
      </c>
      <c r="D62" s="296" t="s">
        <v>1170</v>
      </c>
      <c r="E62" s="277" t="s">
        <v>900</v>
      </c>
      <c r="F62" s="55"/>
      <c r="G62" s="380" t="s">
        <v>1094</v>
      </c>
      <c r="H62" s="55"/>
      <c r="I62" s="61">
        <v>35214</v>
      </c>
      <c r="J62" s="61">
        <v>35214</v>
      </c>
      <c r="K62" s="60">
        <f t="shared" si="0"/>
        <v>0</v>
      </c>
      <c r="M62" s="120"/>
    </row>
    <row r="63" spans="1:13" x14ac:dyDescent="0.25">
      <c r="A63" s="39">
        <v>44743</v>
      </c>
      <c r="B63" s="315" t="s">
        <v>1128</v>
      </c>
      <c r="C63" s="296" t="s">
        <v>375</v>
      </c>
      <c r="D63" s="296" t="s">
        <v>1171</v>
      </c>
      <c r="E63" s="277" t="s">
        <v>900</v>
      </c>
      <c r="F63" s="55"/>
      <c r="G63" s="380" t="s">
        <v>1095</v>
      </c>
      <c r="H63" s="55"/>
      <c r="I63" s="61">
        <v>23934</v>
      </c>
      <c r="J63" s="61">
        <v>23934</v>
      </c>
      <c r="K63" s="60">
        <f t="shared" si="0"/>
        <v>0</v>
      </c>
      <c r="M63" s="120"/>
    </row>
    <row r="64" spans="1:13" x14ac:dyDescent="0.25">
      <c r="A64" s="39">
        <v>44743</v>
      </c>
      <c r="B64" s="315" t="s">
        <v>1128</v>
      </c>
      <c r="C64" s="296" t="s">
        <v>375</v>
      </c>
      <c r="D64" s="296" t="s">
        <v>1172</v>
      </c>
      <c r="E64" s="277" t="s">
        <v>900</v>
      </c>
      <c r="F64" s="55"/>
      <c r="G64" s="380" t="s">
        <v>1096</v>
      </c>
      <c r="H64" s="55"/>
      <c r="I64" s="61">
        <v>35942</v>
      </c>
      <c r="J64" s="61">
        <v>35942</v>
      </c>
      <c r="K64" s="60">
        <f t="shared" si="0"/>
        <v>0</v>
      </c>
      <c r="M64" s="120"/>
    </row>
    <row r="65" spans="1:13" x14ac:dyDescent="0.25">
      <c r="A65" s="39">
        <v>44743</v>
      </c>
      <c r="B65" s="315" t="s">
        <v>1128</v>
      </c>
      <c r="C65" s="296" t="s">
        <v>375</v>
      </c>
      <c r="D65" s="296" t="s">
        <v>1173</v>
      </c>
      <c r="E65" s="277" t="s">
        <v>900</v>
      </c>
      <c r="F65" s="55"/>
      <c r="G65" s="380" t="s">
        <v>1097</v>
      </c>
      <c r="H65" s="55"/>
      <c r="I65" s="61">
        <v>32125</v>
      </c>
      <c r="J65" s="61">
        <v>32125</v>
      </c>
      <c r="K65" s="60">
        <f t="shared" si="0"/>
        <v>0</v>
      </c>
      <c r="M65" s="120"/>
    </row>
    <row r="66" spans="1:13" x14ac:dyDescent="0.25">
      <c r="A66" s="39">
        <v>44743</v>
      </c>
      <c r="B66" s="315" t="s">
        <v>1128</v>
      </c>
      <c r="C66" s="296" t="s">
        <v>375</v>
      </c>
      <c r="D66" s="296" t="s">
        <v>1174</v>
      </c>
      <c r="E66" s="277" t="s">
        <v>900</v>
      </c>
      <c r="F66" s="55"/>
      <c r="G66" s="380" t="s">
        <v>1098</v>
      </c>
      <c r="H66" s="55"/>
      <c r="I66" s="61">
        <v>39183</v>
      </c>
      <c r="J66" s="61">
        <v>39183</v>
      </c>
      <c r="K66" s="60">
        <f t="shared" si="0"/>
        <v>0</v>
      </c>
      <c r="M66" s="120"/>
    </row>
    <row r="67" spans="1:13" x14ac:dyDescent="0.25">
      <c r="A67" s="39">
        <v>44743</v>
      </c>
      <c r="B67" s="315" t="s">
        <v>1128</v>
      </c>
      <c r="C67" s="296" t="s">
        <v>375</v>
      </c>
      <c r="D67" s="296" t="s">
        <v>504</v>
      </c>
      <c r="E67" s="277" t="s">
        <v>900</v>
      </c>
      <c r="F67" s="55"/>
      <c r="G67" s="380" t="s">
        <v>1099</v>
      </c>
      <c r="H67" s="55"/>
      <c r="I67" s="61">
        <v>19427</v>
      </c>
      <c r="J67" s="61">
        <v>19427</v>
      </c>
      <c r="K67" s="60">
        <f t="shared" si="0"/>
        <v>0</v>
      </c>
      <c r="M67" s="120"/>
    </row>
    <row r="68" spans="1:13" x14ac:dyDescent="0.25">
      <c r="A68" s="39">
        <v>44743</v>
      </c>
      <c r="B68" s="315" t="s">
        <v>1128</v>
      </c>
      <c r="C68" s="296" t="s">
        <v>375</v>
      </c>
      <c r="D68" s="296" t="s">
        <v>1175</v>
      </c>
      <c r="E68" s="277" t="s">
        <v>900</v>
      </c>
      <c r="F68" s="55"/>
      <c r="G68" s="380" t="s">
        <v>1100</v>
      </c>
      <c r="H68" s="55"/>
      <c r="I68" s="61">
        <v>43182</v>
      </c>
      <c r="J68" s="61">
        <v>43182</v>
      </c>
      <c r="K68" s="60">
        <f t="shared" si="0"/>
        <v>0</v>
      </c>
      <c r="M68" s="120"/>
    </row>
    <row r="69" spans="1:13" x14ac:dyDescent="0.25">
      <c r="A69" s="39">
        <v>44743</v>
      </c>
      <c r="B69" s="315" t="s">
        <v>1128</v>
      </c>
      <c r="C69" s="296" t="s">
        <v>375</v>
      </c>
      <c r="D69" s="296" t="s">
        <v>1176</v>
      </c>
      <c r="E69" s="277" t="s">
        <v>900</v>
      </c>
      <c r="F69" s="55"/>
      <c r="G69" s="380" t="s">
        <v>1101</v>
      </c>
      <c r="H69" s="55"/>
      <c r="I69" s="61">
        <v>39759</v>
      </c>
      <c r="J69" s="61">
        <v>39759</v>
      </c>
      <c r="K69" s="60">
        <f t="shared" si="0"/>
        <v>0</v>
      </c>
      <c r="M69" s="120"/>
    </row>
    <row r="70" spans="1:13" x14ac:dyDescent="0.25">
      <c r="A70" s="39">
        <v>44743</v>
      </c>
      <c r="B70" s="315" t="s">
        <v>1128</v>
      </c>
      <c r="C70" s="296" t="s">
        <v>375</v>
      </c>
      <c r="D70" s="296" t="s">
        <v>1177</v>
      </c>
      <c r="E70" s="277" t="s">
        <v>900</v>
      </c>
      <c r="F70" s="55"/>
      <c r="G70" s="380" t="s">
        <v>1102</v>
      </c>
      <c r="H70" s="55"/>
      <c r="I70" s="61">
        <v>39816</v>
      </c>
      <c r="J70" s="61">
        <v>39816</v>
      </c>
      <c r="K70" s="60">
        <f t="shared" si="0"/>
        <v>0</v>
      </c>
      <c r="M70" s="120"/>
    </row>
    <row r="71" spans="1:13" x14ac:dyDescent="0.25">
      <c r="A71" s="39">
        <v>44743</v>
      </c>
      <c r="B71" s="315" t="s">
        <v>1128</v>
      </c>
      <c r="C71" s="296" t="s">
        <v>375</v>
      </c>
      <c r="D71" s="296" t="s">
        <v>1178</v>
      </c>
      <c r="E71" s="277" t="s">
        <v>900</v>
      </c>
      <c r="F71" s="55"/>
      <c r="G71" s="380" t="s">
        <v>1103</v>
      </c>
      <c r="H71" s="55"/>
      <c r="I71" s="61">
        <v>28941</v>
      </c>
      <c r="J71" s="61">
        <v>28941</v>
      </c>
      <c r="K71" s="60">
        <f t="shared" si="0"/>
        <v>0</v>
      </c>
      <c r="M71" s="120"/>
    </row>
    <row r="72" spans="1:13" x14ac:dyDescent="0.25">
      <c r="A72" s="39">
        <v>44743</v>
      </c>
      <c r="B72" s="315" t="s">
        <v>1128</v>
      </c>
      <c r="C72" s="296" t="s">
        <v>375</v>
      </c>
      <c r="D72" s="296" t="s">
        <v>1179</v>
      </c>
      <c r="E72" s="277" t="s">
        <v>900</v>
      </c>
      <c r="F72" s="55"/>
      <c r="G72" s="380" t="s">
        <v>1104</v>
      </c>
      <c r="H72" s="55"/>
      <c r="I72" s="61">
        <v>27485</v>
      </c>
      <c r="J72" s="61">
        <v>27485</v>
      </c>
      <c r="K72" s="60">
        <f t="shared" si="0"/>
        <v>0</v>
      </c>
      <c r="M72" s="120"/>
    </row>
    <row r="73" spans="1:13" x14ac:dyDescent="0.25">
      <c r="A73" s="39">
        <v>44743</v>
      </c>
      <c r="B73" s="315" t="s">
        <v>1128</v>
      </c>
      <c r="C73" s="296" t="s">
        <v>375</v>
      </c>
      <c r="D73" s="296" t="s">
        <v>1180</v>
      </c>
      <c r="E73" s="277" t="s">
        <v>900</v>
      </c>
      <c r="F73" s="55"/>
      <c r="G73" s="380" t="s">
        <v>1105</v>
      </c>
      <c r="H73" s="55"/>
      <c r="I73" s="61">
        <v>8568</v>
      </c>
      <c r="J73" s="61">
        <v>8568</v>
      </c>
      <c r="K73" s="60">
        <f t="shared" si="0"/>
        <v>0</v>
      </c>
      <c r="M73" s="120"/>
    </row>
    <row r="74" spans="1:13" x14ac:dyDescent="0.25">
      <c r="A74" s="39">
        <v>44743</v>
      </c>
      <c r="B74" s="315" t="s">
        <v>1128</v>
      </c>
      <c r="C74" s="296" t="s">
        <v>375</v>
      </c>
      <c r="D74" s="296" t="s">
        <v>1181</v>
      </c>
      <c r="E74" s="277" t="s">
        <v>900</v>
      </c>
      <c r="F74" s="55"/>
      <c r="G74" s="380" t="s">
        <v>1106</v>
      </c>
      <c r="H74" s="55"/>
      <c r="I74" s="61">
        <v>12852</v>
      </c>
      <c r="J74" s="61">
        <v>12852</v>
      </c>
      <c r="K74" s="60">
        <f t="shared" si="0"/>
        <v>0</v>
      </c>
      <c r="M74" s="120"/>
    </row>
    <row r="75" spans="1:13" x14ac:dyDescent="0.25">
      <c r="A75" s="39">
        <v>44743</v>
      </c>
      <c r="B75" s="315" t="s">
        <v>1128</v>
      </c>
      <c r="C75" s="296" t="s">
        <v>375</v>
      </c>
      <c r="D75" s="296" t="s">
        <v>1182</v>
      </c>
      <c r="E75" s="277" t="s">
        <v>900</v>
      </c>
      <c r="F75" s="55"/>
      <c r="G75" s="380" t="s">
        <v>1107</v>
      </c>
      <c r="H75" s="55"/>
      <c r="I75" s="61">
        <v>33967</v>
      </c>
      <c r="J75" s="61">
        <v>33967</v>
      </c>
      <c r="K75" s="60">
        <f t="shared" si="0"/>
        <v>0</v>
      </c>
      <c r="M75" s="120"/>
    </row>
    <row r="76" spans="1:13" x14ac:dyDescent="0.25">
      <c r="A76" s="39">
        <v>44743</v>
      </c>
      <c r="B76" s="315" t="s">
        <v>1128</v>
      </c>
      <c r="C76" s="296" t="s">
        <v>375</v>
      </c>
      <c r="D76" s="296" t="s">
        <v>1183</v>
      </c>
      <c r="E76" s="277" t="s">
        <v>900</v>
      </c>
      <c r="F76" s="55"/>
      <c r="G76" s="380" t="s">
        <v>1108</v>
      </c>
      <c r="H76" s="55"/>
      <c r="I76" s="61">
        <v>39816</v>
      </c>
      <c r="J76" s="61">
        <v>39816</v>
      </c>
      <c r="K76" s="60">
        <f t="shared" si="0"/>
        <v>0</v>
      </c>
      <c r="M76" s="120"/>
    </row>
    <row r="77" spans="1:13" x14ac:dyDescent="0.25">
      <c r="A77" s="39">
        <v>44743</v>
      </c>
      <c r="B77" s="315" t="s">
        <v>1128</v>
      </c>
      <c r="C77" s="296" t="s">
        <v>375</v>
      </c>
      <c r="D77" s="296" t="s">
        <v>1184</v>
      </c>
      <c r="E77" s="277" t="s">
        <v>900</v>
      </c>
      <c r="F77" s="55"/>
      <c r="G77" s="380" t="s">
        <v>1109</v>
      </c>
      <c r="H77" s="55"/>
      <c r="I77" s="61">
        <v>39145</v>
      </c>
      <c r="J77" s="61">
        <v>39145</v>
      </c>
      <c r="K77" s="60">
        <f t="shared" si="0"/>
        <v>0</v>
      </c>
      <c r="M77" s="120"/>
    </row>
    <row r="78" spans="1:13" x14ac:dyDescent="0.25">
      <c r="A78" s="39">
        <v>44743</v>
      </c>
      <c r="B78" s="315" t="s">
        <v>1128</v>
      </c>
      <c r="C78" s="296" t="s">
        <v>375</v>
      </c>
      <c r="D78" s="296" t="s">
        <v>1185</v>
      </c>
      <c r="E78" s="277" t="s">
        <v>900</v>
      </c>
      <c r="F78" s="55"/>
      <c r="G78" s="380" t="s">
        <v>1110</v>
      </c>
      <c r="H78" s="55"/>
      <c r="I78" s="61">
        <v>25890</v>
      </c>
      <c r="J78" s="61">
        <v>0</v>
      </c>
      <c r="K78" s="60">
        <f t="shared" si="0"/>
        <v>25890</v>
      </c>
      <c r="M78" s="120"/>
    </row>
    <row r="79" spans="1:13" x14ac:dyDescent="0.25">
      <c r="A79" s="39">
        <v>44743</v>
      </c>
      <c r="B79" s="315" t="s">
        <v>1128</v>
      </c>
      <c r="C79" s="296" t="s">
        <v>375</v>
      </c>
      <c r="D79" s="296" t="s">
        <v>1186</v>
      </c>
      <c r="E79" s="277" t="s">
        <v>900</v>
      </c>
      <c r="F79" s="55"/>
      <c r="G79" s="380" t="s">
        <v>1111</v>
      </c>
      <c r="H79" s="55"/>
      <c r="I79" s="61">
        <v>37208</v>
      </c>
      <c r="J79" s="61">
        <v>37208</v>
      </c>
      <c r="K79" s="60">
        <f t="shared" si="0"/>
        <v>0</v>
      </c>
      <c r="M79" s="120"/>
    </row>
    <row r="80" spans="1:13" x14ac:dyDescent="0.25">
      <c r="A80" s="39">
        <v>44743</v>
      </c>
      <c r="B80" s="315" t="s">
        <v>1128</v>
      </c>
      <c r="C80" s="296" t="s">
        <v>375</v>
      </c>
      <c r="D80" s="296" t="s">
        <v>1187</v>
      </c>
      <c r="E80" s="277" t="s">
        <v>900</v>
      </c>
      <c r="F80" s="55"/>
      <c r="G80" s="380" t="s">
        <v>1112</v>
      </c>
      <c r="H80" s="55"/>
      <c r="I80" s="61">
        <v>8229</v>
      </c>
      <c r="J80" s="61">
        <v>8229</v>
      </c>
      <c r="K80" s="60">
        <f t="shared" si="0"/>
        <v>0</v>
      </c>
      <c r="M80" s="120"/>
    </row>
    <row r="81" spans="1:13" x14ac:dyDescent="0.25">
      <c r="A81" s="39">
        <v>44743</v>
      </c>
      <c r="B81" s="315" t="s">
        <v>1128</v>
      </c>
      <c r="C81" s="296" t="s">
        <v>375</v>
      </c>
      <c r="D81" s="296" t="s">
        <v>1188</v>
      </c>
      <c r="E81" s="277" t="s">
        <v>900</v>
      </c>
      <c r="F81" s="55"/>
      <c r="G81" s="380" t="s">
        <v>1113</v>
      </c>
      <c r="H81" s="55"/>
      <c r="I81" s="61">
        <v>39183</v>
      </c>
      <c r="J81" s="61">
        <v>39183</v>
      </c>
      <c r="K81" s="60">
        <f t="shared" si="0"/>
        <v>0</v>
      </c>
      <c r="M81" s="120"/>
    </row>
    <row r="82" spans="1:13" x14ac:dyDescent="0.25">
      <c r="A82" s="39">
        <v>44743</v>
      </c>
      <c r="B82" s="315" t="s">
        <v>1128</v>
      </c>
      <c r="C82" s="296" t="s">
        <v>375</v>
      </c>
      <c r="D82" s="296" t="s">
        <v>1189</v>
      </c>
      <c r="E82" s="277" t="s">
        <v>900</v>
      </c>
      <c r="F82" s="55"/>
      <c r="G82" s="380" t="s">
        <v>1114</v>
      </c>
      <c r="H82" s="55"/>
      <c r="I82" s="61">
        <v>23526</v>
      </c>
      <c r="J82" s="61">
        <v>23526</v>
      </c>
      <c r="K82" s="60">
        <f t="shared" si="0"/>
        <v>0</v>
      </c>
      <c r="M82" s="120"/>
    </row>
    <row r="83" spans="1:13" x14ac:dyDescent="0.25">
      <c r="A83" s="39">
        <v>44743</v>
      </c>
      <c r="B83" s="315" t="s">
        <v>1128</v>
      </c>
      <c r="C83" s="296" t="s">
        <v>375</v>
      </c>
      <c r="D83" s="296" t="s">
        <v>1190</v>
      </c>
      <c r="E83" s="277" t="s">
        <v>900</v>
      </c>
      <c r="F83" s="55"/>
      <c r="G83" s="380" t="s">
        <v>1115</v>
      </c>
      <c r="H83" s="55"/>
      <c r="I83" s="61">
        <v>20889</v>
      </c>
      <c r="J83" s="61">
        <v>20889</v>
      </c>
      <c r="K83" s="60">
        <f t="shared" si="0"/>
        <v>0</v>
      </c>
      <c r="M83" s="120"/>
    </row>
    <row r="84" spans="1:13" x14ac:dyDescent="0.25">
      <c r="A84" s="39">
        <v>44743</v>
      </c>
      <c r="B84" s="315" t="s">
        <v>1128</v>
      </c>
      <c r="C84" s="296" t="s">
        <v>375</v>
      </c>
      <c r="D84" s="296" t="s">
        <v>1191</v>
      </c>
      <c r="E84" s="277" t="s">
        <v>900</v>
      </c>
      <c r="F84" s="55"/>
      <c r="G84" s="380" t="s">
        <v>1116</v>
      </c>
      <c r="H84" s="55"/>
      <c r="I84" s="61">
        <v>20598</v>
      </c>
      <c r="J84" s="61">
        <v>20598</v>
      </c>
      <c r="K84" s="60">
        <f t="shared" si="0"/>
        <v>0</v>
      </c>
      <c r="M84" s="120"/>
    </row>
    <row r="85" spans="1:13" x14ac:dyDescent="0.25">
      <c r="A85" s="39">
        <v>44743</v>
      </c>
      <c r="B85" s="315" t="s">
        <v>1128</v>
      </c>
      <c r="C85" s="296" t="s">
        <v>375</v>
      </c>
      <c r="D85" s="296" t="s">
        <v>1192</v>
      </c>
      <c r="E85" s="277" t="s">
        <v>900</v>
      </c>
      <c r="F85" s="55"/>
      <c r="G85" s="380" t="s">
        <v>1117</v>
      </c>
      <c r="H85" s="55"/>
      <c r="I85" s="61">
        <v>11241</v>
      </c>
      <c r="J85" s="61">
        <v>11241</v>
      </c>
      <c r="K85" s="60">
        <f t="shared" si="0"/>
        <v>0</v>
      </c>
      <c r="M85" s="120"/>
    </row>
    <row r="86" spans="1:13" x14ac:dyDescent="0.25">
      <c r="A86" s="39">
        <v>44743</v>
      </c>
      <c r="B86" s="315" t="s">
        <v>1128</v>
      </c>
      <c r="C86" s="296" t="s">
        <v>375</v>
      </c>
      <c r="D86" s="296" t="s">
        <v>1193</v>
      </c>
      <c r="E86" s="277" t="s">
        <v>900</v>
      </c>
      <c r="F86" s="55"/>
      <c r="G86" s="380" t="s">
        <v>1118</v>
      </c>
      <c r="H86" s="55"/>
      <c r="I86" s="61">
        <v>37579</v>
      </c>
      <c r="J86" s="61">
        <v>37579</v>
      </c>
      <c r="K86" s="60">
        <f t="shared" si="0"/>
        <v>0</v>
      </c>
      <c r="M86" s="120"/>
    </row>
    <row r="87" spans="1:13" x14ac:dyDescent="0.25">
      <c r="A87" s="39">
        <v>44743</v>
      </c>
      <c r="B87" s="315" t="s">
        <v>1128</v>
      </c>
      <c r="C87" s="296" t="s">
        <v>375</v>
      </c>
      <c r="D87" s="296" t="s">
        <v>1194</v>
      </c>
      <c r="E87" s="277" t="s">
        <v>900</v>
      </c>
      <c r="F87" s="55"/>
      <c r="G87" s="380" t="s">
        <v>1119</v>
      </c>
      <c r="H87" s="55"/>
      <c r="I87" s="61">
        <v>30264</v>
      </c>
      <c r="J87" s="61">
        <v>30264</v>
      </c>
      <c r="K87" s="60">
        <f t="shared" si="0"/>
        <v>0</v>
      </c>
      <c r="M87" s="120"/>
    </row>
    <row r="88" spans="1:13" x14ac:dyDescent="0.25">
      <c r="A88" s="39">
        <v>44743</v>
      </c>
      <c r="B88" s="315" t="s">
        <v>1128</v>
      </c>
      <c r="C88" s="296" t="s">
        <v>375</v>
      </c>
      <c r="D88" s="296" t="s">
        <v>1195</v>
      </c>
      <c r="E88" s="277" t="s">
        <v>900</v>
      </c>
      <c r="F88" s="55"/>
      <c r="G88" s="380" t="s">
        <v>1120</v>
      </c>
      <c r="H88" s="55"/>
      <c r="I88" s="61">
        <v>31549</v>
      </c>
      <c r="J88" s="61">
        <v>31549</v>
      </c>
      <c r="K88" s="60">
        <f t="shared" si="0"/>
        <v>0</v>
      </c>
      <c r="M88" s="120"/>
    </row>
    <row r="89" spans="1:13" x14ac:dyDescent="0.25">
      <c r="A89" s="39">
        <v>44743</v>
      </c>
      <c r="B89" s="315" t="s">
        <v>1128</v>
      </c>
      <c r="C89" s="296" t="s">
        <v>375</v>
      </c>
      <c r="D89" s="296" t="s">
        <v>1196</v>
      </c>
      <c r="E89" s="277" t="s">
        <v>900</v>
      </c>
      <c r="F89" s="55"/>
      <c r="G89" s="380" t="s">
        <v>1121</v>
      </c>
      <c r="H89" s="55"/>
      <c r="I89" s="61">
        <v>29669</v>
      </c>
      <c r="J89" s="61">
        <v>29669</v>
      </c>
      <c r="K89" s="60">
        <f t="shared" si="0"/>
        <v>0</v>
      </c>
      <c r="M89" s="120"/>
    </row>
    <row r="90" spans="1:13" x14ac:dyDescent="0.25">
      <c r="A90" s="39">
        <v>44743</v>
      </c>
      <c r="B90" s="315" t="s">
        <v>1128</v>
      </c>
      <c r="C90" s="296" t="s">
        <v>375</v>
      </c>
      <c r="D90" s="296" t="s">
        <v>1197</v>
      </c>
      <c r="E90" s="277" t="s">
        <v>900</v>
      </c>
      <c r="F90" s="55"/>
      <c r="G90" s="380" t="s">
        <v>835</v>
      </c>
      <c r="H90" s="55"/>
      <c r="I90" s="61">
        <v>37841</v>
      </c>
      <c r="J90" s="61">
        <v>37841</v>
      </c>
      <c r="K90" s="60">
        <f t="shared" si="0"/>
        <v>0</v>
      </c>
      <c r="M90" s="120"/>
    </row>
    <row r="91" spans="1:13" x14ac:dyDescent="0.25">
      <c r="A91" s="39">
        <v>44743</v>
      </c>
      <c r="B91" s="315" t="s">
        <v>1128</v>
      </c>
      <c r="C91" s="296" t="s">
        <v>375</v>
      </c>
      <c r="D91" s="296" t="s">
        <v>1198</v>
      </c>
      <c r="E91" s="277" t="s">
        <v>900</v>
      </c>
      <c r="F91" s="55"/>
      <c r="G91" s="380" t="s">
        <v>1110</v>
      </c>
      <c r="H91" s="55"/>
      <c r="I91" s="61">
        <v>25890</v>
      </c>
      <c r="J91" s="61">
        <v>25890</v>
      </c>
      <c r="K91" s="60">
        <f t="shared" si="0"/>
        <v>0</v>
      </c>
      <c r="M91" s="120"/>
    </row>
    <row r="92" spans="1:13" x14ac:dyDescent="0.25">
      <c r="A92" s="39">
        <v>44743</v>
      </c>
      <c r="B92" s="315" t="s">
        <v>1128</v>
      </c>
      <c r="C92" s="296" t="s">
        <v>375</v>
      </c>
      <c r="D92" s="296" t="s">
        <v>1199</v>
      </c>
      <c r="E92" s="277" t="s">
        <v>900</v>
      </c>
      <c r="F92" s="55"/>
      <c r="G92" s="380" t="s">
        <v>1091</v>
      </c>
      <c r="H92" s="55"/>
      <c r="I92" s="61">
        <v>16458</v>
      </c>
      <c r="J92" s="61">
        <v>16458</v>
      </c>
      <c r="K92" s="60">
        <f t="shared" si="0"/>
        <v>0</v>
      </c>
      <c r="M92" s="120"/>
    </row>
    <row r="93" spans="1:13" x14ac:dyDescent="0.25">
      <c r="A93" s="39">
        <v>44763</v>
      </c>
      <c r="B93" s="259" t="s">
        <v>1201</v>
      </c>
      <c r="C93" s="296" t="s">
        <v>375</v>
      </c>
      <c r="D93" s="296" t="s">
        <v>1200</v>
      </c>
      <c r="E93" s="277" t="s">
        <v>900</v>
      </c>
      <c r="F93" s="55"/>
      <c r="G93" s="380" t="s">
        <v>211</v>
      </c>
      <c r="H93" s="55"/>
      <c r="I93" s="61">
        <v>8543990</v>
      </c>
      <c r="J93" s="61">
        <v>8543990</v>
      </c>
      <c r="K93" s="60">
        <f t="shared" si="0"/>
        <v>0</v>
      </c>
      <c r="M93" s="120"/>
    </row>
    <row r="94" spans="1:13" x14ac:dyDescent="0.25">
      <c r="A94" s="39">
        <v>44790</v>
      </c>
      <c r="B94" s="259" t="s">
        <v>1556</v>
      </c>
      <c r="C94" s="296" t="s">
        <v>375</v>
      </c>
      <c r="D94" s="296" t="s">
        <v>1555</v>
      </c>
      <c r="E94" s="277" t="s">
        <v>1554</v>
      </c>
      <c r="F94" s="55"/>
      <c r="G94" s="380" t="s">
        <v>211</v>
      </c>
      <c r="H94" s="55"/>
      <c r="I94" s="61">
        <v>8461880</v>
      </c>
      <c r="J94" s="61">
        <v>8461880</v>
      </c>
      <c r="K94" s="60">
        <f t="shared" si="0"/>
        <v>0</v>
      </c>
      <c r="M94" s="120"/>
    </row>
    <row r="95" spans="1:13" x14ac:dyDescent="0.25">
      <c r="A95" s="39"/>
      <c r="B95" s="296"/>
      <c r="C95" s="296"/>
      <c r="D95" s="296"/>
      <c r="E95" s="277"/>
      <c r="F95" s="55"/>
      <c r="G95" s="380"/>
      <c r="H95" s="55"/>
      <c r="I95" s="61"/>
      <c r="J95" s="61"/>
      <c r="K95" s="60"/>
      <c r="M95" s="120"/>
    </row>
    <row r="96" spans="1:13" x14ac:dyDescent="0.25">
      <c r="A96" s="39"/>
      <c r="B96" s="122"/>
      <c r="C96" s="296"/>
      <c r="D96" s="296"/>
      <c r="E96" s="222"/>
      <c r="F96" s="55"/>
      <c r="G96" s="323"/>
      <c r="H96" s="55"/>
      <c r="I96" s="61"/>
      <c r="J96" s="61"/>
      <c r="K96" s="60">
        <f t="shared" si="0"/>
        <v>0</v>
      </c>
      <c r="M96" s="120"/>
    </row>
    <row r="97" spans="1:13" x14ac:dyDescent="0.25">
      <c r="A97" s="39"/>
      <c r="B97" s="122"/>
      <c r="C97" s="296"/>
      <c r="D97" s="296"/>
      <c r="E97" s="229"/>
      <c r="F97" s="55"/>
      <c r="G97" s="323"/>
      <c r="H97" s="55"/>
      <c r="I97" s="61"/>
      <c r="J97" s="61"/>
      <c r="K97" s="60">
        <f t="shared" si="0"/>
        <v>0</v>
      </c>
      <c r="M97" s="120"/>
    </row>
    <row r="98" spans="1:13" x14ac:dyDescent="0.25">
      <c r="A98" s="39"/>
      <c r="B98" s="122"/>
      <c r="C98" s="53"/>
      <c r="D98" s="53"/>
      <c r="E98" s="222"/>
      <c r="F98" s="55"/>
      <c r="G98" s="323"/>
      <c r="H98" s="55"/>
      <c r="I98" s="61"/>
      <c r="J98" s="61"/>
      <c r="K98" s="60">
        <f>+I98-J98</f>
        <v>0</v>
      </c>
      <c r="M98" s="120"/>
    </row>
    <row r="99" spans="1:13" x14ac:dyDescent="0.25">
      <c r="A99" s="39"/>
      <c r="B99" s="122"/>
      <c r="C99" s="53"/>
      <c r="D99" s="53"/>
      <c r="E99" s="224"/>
      <c r="F99" s="55"/>
      <c r="G99" s="324"/>
      <c r="H99" s="55"/>
      <c r="I99" s="61"/>
      <c r="J99" s="61"/>
      <c r="K99" s="60">
        <f>+I99-J99</f>
        <v>0</v>
      </c>
      <c r="M99" s="120"/>
    </row>
    <row r="100" spans="1:13" x14ac:dyDescent="0.25">
      <c r="A100" s="44"/>
      <c r="B100" s="45"/>
      <c r="C100" s="45"/>
      <c r="D100" s="45"/>
      <c r="E100" s="368"/>
      <c r="F100" s="45"/>
      <c r="G100" s="402" t="s">
        <v>86</v>
      </c>
      <c r="H100" s="403"/>
      <c r="I100" s="63">
        <f>SUM(I16:I99)</f>
        <v>70565069</v>
      </c>
      <c r="J100" s="63">
        <f>SUM(J16:J99)</f>
        <v>70539179</v>
      </c>
      <c r="K100" s="63">
        <f>SUM(K16:K99)</f>
        <v>25890</v>
      </c>
    </row>
    <row r="101" spans="1:13" ht="12.75" customHeight="1" x14ac:dyDescent="0.25">
      <c r="A101" s="3"/>
      <c r="B101" s="3"/>
      <c r="C101" s="3"/>
      <c r="D101" s="3"/>
      <c r="E101" s="365"/>
      <c r="F101" s="3"/>
      <c r="G101" s="261"/>
      <c r="H101" s="3"/>
      <c r="I101" s="74"/>
      <c r="J101" s="57"/>
      <c r="K101" s="93"/>
    </row>
    <row r="102" spans="1:13" ht="24.95" customHeight="1" x14ac:dyDescent="0.25">
      <c r="A102" s="130" t="s">
        <v>107</v>
      </c>
      <c r="B102" s="130" t="s">
        <v>105</v>
      </c>
      <c r="C102" s="130" t="s">
        <v>104</v>
      </c>
      <c r="D102" s="131" t="s">
        <v>108</v>
      </c>
      <c r="E102" s="369" t="s">
        <v>33</v>
      </c>
      <c r="F102" s="130" t="s">
        <v>102</v>
      </c>
      <c r="G102" s="264" t="s">
        <v>30</v>
      </c>
      <c r="H102" s="130" t="s">
        <v>42</v>
      </c>
      <c r="I102" s="130" t="s">
        <v>43</v>
      </c>
      <c r="J102" s="130" t="s">
        <v>73</v>
      </c>
      <c r="K102" s="130" t="s">
        <v>48</v>
      </c>
    </row>
    <row r="103" spans="1:13" ht="24.95" customHeight="1" x14ac:dyDescent="0.25">
      <c r="A103" s="137">
        <v>162180000</v>
      </c>
      <c r="B103" s="137"/>
      <c r="C103" s="137">
        <v>0</v>
      </c>
      <c r="D103" s="133">
        <f>+A103+B103-C103</f>
        <v>162180000</v>
      </c>
      <c r="E103" s="370">
        <f>+I100</f>
        <v>70565069</v>
      </c>
      <c r="F103" s="134">
        <f>+E103/D103</f>
        <v>0.4351033974596128</v>
      </c>
      <c r="G103" s="265">
        <f>+I12</f>
        <v>91614931</v>
      </c>
      <c r="H103" s="133">
        <f>+D103-E103-G103</f>
        <v>0</v>
      </c>
      <c r="I103" s="133">
        <f>+J100</f>
        <v>70539179</v>
      </c>
      <c r="J103" s="139">
        <f>+I103/D103</f>
        <v>0.43494376001973117</v>
      </c>
      <c r="K103" s="133">
        <f>+K100</f>
        <v>25890</v>
      </c>
    </row>
    <row r="104" spans="1:13" x14ac:dyDescent="0.25">
      <c r="A104" s="136">
        <v>1</v>
      </c>
      <c r="B104" s="136">
        <v>2</v>
      </c>
      <c r="C104" s="136">
        <v>3</v>
      </c>
      <c r="D104" s="136" t="s">
        <v>35</v>
      </c>
      <c r="E104" s="371">
        <v>5</v>
      </c>
      <c r="F104" s="136" t="s">
        <v>49</v>
      </c>
      <c r="G104" s="266">
        <v>7</v>
      </c>
      <c r="H104" s="136" t="s">
        <v>50</v>
      </c>
      <c r="I104" s="136">
        <v>9</v>
      </c>
      <c r="J104" s="136" t="s">
        <v>74</v>
      </c>
      <c r="K104" s="136" t="s">
        <v>75</v>
      </c>
    </row>
  </sheetData>
  <mergeCells count="30">
    <mergeCell ref="E9:H9"/>
    <mergeCell ref="J9:K9"/>
    <mergeCell ref="J10:K10"/>
    <mergeCell ref="A5:A6"/>
    <mergeCell ref="B5:B6"/>
    <mergeCell ref="D5:D6"/>
    <mergeCell ref="E5:H5"/>
    <mergeCell ref="I5:I6"/>
    <mergeCell ref="J5:K6"/>
    <mergeCell ref="E6:H6"/>
    <mergeCell ref="B7:C7"/>
    <mergeCell ref="E7:H7"/>
    <mergeCell ref="B10:C10"/>
    <mergeCell ref="E10:H10"/>
    <mergeCell ref="J7:K7"/>
    <mergeCell ref="J14:J15"/>
    <mergeCell ref="E15:F15"/>
    <mergeCell ref="G15:H15"/>
    <mergeCell ref="J11:K11"/>
    <mergeCell ref="J8:K8"/>
    <mergeCell ref="G100:H100"/>
    <mergeCell ref="G12:H12"/>
    <mergeCell ref="A14:A15"/>
    <mergeCell ref="E14:H14"/>
    <mergeCell ref="I14:I15"/>
    <mergeCell ref="B8:C8"/>
    <mergeCell ref="E8:H8"/>
    <mergeCell ref="B11:C11"/>
    <mergeCell ref="E11:H11"/>
    <mergeCell ref="B9:C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3"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101</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6" t="s">
        <v>156</v>
      </c>
      <c r="B3" s="129" t="s">
        <v>155</v>
      </c>
      <c r="C3" s="126"/>
      <c r="D3" s="126"/>
      <c r="E3" s="127"/>
      <c r="F3" s="127"/>
      <c r="G3" s="127"/>
      <c r="H3" s="127"/>
      <c r="I3" s="127"/>
      <c r="J3" s="127"/>
      <c r="K3" s="128" t="str">
        <f>+TOTAL!M1</f>
        <v>AGOSTO</v>
      </c>
    </row>
    <row r="4" spans="1:13" ht="12.75" customHeight="1" x14ac:dyDescent="0.25">
      <c r="A4" s="33"/>
      <c r="B4" s="33"/>
      <c r="C4" s="33"/>
      <c r="D4" s="33"/>
      <c r="E4" s="33"/>
      <c r="F4" s="33"/>
      <c r="G4" s="33"/>
      <c r="H4" s="33"/>
      <c r="I4" s="87"/>
      <c r="J4" s="33"/>
      <c r="K4" s="33"/>
    </row>
    <row r="5" spans="1:13" x14ac:dyDescent="0.25">
      <c r="A5" s="404" t="s">
        <v>22</v>
      </c>
      <c r="B5" s="414" t="s">
        <v>85</v>
      </c>
      <c r="C5" s="34"/>
      <c r="D5" s="404" t="s">
        <v>51</v>
      </c>
      <c r="E5" s="406" t="s">
        <v>30</v>
      </c>
      <c r="F5" s="407"/>
      <c r="G5" s="407"/>
      <c r="H5" s="408"/>
      <c r="I5" s="404" t="s">
        <v>24</v>
      </c>
      <c r="J5" s="416" t="s">
        <v>34</v>
      </c>
      <c r="K5" s="417"/>
    </row>
    <row r="6" spans="1:13" x14ac:dyDescent="0.25">
      <c r="A6" s="405"/>
      <c r="B6" s="423"/>
      <c r="C6" s="81"/>
      <c r="D6" s="454"/>
      <c r="E6" s="455" t="s">
        <v>26</v>
      </c>
      <c r="F6" s="456"/>
      <c r="G6" s="456"/>
      <c r="H6" s="457"/>
      <c r="I6" s="454"/>
      <c r="J6" s="433"/>
      <c r="K6" s="434"/>
    </row>
    <row r="7" spans="1:13" x14ac:dyDescent="0.25">
      <c r="A7" s="332">
        <v>44566</v>
      </c>
      <c r="B7" s="448"/>
      <c r="C7" s="449"/>
      <c r="D7" s="268" t="s">
        <v>313</v>
      </c>
      <c r="E7" s="452" t="s">
        <v>395</v>
      </c>
      <c r="F7" s="453"/>
      <c r="G7" s="453"/>
      <c r="H7" s="453"/>
      <c r="I7" s="336">
        <v>21477007</v>
      </c>
      <c r="J7" s="409"/>
      <c r="K7" s="410"/>
    </row>
    <row r="8" spans="1:13" x14ac:dyDescent="0.25">
      <c r="A8" s="276"/>
      <c r="B8" s="444"/>
      <c r="C8" s="445"/>
      <c r="D8" s="278"/>
      <c r="E8" s="450"/>
      <c r="F8" s="451"/>
      <c r="G8" s="451"/>
      <c r="H8" s="451"/>
      <c r="I8" s="279"/>
      <c r="J8" s="409"/>
      <c r="K8" s="410"/>
    </row>
    <row r="9" spans="1:13" x14ac:dyDescent="0.25">
      <c r="A9" s="206"/>
      <c r="B9" s="397"/>
      <c r="C9" s="398"/>
      <c r="D9" s="195"/>
      <c r="E9" s="255"/>
      <c r="F9" s="256"/>
      <c r="G9" s="256"/>
      <c r="H9" s="257"/>
      <c r="I9" s="188"/>
      <c r="J9" s="409"/>
      <c r="K9" s="410"/>
    </row>
    <row r="10" spans="1:13" x14ac:dyDescent="0.25">
      <c r="A10" s="206"/>
      <c r="B10" s="397"/>
      <c r="C10" s="398"/>
      <c r="D10" s="195"/>
      <c r="E10" s="399"/>
      <c r="F10" s="400"/>
      <c r="G10" s="400"/>
      <c r="H10" s="401"/>
      <c r="I10" s="188"/>
      <c r="J10" s="397"/>
      <c r="K10" s="398"/>
      <c r="L10"/>
    </row>
    <row r="11" spans="1:13" ht="12.75" customHeight="1" x14ac:dyDescent="0.25">
      <c r="A11" s="207"/>
      <c r="B11" s="431"/>
      <c r="C11" s="421"/>
      <c r="D11" s="199"/>
      <c r="E11" s="424"/>
      <c r="F11" s="425"/>
      <c r="G11" s="425"/>
      <c r="H11" s="426"/>
      <c r="I11" s="200"/>
      <c r="J11" s="431"/>
      <c r="K11" s="421"/>
    </row>
    <row r="12" spans="1:13" x14ac:dyDescent="0.25">
      <c r="A12" s="196"/>
      <c r="B12" s="33"/>
      <c r="C12" s="33"/>
      <c r="D12" s="33"/>
      <c r="E12" s="33"/>
      <c r="F12" s="33"/>
      <c r="G12" s="446" t="s">
        <v>86</v>
      </c>
      <c r="H12" s="447"/>
      <c r="I12" s="197">
        <f>SUM(I7:I11)</f>
        <v>21477007</v>
      </c>
      <c r="J12" s="46"/>
      <c r="K12" s="47"/>
    </row>
    <row r="13" spans="1:13" ht="12.75" customHeight="1" x14ac:dyDescent="0.25">
      <c r="A13" s="3"/>
      <c r="B13" s="3"/>
      <c r="C13" s="3"/>
      <c r="D13" s="3"/>
      <c r="E13" s="3"/>
      <c r="F13" s="3"/>
      <c r="G13" s="3"/>
      <c r="H13" s="3"/>
      <c r="I13" s="22"/>
      <c r="J13" s="32"/>
      <c r="K13" s="40"/>
    </row>
    <row r="14" spans="1:13" x14ac:dyDescent="0.25">
      <c r="A14" s="404" t="s">
        <v>22</v>
      </c>
      <c r="B14" s="30" t="s">
        <v>31</v>
      </c>
      <c r="C14" s="49" t="s">
        <v>27</v>
      </c>
      <c r="D14" s="48" t="s">
        <v>27</v>
      </c>
      <c r="E14" s="406" t="s">
        <v>33</v>
      </c>
      <c r="F14" s="407"/>
      <c r="G14" s="407"/>
      <c r="H14" s="408"/>
      <c r="I14" s="404" t="s">
        <v>24</v>
      </c>
      <c r="J14" s="404" t="s">
        <v>23</v>
      </c>
      <c r="K14" s="49" t="s">
        <v>40</v>
      </c>
    </row>
    <row r="15" spans="1:13" x14ac:dyDescent="0.25">
      <c r="A15" s="405"/>
      <c r="B15" s="50" t="s">
        <v>32</v>
      </c>
      <c r="C15" s="50" t="s">
        <v>29</v>
      </c>
      <c r="D15" s="50" t="s">
        <v>28</v>
      </c>
      <c r="E15" s="406" t="s">
        <v>26</v>
      </c>
      <c r="F15" s="408"/>
      <c r="G15" s="406" t="s">
        <v>25</v>
      </c>
      <c r="H15" s="408"/>
      <c r="I15" s="405"/>
      <c r="J15" s="405"/>
      <c r="K15" s="50" t="s">
        <v>41</v>
      </c>
    </row>
    <row r="16" spans="1:13" x14ac:dyDescent="0.25">
      <c r="A16" s="39">
        <v>44573</v>
      </c>
      <c r="B16" s="259" t="s">
        <v>285</v>
      </c>
      <c r="C16" s="53" t="s">
        <v>282</v>
      </c>
      <c r="D16" s="53" t="s">
        <v>283</v>
      </c>
      <c r="E16" s="222" t="s">
        <v>280</v>
      </c>
      <c r="F16" s="55"/>
      <c r="G16" s="223" t="s">
        <v>221</v>
      </c>
      <c r="H16" s="55"/>
      <c r="I16" s="61">
        <v>160001</v>
      </c>
      <c r="J16" s="61">
        <v>0</v>
      </c>
      <c r="K16" s="60">
        <f t="shared" ref="K16:K39" si="0">+I16-J16</f>
        <v>160001</v>
      </c>
      <c r="M16" s="120"/>
    </row>
    <row r="17" spans="1:13" x14ac:dyDescent="0.25">
      <c r="A17" s="39">
        <v>44573</v>
      </c>
      <c r="B17" s="259" t="s">
        <v>286</v>
      </c>
      <c r="C17" s="53" t="s">
        <v>282</v>
      </c>
      <c r="D17" s="53" t="s">
        <v>284</v>
      </c>
      <c r="E17" s="222" t="s">
        <v>281</v>
      </c>
      <c r="F17" s="228"/>
      <c r="G17" s="229" t="s">
        <v>220</v>
      </c>
      <c r="H17" s="55"/>
      <c r="I17" s="61">
        <v>2404970</v>
      </c>
      <c r="J17" s="61">
        <v>2404970</v>
      </c>
      <c r="K17" s="60">
        <f t="shared" si="0"/>
        <v>0</v>
      </c>
      <c r="M17" s="120"/>
    </row>
    <row r="18" spans="1:13" x14ac:dyDescent="0.25">
      <c r="A18" s="39">
        <v>44609</v>
      </c>
      <c r="B18" s="259" t="s">
        <v>373</v>
      </c>
      <c r="C18" s="53" t="s">
        <v>282</v>
      </c>
      <c r="D18" s="53" t="s">
        <v>372</v>
      </c>
      <c r="E18" s="222" t="s">
        <v>374</v>
      </c>
      <c r="F18" s="55"/>
      <c r="G18" s="229" t="s">
        <v>220</v>
      </c>
      <c r="H18" s="55"/>
      <c r="I18" s="61">
        <v>2404970</v>
      </c>
      <c r="J18" s="61">
        <v>2404970</v>
      </c>
      <c r="K18" s="60">
        <f t="shared" si="0"/>
        <v>0</v>
      </c>
      <c r="M18" s="120"/>
    </row>
    <row r="19" spans="1:13" x14ac:dyDescent="0.25">
      <c r="A19" s="39">
        <v>44634</v>
      </c>
      <c r="B19" s="259" t="s">
        <v>485</v>
      </c>
      <c r="C19" s="53" t="s">
        <v>282</v>
      </c>
      <c r="D19" s="53" t="s">
        <v>484</v>
      </c>
      <c r="E19" s="222" t="s">
        <v>486</v>
      </c>
      <c r="F19" s="55"/>
      <c r="G19" s="223" t="s">
        <v>220</v>
      </c>
      <c r="H19" s="55"/>
      <c r="I19" s="61">
        <v>2404970</v>
      </c>
      <c r="J19" s="61">
        <v>2404970</v>
      </c>
      <c r="K19" s="60">
        <f t="shared" si="0"/>
        <v>0</v>
      </c>
      <c r="M19" s="120"/>
    </row>
    <row r="20" spans="1:13" x14ac:dyDescent="0.25">
      <c r="A20" s="39">
        <v>44662</v>
      </c>
      <c r="B20" s="259" t="s">
        <v>612</v>
      </c>
      <c r="C20" s="53" t="s">
        <v>282</v>
      </c>
      <c r="D20" s="53" t="s">
        <v>611</v>
      </c>
      <c r="E20" s="259" t="s">
        <v>610</v>
      </c>
      <c r="F20" s="55"/>
      <c r="G20" s="223" t="s">
        <v>220</v>
      </c>
      <c r="H20" s="55"/>
      <c r="I20" s="61">
        <v>2404970</v>
      </c>
      <c r="J20" s="61">
        <v>2404970</v>
      </c>
      <c r="K20" s="60">
        <f t="shared" si="0"/>
        <v>0</v>
      </c>
      <c r="M20" s="120"/>
    </row>
    <row r="21" spans="1:13" x14ac:dyDescent="0.25">
      <c r="A21" s="39">
        <v>44691</v>
      </c>
      <c r="B21" s="53" t="s">
        <v>692</v>
      </c>
      <c r="C21" s="53" t="s">
        <v>282</v>
      </c>
      <c r="D21" s="53" t="s">
        <v>691</v>
      </c>
      <c r="E21" s="259" t="s">
        <v>690</v>
      </c>
      <c r="F21" s="55"/>
      <c r="G21" s="223" t="s">
        <v>220</v>
      </c>
      <c r="H21" s="55"/>
      <c r="I21" s="61">
        <v>2576856</v>
      </c>
      <c r="J21" s="61">
        <v>2576856</v>
      </c>
      <c r="K21" s="60">
        <f t="shared" si="0"/>
        <v>0</v>
      </c>
      <c r="M21" s="120"/>
    </row>
    <row r="22" spans="1:13" x14ac:dyDescent="0.25">
      <c r="A22" s="39">
        <v>44715</v>
      </c>
      <c r="B22" s="259" t="s">
        <v>895</v>
      </c>
      <c r="C22" s="53" t="s">
        <v>282</v>
      </c>
      <c r="D22" s="53" t="s">
        <v>891</v>
      </c>
      <c r="E22" s="222" t="s">
        <v>893</v>
      </c>
      <c r="F22" s="55"/>
      <c r="G22" s="223" t="s">
        <v>220</v>
      </c>
      <c r="H22" s="55"/>
      <c r="I22" s="61">
        <v>699800</v>
      </c>
      <c r="J22" s="61">
        <v>699800</v>
      </c>
      <c r="K22" s="60">
        <f t="shared" si="0"/>
        <v>0</v>
      </c>
      <c r="M22" s="120"/>
    </row>
    <row r="23" spans="1:13" x14ac:dyDescent="0.25">
      <c r="A23" s="39">
        <v>44720</v>
      </c>
      <c r="B23" s="259" t="s">
        <v>896</v>
      </c>
      <c r="C23" s="53" t="s">
        <v>282</v>
      </c>
      <c r="D23" s="53" t="s">
        <v>892</v>
      </c>
      <c r="E23" s="229" t="s">
        <v>894</v>
      </c>
      <c r="F23" s="55"/>
      <c r="G23" s="229" t="s">
        <v>220</v>
      </c>
      <c r="H23" s="55"/>
      <c r="I23" s="61">
        <v>2576856</v>
      </c>
      <c r="J23" s="61">
        <v>2576856</v>
      </c>
      <c r="K23" s="60">
        <f t="shared" si="0"/>
        <v>0</v>
      </c>
      <c r="M23" s="120"/>
    </row>
    <row r="24" spans="1:13" x14ac:dyDescent="0.25">
      <c r="A24" s="39">
        <v>44757</v>
      </c>
      <c r="B24" s="259" t="s">
        <v>1164</v>
      </c>
      <c r="C24" s="53" t="s">
        <v>282</v>
      </c>
      <c r="D24" s="53" t="s">
        <v>1162</v>
      </c>
      <c r="E24" s="229" t="s">
        <v>1163</v>
      </c>
      <c r="F24" s="55"/>
      <c r="G24" s="259" t="s">
        <v>220</v>
      </c>
      <c r="H24" s="55"/>
      <c r="I24" s="61">
        <v>2662800</v>
      </c>
      <c r="J24" s="61">
        <v>2662800</v>
      </c>
      <c r="K24" s="60">
        <f t="shared" si="0"/>
        <v>0</v>
      </c>
      <c r="M24" s="120"/>
    </row>
    <row r="25" spans="1:13" x14ac:dyDescent="0.25">
      <c r="A25" s="39">
        <v>44790</v>
      </c>
      <c r="B25" s="259" t="s">
        <v>1553</v>
      </c>
      <c r="C25" s="296" t="s">
        <v>282</v>
      </c>
      <c r="D25" s="296" t="s">
        <v>1552</v>
      </c>
      <c r="E25" s="222" t="s">
        <v>1551</v>
      </c>
      <c r="F25" s="55"/>
      <c r="G25" s="229" t="s">
        <v>220</v>
      </c>
      <c r="H25" s="55"/>
      <c r="I25" s="61">
        <v>2662800</v>
      </c>
      <c r="J25" s="61">
        <v>2662800</v>
      </c>
      <c r="K25" s="60">
        <f t="shared" si="0"/>
        <v>0</v>
      </c>
      <c r="M25" s="120"/>
    </row>
    <row r="26" spans="1:13" x14ac:dyDescent="0.25">
      <c r="A26" s="39"/>
      <c r="B26" s="53"/>
      <c r="C26" s="53"/>
      <c r="D26" s="53"/>
      <c r="E26" s="241"/>
      <c r="F26" s="55"/>
      <c r="G26" s="241"/>
      <c r="H26" s="55"/>
      <c r="I26" s="61"/>
      <c r="J26" s="61"/>
      <c r="K26" s="60">
        <f t="shared" si="0"/>
        <v>0</v>
      </c>
      <c r="M26" s="120"/>
    </row>
    <row r="27" spans="1:13" x14ac:dyDescent="0.25">
      <c r="A27" s="39"/>
      <c r="B27" s="53"/>
      <c r="C27" s="53"/>
      <c r="D27" s="53"/>
      <c r="E27" s="222"/>
      <c r="F27" s="55"/>
      <c r="G27" s="244"/>
      <c r="H27" s="55"/>
      <c r="I27" s="61"/>
      <c r="J27" s="61"/>
      <c r="K27" s="60">
        <f t="shared" si="0"/>
        <v>0</v>
      </c>
      <c r="M27" s="120"/>
    </row>
    <row r="28" spans="1:13" x14ac:dyDescent="0.25">
      <c r="A28" s="39"/>
      <c r="B28" s="53"/>
      <c r="C28" s="53"/>
      <c r="D28" s="53"/>
      <c r="E28" s="222"/>
      <c r="F28" s="55"/>
      <c r="G28" s="244"/>
      <c r="H28" s="55"/>
      <c r="I28" s="61"/>
      <c r="J28" s="61"/>
      <c r="K28" s="60">
        <f t="shared" si="0"/>
        <v>0</v>
      </c>
      <c r="M28" s="120"/>
    </row>
    <row r="29" spans="1:13" x14ac:dyDescent="0.25">
      <c r="A29" s="39"/>
      <c r="B29" s="53"/>
      <c r="C29" s="53"/>
      <c r="D29" s="53"/>
      <c r="E29" s="222"/>
      <c r="F29" s="55"/>
      <c r="G29" s="244"/>
      <c r="H29" s="55"/>
      <c r="I29" s="61"/>
      <c r="J29" s="61"/>
      <c r="K29" s="60">
        <f t="shared" si="0"/>
        <v>0</v>
      </c>
      <c r="M29" s="120"/>
    </row>
    <row r="30" spans="1:13" x14ac:dyDescent="0.25">
      <c r="A30" s="39"/>
      <c r="B30" s="53"/>
      <c r="C30" s="53"/>
      <c r="D30" s="53"/>
      <c r="E30" s="222"/>
      <c r="F30" s="55"/>
      <c r="G30" s="309"/>
      <c r="H30" s="55"/>
      <c r="I30" s="61"/>
      <c r="J30" s="61"/>
      <c r="K30" s="60"/>
      <c r="M30" s="120"/>
    </row>
    <row r="31" spans="1:13" x14ac:dyDescent="0.25">
      <c r="A31" s="39"/>
      <c r="B31" s="53"/>
      <c r="C31" s="53"/>
      <c r="D31" s="53"/>
      <c r="E31" s="222"/>
      <c r="F31" s="55"/>
      <c r="G31" s="244"/>
      <c r="H31" s="55"/>
      <c r="I31" s="61"/>
      <c r="J31" s="61"/>
      <c r="K31" s="60">
        <f t="shared" si="0"/>
        <v>0</v>
      </c>
      <c r="M31" s="120"/>
    </row>
    <row r="32" spans="1:13" x14ac:dyDescent="0.25">
      <c r="A32" s="39"/>
      <c r="B32" s="53"/>
      <c r="C32" s="53"/>
      <c r="D32" s="53"/>
      <c r="E32" s="222"/>
      <c r="F32" s="55"/>
      <c r="G32" s="223"/>
      <c r="H32" s="55"/>
      <c r="I32" s="61"/>
      <c r="J32" s="61"/>
      <c r="K32" s="60">
        <f t="shared" si="0"/>
        <v>0</v>
      </c>
      <c r="M32" s="120"/>
    </row>
    <row r="33" spans="1:13" x14ac:dyDescent="0.25">
      <c r="A33" s="39"/>
      <c r="B33" s="53"/>
      <c r="C33" s="53"/>
      <c r="D33" s="53"/>
      <c r="E33" s="222"/>
      <c r="F33" s="55"/>
      <c r="G33" s="223"/>
      <c r="H33" s="55"/>
      <c r="I33" s="61"/>
      <c r="J33" s="61"/>
      <c r="K33" s="60">
        <f t="shared" si="0"/>
        <v>0</v>
      </c>
      <c r="M33" s="120"/>
    </row>
    <row r="34" spans="1:13" x14ac:dyDescent="0.25">
      <c r="A34" s="39"/>
      <c r="B34" s="53"/>
      <c r="C34" s="53"/>
      <c r="D34" s="53"/>
      <c r="E34" s="277"/>
      <c r="F34" s="55"/>
      <c r="G34" s="311"/>
      <c r="H34" s="55"/>
      <c r="I34" s="61"/>
      <c r="J34" s="61"/>
      <c r="K34" s="60">
        <f t="shared" si="0"/>
        <v>0</v>
      </c>
      <c r="M34" s="120"/>
    </row>
    <row r="35" spans="1:13" x14ac:dyDescent="0.25">
      <c r="A35" s="39"/>
      <c r="B35" s="259"/>
      <c r="C35" s="296"/>
      <c r="D35" s="296"/>
      <c r="E35" s="268"/>
      <c r="F35" s="55"/>
      <c r="G35" s="223"/>
      <c r="H35" s="55"/>
      <c r="I35" s="61"/>
      <c r="J35" s="61"/>
      <c r="K35" s="60"/>
      <c r="M35" s="120"/>
    </row>
    <row r="36" spans="1:13" x14ac:dyDescent="0.25">
      <c r="A36" s="39"/>
      <c r="B36" s="259"/>
      <c r="C36" s="296"/>
      <c r="D36" s="296"/>
      <c r="E36" s="268"/>
      <c r="F36" s="55"/>
      <c r="G36" s="318"/>
      <c r="H36" s="55"/>
      <c r="I36" s="61"/>
      <c r="J36" s="61"/>
      <c r="K36" s="60"/>
      <c r="M36" s="120"/>
    </row>
    <row r="37" spans="1:13" x14ac:dyDescent="0.25">
      <c r="A37" s="250"/>
      <c r="B37" s="259"/>
      <c r="C37" s="296"/>
      <c r="D37" s="296"/>
      <c r="E37" s="268"/>
      <c r="F37" s="55"/>
      <c r="G37" s="318"/>
      <c r="H37" s="55"/>
      <c r="I37" s="61"/>
      <c r="J37" s="61"/>
      <c r="K37" s="60"/>
      <c r="M37" s="120"/>
    </row>
    <row r="38" spans="1:13" x14ac:dyDescent="0.25">
      <c r="A38" s="250"/>
      <c r="B38" s="53"/>
      <c r="C38" s="53"/>
      <c r="D38" s="53"/>
      <c r="E38" s="268"/>
      <c r="F38" s="55"/>
      <c r="G38" s="223"/>
      <c r="H38" s="55"/>
      <c r="I38" s="61"/>
      <c r="J38" s="61"/>
      <c r="K38" s="60">
        <f t="shared" si="0"/>
        <v>0</v>
      </c>
      <c r="M38" s="120"/>
    </row>
    <row r="39" spans="1:13" x14ac:dyDescent="0.25">
      <c r="A39" s="39"/>
      <c r="B39" s="122"/>
      <c r="C39" s="53"/>
      <c r="D39" s="53"/>
      <c r="E39" s="268"/>
      <c r="F39" s="55"/>
      <c r="G39" s="54"/>
      <c r="H39" s="55"/>
      <c r="I39" s="61"/>
      <c r="J39" s="61"/>
      <c r="K39" s="60">
        <f t="shared" si="0"/>
        <v>0</v>
      </c>
      <c r="M39" s="120"/>
    </row>
    <row r="40" spans="1:13" x14ac:dyDescent="0.25">
      <c r="A40" s="44"/>
      <c r="B40" s="45"/>
      <c r="C40" s="45"/>
      <c r="D40" s="45"/>
      <c r="E40" s="45"/>
      <c r="F40" s="45"/>
      <c r="G40" s="402" t="s">
        <v>86</v>
      </c>
      <c r="H40" s="403"/>
      <c r="I40" s="63">
        <f>SUM(I16:I39)</f>
        <v>20958993</v>
      </c>
      <c r="J40" s="63">
        <f>SUM(J16:J39)</f>
        <v>20798992</v>
      </c>
      <c r="K40" s="63">
        <f>SUM(K16:K39)</f>
        <v>160001</v>
      </c>
    </row>
    <row r="41" spans="1:13" ht="12.75" customHeight="1" x14ac:dyDescent="0.25">
      <c r="A41" s="3"/>
      <c r="B41" s="3"/>
      <c r="C41" s="3"/>
      <c r="D41" s="3"/>
      <c r="E41" s="3"/>
      <c r="F41" s="3"/>
      <c r="G41" s="3"/>
      <c r="H41" s="3"/>
      <c r="I41" s="74"/>
      <c r="J41" s="57"/>
      <c r="K41" s="93"/>
    </row>
    <row r="42" spans="1:13" ht="24.95" customHeight="1" x14ac:dyDescent="0.25">
      <c r="A42" s="130" t="s">
        <v>107</v>
      </c>
      <c r="B42" s="130" t="s">
        <v>105</v>
      </c>
      <c r="C42" s="130" t="s">
        <v>104</v>
      </c>
      <c r="D42" s="131" t="s">
        <v>108</v>
      </c>
      <c r="E42" s="130" t="s">
        <v>33</v>
      </c>
      <c r="F42" s="130" t="s">
        <v>102</v>
      </c>
      <c r="G42" s="130" t="s">
        <v>30</v>
      </c>
      <c r="H42" s="130" t="s">
        <v>42</v>
      </c>
      <c r="I42" s="130" t="s">
        <v>43</v>
      </c>
      <c r="J42" s="130" t="s">
        <v>73</v>
      </c>
      <c r="K42" s="130" t="s">
        <v>48</v>
      </c>
    </row>
    <row r="43" spans="1:13" ht="24.95" customHeight="1" x14ac:dyDescent="0.25">
      <c r="A43" s="137">
        <v>42436000</v>
      </c>
      <c r="B43" s="137"/>
      <c r="C43" s="137">
        <v>0</v>
      </c>
      <c r="D43" s="133">
        <f>+A43+B43-C43</f>
        <v>42436000</v>
      </c>
      <c r="E43" s="133">
        <f>+I40</f>
        <v>20958993</v>
      </c>
      <c r="F43" s="134">
        <f>+E43/D43</f>
        <v>0.49389652653407484</v>
      </c>
      <c r="G43" s="133">
        <f>+I12</f>
        <v>21477007</v>
      </c>
      <c r="H43" s="133">
        <f>+D43-E43-G43</f>
        <v>0</v>
      </c>
      <c r="I43" s="133">
        <f>+J40</f>
        <v>20798992</v>
      </c>
      <c r="J43" s="139">
        <f>+I43/D43</f>
        <v>0.49012611933264211</v>
      </c>
      <c r="K43" s="133">
        <f>+K40</f>
        <v>160001</v>
      </c>
    </row>
    <row r="44" spans="1:13" x14ac:dyDescent="0.25">
      <c r="A44" s="136">
        <v>1</v>
      </c>
      <c r="B44" s="136">
        <v>2</v>
      </c>
      <c r="C44" s="136">
        <v>3</v>
      </c>
      <c r="D44" s="136" t="s">
        <v>35</v>
      </c>
      <c r="E44" s="136">
        <v>5</v>
      </c>
      <c r="F44" s="136" t="s">
        <v>49</v>
      </c>
      <c r="G44" s="136">
        <v>7</v>
      </c>
      <c r="H44" s="136" t="s">
        <v>50</v>
      </c>
      <c r="I44" s="136">
        <v>9</v>
      </c>
      <c r="J44" s="136" t="s">
        <v>74</v>
      </c>
      <c r="K44" s="136" t="s">
        <v>75</v>
      </c>
    </row>
  </sheetData>
  <mergeCells count="29">
    <mergeCell ref="A5:A6"/>
    <mergeCell ref="B5:B6"/>
    <mergeCell ref="D5:D6"/>
    <mergeCell ref="E5:H5"/>
    <mergeCell ref="I5:I6"/>
    <mergeCell ref="J5:K6"/>
    <mergeCell ref="E6:H6"/>
    <mergeCell ref="B7:C7"/>
    <mergeCell ref="J7:K7"/>
    <mergeCell ref="B8:C8"/>
    <mergeCell ref="J8:K8"/>
    <mergeCell ref="E8:H8"/>
    <mergeCell ref="E7:H7"/>
    <mergeCell ref="J14:J15"/>
    <mergeCell ref="E15:F15"/>
    <mergeCell ref="G15:H15"/>
    <mergeCell ref="J11:K11"/>
    <mergeCell ref="B9:C9"/>
    <mergeCell ref="J9:K9"/>
    <mergeCell ref="B10:C10"/>
    <mergeCell ref="E10:H10"/>
    <mergeCell ref="J10:K10"/>
    <mergeCell ref="G40:H40"/>
    <mergeCell ref="G12:H12"/>
    <mergeCell ref="A14:A15"/>
    <mergeCell ref="E14:H14"/>
    <mergeCell ref="I14:I15"/>
    <mergeCell ref="B11:C11"/>
    <mergeCell ref="E11:H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K17" sqref="K1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119</v>
      </c>
      <c r="B3" s="129" t="s">
        <v>120</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226"/>
      <c r="B7" s="397"/>
      <c r="C7" s="398"/>
      <c r="D7" s="83"/>
      <c r="E7" s="399"/>
      <c r="F7" s="400"/>
      <c r="G7" s="400"/>
      <c r="H7" s="401"/>
      <c r="I7" s="61"/>
      <c r="J7" s="397"/>
      <c r="K7" s="398"/>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x14ac:dyDescent="0.25">
      <c r="A12" s="44"/>
      <c r="B12" s="45"/>
      <c r="C12" s="45"/>
      <c r="D12" s="45"/>
      <c r="E12" s="45"/>
      <c r="F12" s="45"/>
      <c r="G12" s="402" t="s">
        <v>86</v>
      </c>
      <c r="H12" s="403"/>
      <c r="I12" s="59">
        <f>SUM(I7:I11)</f>
        <v>0</v>
      </c>
      <c r="J12" s="46"/>
      <c r="K12" s="47"/>
    </row>
    <row r="13" spans="1:11" ht="12.75" customHeight="1" x14ac:dyDescent="0.25">
      <c r="A13" s="3"/>
      <c r="B13" s="3"/>
      <c r="C13" s="3"/>
      <c r="D13" s="3"/>
      <c r="E13" s="3"/>
      <c r="F13" s="3"/>
      <c r="G13" s="3"/>
      <c r="H13" s="3"/>
      <c r="I13" s="22"/>
      <c r="J13" s="32"/>
      <c r="K13" s="40"/>
    </row>
    <row r="14" spans="1:11" x14ac:dyDescent="0.25">
      <c r="A14" s="404" t="s">
        <v>22</v>
      </c>
      <c r="B14" s="30" t="s">
        <v>31</v>
      </c>
      <c r="C14" s="49" t="s">
        <v>27</v>
      </c>
      <c r="D14" s="48" t="s">
        <v>27</v>
      </c>
      <c r="E14" s="406" t="s">
        <v>33</v>
      </c>
      <c r="F14" s="407"/>
      <c r="G14" s="407"/>
      <c r="H14" s="408"/>
      <c r="I14" s="404" t="s">
        <v>24</v>
      </c>
      <c r="J14" s="404" t="s">
        <v>23</v>
      </c>
      <c r="K14" s="49" t="s">
        <v>40</v>
      </c>
    </row>
    <row r="15" spans="1:11" x14ac:dyDescent="0.25">
      <c r="A15" s="405"/>
      <c r="B15" s="50" t="s">
        <v>32</v>
      </c>
      <c r="C15" s="50" t="s">
        <v>29</v>
      </c>
      <c r="D15" s="50" t="s">
        <v>28</v>
      </c>
      <c r="E15" s="406" t="s">
        <v>26</v>
      </c>
      <c r="F15" s="408"/>
      <c r="G15" s="406" t="s">
        <v>25</v>
      </c>
      <c r="H15" s="408"/>
      <c r="I15" s="405"/>
      <c r="J15" s="405"/>
      <c r="K15" s="50" t="s">
        <v>41</v>
      </c>
    </row>
    <row r="16" spans="1:11" ht="12.75" customHeight="1" x14ac:dyDescent="0.25">
      <c r="A16" s="177">
        <v>44564</v>
      </c>
      <c r="B16" s="122" t="s">
        <v>247</v>
      </c>
      <c r="C16" s="122" t="s">
        <v>222</v>
      </c>
      <c r="D16" s="122" t="s">
        <v>222</v>
      </c>
      <c r="E16" s="409" t="s">
        <v>248</v>
      </c>
      <c r="F16" s="410"/>
      <c r="G16" s="259" t="s">
        <v>227</v>
      </c>
      <c r="H16" s="179"/>
      <c r="I16" s="58">
        <v>43621000</v>
      </c>
      <c r="J16" s="58"/>
      <c r="K16" s="60">
        <f t="shared" ref="K16:K21" si="0">+I16-J16</f>
        <v>43621000</v>
      </c>
    </row>
    <row r="17" spans="1:11" x14ac:dyDescent="0.25">
      <c r="A17" s="67"/>
      <c r="B17" s="122"/>
      <c r="C17" s="123"/>
      <c r="D17" s="124"/>
      <c r="E17" s="38"/>
      <c r="F17" s="65"/>
      <c r="G17" s="66"/>
      <c r="H17" s="65"/>
      <c r="I17" s="58"/>
      <c r="J17" s="61"/>
      <c r="K17" s="60">
        <f t="shared" si="0"/>
        <v>0</v>
      </c>
    </row>
    <row r="18" spans="1:11" x14ac:dyDescent="0.25">
      <c r="A18" s="67"/>
      <c r="B18" s="122"/>
      <c r="C18" s="69"/>
      <c r="D18" s="69"/>
      <c r="E18" s="66"/>
      <c r="F18" s="65"/>
      <c r="G18" s="66"/>
      <c r="H18" s="65"/>
      <c r="I18" s="61"/>
      <c r="J18" s="61"/>
      <c r="K18" s="60">
        <f t="shared" si="0"/>
        <v>0</v>
      </c>
    </row>
    <row r="19" spans="1:11" x14ac:dyDescent="0.25">
      <c r="A19" s="67"/>
      <c r="B19" s="122"/>
      <c r="C19" s="69"/>
      <c r="D19" s="69"/>
      <c r="E19" s="66"/>
      <c r="F19" s="65"/>
      <c r="G19" s="66"/>
      <c r="H19" s="65"/>
      <c r="I19" s="61"/>
      <c r="J19" s="61"/>
      <c r="K19" s="60">
        <f t="shared" si="0"/>
        <v>0</v>
      </c>
    </row>
    <row r="20" spans="1:11" x14ac:dyDescent="0.25">
      <c r="A20" s="67"/>
      <c r="B20" s="122"/>
      <c r="C20" s="69"/>
      <c r="D20" s="69"/>
      <c r="E20" s="66"/>
      <c r="F20" s="65"/>
      <c r="G20" s="66"/>
      <c r="H20" s="65"/>
      <c r="I20" s="61"/>
      <c r="J20" s="61"/>
      <c r="K20" s="60">
        <f t="shared" si="0"/>
        <v>0</v>
      </c>
    </row>
    <row r="21" spans="1:11" x14ac:dyDescent="0.25">
      <c r="A21" s="67"/>
      <c r="B21" s="122"/>
      <c r="C21" s="69"/>
      <c r="D21" s="69"/>
      <c r="E21" s="66"/>
      <c r="F21" s="65"/>
      <c r="G21" s="66"/>
      <c r="H21" s="65"/>
      <c r="I21" s="61"/>
      <c r="J21" s="61"/>
      <c r="K21" s="60">
        <f t="shared" si="0"/>
        <v>0</v>
      </c>
    </row>
    <row r="22" spans="1:11" x14ac:dyDescent="0.25">
      <c r="A22" s="44"/>
      <c r="B22" s="45"/>
      <c r="C22" s="45"/>
      <c r="D22" s="45"/>
      <c r="E22" s="45"/>
      <c r="F22" s="45"/>
      <c r="G22" s="402" t="s">
        <v>86</v>
      </c>
      <c r="H22" s="403"/>
      <c r="I22" s="63">
        <f>SUM(I16:I21)</f>
        <v>43621000</v>
      </c>
      <c r="J22" s="63">
        <f>SUM(J16:J21)</f>
        <v>0</v>
      </c>
      <c r="K22" s="63">
        <f>SUM(K16:K21)</f>
        <v>43621000</v>
      </c>
    </row>
    <row r="23" spans="1:11" ht="12.75" customHeight="1" x14ac:dyDescent="0.25">
      <c r="A23" s="3"/>
      <c r="B23" s="3"/>
      <c r="C23" s="3"/>
      <c r="D23" s="3"/>
      <c r="E23" s="3"/>
      <c r="F23" s="3"/>
      <c r="G23" s="3"/>
      <c r="H23" s="3"/>
      <c r="I23" s="22"/>
      <c r="J23" s="71"/>
      <c r="K23" s="91"/>
    </row>
    <row r="24" spans="1:11" ht="24.95" customHeight="1" x14ac:dyDescent="0.25">
      <c r="A24" s="130" t="s">
        <v>107</v>
      </c>
      <c r="B24" s="130" t="s">
        <v>105</v>
      </c>
      <c r="C24" s="130" t="s">
        <v>104</v>
      </c>
      <c r="D24" s="131" t="s">
        <v>108</v>
      </c>
      <c r="E24" s="130" t="s">
        <v>33</v>
      </c>
      <c r="F24" s="130" t="s">
        <v>102</v>
      </c>
      <c r="G24" s="130" t="s">
        <v>30</v>
      </c>
      <c r="H24" s="130" t="s">
        <v>42</v>
      </c>
      <c r="I24" s="130" t="s">
        <v>43</v>
      </c>
      <c r="J24" s="130" t="s">
        <v>73</v>
      </c>
      <c r="K24" s="130" t="s">
        <v>48</v>
      </c>
    </row>
    <row r="25" spans="1:11" ht="24.95" customHeight="1" x14ac:dyDescent="0.25">
      <c r="A25" s="132">
        <v>43621000</v>
      </c>
      <c r="B25" s="132"/>
      <c r="C25" s="132">
        <v>0</v>
      </c>
      <c r="D25" s="133">
        <f>+A25+B25-C25</f>
        <v>43621000</v>
      </c>
      <c r="E25" s="133">
        <f>+I22</f>
        <v>43621000</v>
      </c>
      <c r="F25" s="134">
        <f>+E25/D25</f>
        <v>1</v>
      </c>
      <c r="G25" s="133">
        <f>+I12</f>
        <v>0</v>
      </c>
      <c r="H25" s="133">
        <f>+D25-E25-G25</f>
        <v>0</v>
      </c>
      <c r="I25" s="138">
        <f>+J22</f>
        <v>0</v>
      </c>
      <c r="J25" s="139">
        <f>+I25/D25</f>
        <v>0</v>
      </c>
      <c r="K25" s="138">
        <f>+K22</f>
        <v>43621000</v>
      </c>
    </row>
    <row r="26" spans="1:11" x14ac:dyDescent="0.25">
      <c r="A26" s="136">
        <v>1</v>
      </c>
      <c r="B26" s="136">
        <v>2</v>
      </c>
      <c r="C26" s="136">
        <v>3</v>
      </c>
      <c r="D26" s="136" t="s">
        <v>35</v>
      </c>
      <c r="E26" s="136">
        <v>5</v>
      </c>
      <c r="F26" s="136" t="s">
        <v>49</v>
      </c>
      <c r="G26" s="136">
        <v>7</v>
      </c>
      <c r="H26" s="136" t="s">
        <v>50</v>
      </c>
      <c r="I26" s="136">
        <v>9</v>
      </c>
      <c r="J26" s="136" t="s">
        <v>74</v>
      </c>
      <c r="K26" s="136" t="s">
        <v>75</v>
      </c>
    </row>
  </sheetData>
  <mergeCells count="31">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E16:F16"/>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workbookViewId="0">
      <selection activeCell="E11" sqref="E11:H11"/>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158</v>
      </c>
      <c r="B3" s="129" t="s">
        <v>157</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v>44705</v>
      </c>
      <c r="B7" s="409"/>
      <c r="C7" s="410"/>
      <c r="D7" s="83" t="s">
        <v>761</v>
      </c>
      <c r="E7" s="458" t="s">
        <v>760</v>
      </c>
      <c r="F7" s="459"/>
      <c r="G7" s="459"/>
      <c r="H7" s="460"/>
      <c r="I7" s="61">
        <v>2224043</v>
      </c>
      <c r="J7" s="409"/>
      <c r="K7" s="410"/>
    </row>
    <row r="8" spans="1:12" x14ac:dyDescent="0.25">
      <c r="A8" s="226"/>
      <c r="B8" s="397"/>
      <c r="C8" s="398"/>
      <c r="D8" s="83" t="s">
        <v>1025</v>
      </c>
      <c r="E8" s="441" t="s">
        <v>1026</v>
      </c>
      <c r="F8" s="442"/>
      <c r="G8" s="442"/>
      <c r="H8" s="443"/>
      <c r="I8" s="61">
        <v>37472685</v>
      </c>
      <c r="J8" s="397"/>
      <c r="K8" s="398"/>
    </row>
    <row r="9" spans="1:12" x14ac:dyDescent="0.25">
      <c r="A9" s="122"/>
      <c r="B9" s="397"/>
      <c r="C9" s="398"/>
      <c r="D9" s="83" t="s">
        <v>1656</v>
      </c>
      <c r="E9" s="441" t="s">
        <v>1657</v>
      </c>
      <c r="F9" s="442"/>
      <c r="G9" s="442"/>
      <c r="H9" s="443"/>
      <c r="I9" s="61">
        <v>271534266</v>
      </c>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311230994</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1" x14ac:dyDescent="0.25">
      <c r="A17" s="39">
        <v>44706</v>
      </c>
      <c r="B17" s="122" t="s">
        <v>699</v>
      </c>
      <c r="C17" s="259" t="s">
        <v>697</v>
      </c>
      <c r="D17" s="259" t="s">
        <v>698</v>
      </c>
      <c r="E17" s="259" t="s">
        <v>696</v>
      </c>
      <c r="F17" s="228"/>
      <c r="G17" s="298" t="s">
        <v>211</v>
      </c>
      <c r="H17" s="55"/>
      <c r="I17" s="61">
        <v>204508267</v>
      </c>
      <c r="J17" s="61">
        <v>86019985</v>
      </c>
      <c r="K17" s="60">
        <f>+I17-J17</f>
        <v>118488282</v>
      </c>
    </row>
    <row r="18" spans="1:11" x14ac:dyDescent="0.25">
      <c r="A18" s="39">
        <v>44742</v>
      </c>
      <c r="B18" s="122" t="s">
        <v>976</v>
      </c>
      <c r="C18" s="53" t="s">
        <v>939</v>
      </c>
      <c r="D18" s="53" t="s">
        <v>940</v>
      </c>
      <c r="E18" s="268" t="s">
        <v>937</v>
      </c>
      <c r="F18" s="228"/>
      <c r="G18" s="322" t="s">
        <v>804</v>
      </c>
      <c r="H18" s="55"/>
      <c r="I18" s="61">
        <v>30845</v>
      </c>
      <c r="J18" s="61">
        <v>30845</v>
      </c>
      <c r="K18" s="60">
        <f t="shared" ref="K18:K84" si="0">+I18-J18</f>
        <v>0</v>
      </c>
    </row>
    <row r="19" spans="1:11" x14ac:dyDescent="0.25">
      <c r="A19" s="39">
        <v>44742</v>
      </c>
      <c r="B19" s="122" t="s">
        <v>976</v>
      </c>
      <c r="C19" s="53" t="s">
        <v>939</v>
      </c>
      <c r="D19" s="53" t="s">
        <v>941</v>
      </c>
      <c r="E19" s="268" t="s">
        <v>937</v>
      </c>
      <c r="F19" s="228"/>
      <c r="G19" s="322" t="s">
        <v>805</v>
      </c>
      <c r="H19" s="55"/>
      <c r="I19" s="61">
        <v>66510</v>
      </c>
      <c r="J19" s="61">
        <v>66510</v>
      </c>
      <c r="K19" s="60">
        <f t="shared" si="0"/>
        <v>0</v>
      </c>
    </row>
    <row r="20" spans="1:11" x14ac:dyDescent="0.25">
      <c r="A20" s="39">
        <v>44742</v>
      </c>
      <c r="B20" s="122" t="s">
        <v>976</v>
      </c>
      <c r="C20" s="53" t="s">
        <v>939</v>
      </c>
      <c r="D20" s="53" t="s">
        <v>942</v>
      </c>
      <c r="E20" s="268" t="s">
        <v>937</v>
      </c>
      <c r="F20" s="228"/>
      <c r="G20" s="322" t="s">
        <v>807</v>
      </c>
      <c r="H20" s="55"/>
      <c r="I20" s="61">
        <v>55760</v>
      </c>
      <c r="J20" s="61">
        <v>55760</v>
      </c>
      <c r="K20" s="60">
        <f t="shared" si="0"/>
        <v>0</v>
      </c>
    </row>
    <row r="21" spans="1:11" x14ac:dyDescent="0.25">
      <c r="A21" s="39">
        <v>44742</v>
      </c>
      <c r="B21" s="122" t="s">
        <v>976</v>
      </c>
      <c r="C21" s="53" t="s">
        <v>939</v>
      </c>
      <c r="D21" s="53" t="s">
        <v>943</v>
      </c>
      <c r="E21" s="268" t="s">
        <v>937</v>
      </c>
      <c r="F21" s="228"/>
      <c r="G21" s="322" t="s">
        <v>806</v>
      </c>
      <c r="H21" s="55"/>
      <c r="I21" s="61">
        <v>72570</v>
      </c>
      <c r="J21" s="61">
        <v>72570</v>
      </c>
      <c r="K21" s="60">
        <f t="shared" si="0"/>
        <v>0</v>
      </c>
    </row>
    <row r="22" spans="1:11" x14ac:dyDescent="0.25">
      <c r="A22" s="39">
        <v>44742</v>
      </c>
      <c r="B22" s="122" t="s">
        <v>976</v>
      </c>
      <c r="C22" s="53" t="s">
        <v>939</v>
      </c>
      <c r="D22" s="53" t="s">
        <v>944</v>
      </c>
      <c r="E22" s="268" t="s">
        <v>937</v>
      </c>
      <c r="F22" s="228"/>
      <c r="G22" s="322" t="s">
        <v>808</v>
      </c>
      <c r="H22" s="55"/>
      <c r="I22" s="61">
        <v>62320</v>
      </c>
      <c r="J22" s="61">
        <v>62320</v>
      </c>
      <c r="K22" s="60">
        <f t="shared" si="0"/>
        <v>0</v>
      </c>
    </row>
    <row r="23" spans="1:11" x14ac:dyDescent="0.25">
      <c r="A23" s="39">
        <v>44742</v>
      </c>
      <c r="B23" s="122" t="s">
        <v>976</v>
      </c>
      <c r="C23" s="53" t="s">
        <v>939</v>
      </c>
      <c r="D23" s="53" t="s">
        <v>945</v>
      </c>
      <c r="E23" s="268" t="s">
        <v>937</v>
      </c>
      <c r="F23" s="228"/>
      <c r="G23" s="322" t="s">
        <v>809</v>
      </c>
      <c r="H23" s="55"/>
      <c r="I23" s="61">
        <v>62530</v>
      </c>
      <c r="J23" s="61">
        <v>62530</v>
      </c>
      <c r="K23" s="60">
        <f t="shared" si="0"/>
        <v>0</v>
      </c>
    </row>
    <row r="24" spans="1:11" x14ac:dyDescent="0.25">
      <c r="A24" s="39">
        <v>44742</v>
      </c>
      <c r="B24" s="122" t="s">
        <v>976</v>
      </c>
      <c r="C24" s="53" t="s">
        <v>939</v>
      </c>
      <c r="D24" s="53" t="s">
        <v>946</v>
      </c>
      <c r="E24" s="268" t="s">
        <v>937</v>
      </c>
      <c r="F24" s="228"/>
      <c r="G24" s="322" t="s">
        <v>810</v>
      </c>
      <c r="H24" s="55"/>
      <c r="I24" s="61">
        <v>76520</v>
      </c>
      <c r="J24" s="61">
        <v>76520</v>
      </c>
      <c r="K24" s="60">
        <f t="shared" si="0"/>
        <v>0</v>
      </c>
    </row>
    <row r="25" spans="1:11" x14ac:dyDescent="0.25">
      <c r="A25" s="39">
        <v>44742</v>
      </c>
      <c r="B25" s="122" t="s">
        <v>976</v>
      </c>
      <c r="C25" s="53" t="s">
        <v>939</v>
      </c>
      <c r="D25" s="53" t="s">
        <v>947</v>
      </c>
      <c r="E25" s="268" t="s">
        <v>937</v>
      </c>
      <c r="F25" s="228"/>
      <c r="G25" s="322" t="s">
        <v>811</v>
      </c>
      <c r="H25" s="55"/>
      <c r="I25" s="61">
        <v>74530</v>
      </c>
      <c r="J25" s="61">
        <v>74530</v>
      </c>
      <c r="K25" s="60">
        <f t="shared" si="0"/>
        <v>0</v>
      </c>
    </row>
    <row r="26" spans="1:11" x14ac:dyDescent="0.25">
      <c r="A26" s="39">
        <v>44742</v>
      </c>
      <c r="B26" s="122" t="s">
        <v>976</v>
      </c>
      <c r="C26" s="53" t="s">
        <v>939</v>
      </c>
      <c r="D26" s="53" t="s">
        <v>948</v>
      </c>
      <c r="E26" s="268" t="s">
        <v>937</v>
      </c>
      <c r="F26" s="228"/>
      <c r="G26" s="322" t="s">
        <v>812</v>
      </c>
      <c r="H26" s="55"/>
      <c r="I26" s="61">
        <v>66996</v>
      </c>
      <c r="J26" s="61">
        <v>66996</v>
      </c>
      <c r="K26" s="60">
        <f t="shared" si="0"/>
        <v>0</v>
      </c>
    </row>
    <row r="27" spans="1:11" x14ac:dyDescent="0.25">
      <c r="A27" s="39">
        <v>44742</v>
      </c>
      <c r="B27" s="122" t="s">
        <v>976</v>
      </c>
      <c r="C27" s="53" t="s">
        <v>939</v>
      </c>
      <c r="D27" s="53" t="s">
        <v>949</v>
      </c>
      <c r="E27" s="268" t="s">
        <v>937</v>
      </c>
      <c r="F27" s="228"/>
      <c r="G27" s="322" t="s">
        <v>813</v>
      </c>
      <c r="H27" s="55"/>
      <c r="I27" s="61">
        <v>59185</v>
      </c>
      <c r="J27" s="61">
        <v>59185</v>
      </c>
      <c r="K27" s="60">
        <f t="shared" si="0"/>
        <v>0</v>
      </c>
    </row>
    <row r="28" spans="1:11" x14ac:dyDescent="0.25">
      <c r="A28" s="39">
        <v>44742</v>
      </c>
      <c r="B28" s="122" t="s">
        <v>976</v>
      </c>
      <c r="C28" s="53" t="s">
        <v>939</v>
      </c>
      <c r="D28" s="53" t="s">
        <v>950</v>
      </c>
      <c r="E28" s="268" t="s">
        <v>937</v>
      </c>
      <c r="F28" s="228"/>
      <c r="G28" s="358" t="s">
        <v>814</v>
      </c>
      <c r="H28" s="55"/>
      <c r="I28" s="61">
        <v>63555</v>
      </c>
      <c r="J28" s="61">
        <v>63555</v>
      </c>
      <c r="K28" s="60">
        <f t="shared" si="0"/>
        <v>0</v>
      </c>
    </row>
    <row r="29" spans="1:11" x14ac:dyDescent="0.25">
      <c r="A29" s="39">
        <v>44742</v>
      </c>
      <c r="B29" s="122" t="s">
        <v>976</v>
      </c>
      <c r="C29" s="53" t="s">
        <v>939</v>
      </c>
      <c r="D29" s="53" t="s">
        <v>951</v>
      </c>
      <c r="E29" s="268" t="s">
        <v>937</v>
      </c>
      <c r="F29" s="228"/>
      <c r="G29" s="358" t="s">
        <v>815</v>
      </c>
      <c r="H29" s="55"/>
      <c r="I29" s="61">
        <v>68000</v>
      </c>
      <c r="J29" s="61">
        <v>68000</v>
      </c>
      <c r="K29" s="60">
        <f t="shared" si="0"/>
        <v>0</v>
      </c>
    </row>
    <row r="30" spans="1:11" x14ac:dyDescent="0.25">
      <c r="A30" s="39">
        <v>44742</v>
      </c>
      <c r="B30" s="122" t="s">
        <v>976</v>
      </c>
      <c r="C30" s="53" t="s">
        <v>939</v>
      </c>
      <c r="D30" s="53" t="s">
        <v>952</v>
      </c>
      <c r="E30" s="268" t="s">
        <v>937</v>
      </c>
      <c r="F30" s="228"/>
      <c r="G30" s="358" t="s">
        <v>816</v>
      </c>
      <c r="H30" s="55"/>
      <c r="I30" s="61">
        <v>73535</v>
      </c>
      <c r="J30" s="61">
        <v>73535</v>
      </c>
      <c r="K30" s="60">
        <f t="shared" si="0"/>
        <v>0</v>
      </c>
    </row>
    <row r="31" spans="1:11" x14ac:dyDescent="0.25">
      <c r="A31" s="39">
        <v>44742</v>
      </c>
      <c r="B31" s="122" t="s">
        <v>976</v>
      </c>
      <c r="C31" s="53" t="s">
        <v>939</v>
      </c>
      <c r="D31" s="53" t="s">
        <v>953</v>
      </c>
      <c r="E31" s="268" t="s">
        <v>938</v>
      </c>
      <c r="F31" s="228"/>
      <c r="G31" s="358" t="s">
        <v>817</v>
      </c>
      <c r="H31" s="55"/>
      <c r="I31" s="61">
        <v>73505</v>
      </c>
      <c r="J31" s="61">
        <v>73505</v>
      </c>
      <c r="K31" s="60">
        <f t="shared" si="0"/>
        <v>0</v>
      </c>
    </row>
    <row r="32" spans="1:11" x14ac:dyDescent="0.25">
      <c r="A32" s="39">
        <v>44742</v>
      </c>
      <c r="B32" s="122" t="s">
        <v>976</v>
      </c>
      <c r="C32" s="53" t="s">
        <v>939</v>
      </c>
      <c r="D32" s="53" t="s">
        <v>954</v>
      </c>
      <c r="E32" s="268" t="s">
        <v>938</v>
      </c>
      <c r="F32" s="228"/>
      <c r="G32" s="358" t="s">
        <v>818</v>
      </c>
      <c r="H32" s="55"/>
      <c r="I32" s="61">
        <v>38168</v>
      </c>
      <c r="J32" s="61">
        <v>38168</v>
      </c>
      <c r="K32" s="60">
        <f t="shared" si="0"/>
        <v>0</v>
      </c>
    </row>
    <row r="33" spans="1:11" x14ac:dyDescent="0.25">
      <c r="A33" s="39">
        <v>44742</v>
      </c>
      <c r="B33" s="122" t="s">
        <v>976</v>
      </c>
      <c r="C33" s="53" t="s">
        <v>939</v>
      </c>
      <c r="D33" s="53" t="s">
        <v>955</v>
      </c>
      <c r="E33" s="268" t="s">
        <v>937</v>
      </c>
      <c r="F33" s="228"/>
      <c r="G33" s="358" t="s">
        <v>819</v>
      </c>
      <c r="H33" s="55"/>
      <c r="I33" s="61">
        <v>65156</v>
      </c>
      <c r="J33" s="61">
        <v>65156</v>
      </c>
      <c r="K33" s="60">
        <f t="shared" si="0"/>
        <v>0</v>
      </c>
    </row>
    <row r="34" spans="1:11" x14ac:dyDescent="0.25">
      <c r="A34" s="39">
        <v>44742</v>
      </c>
      <c r="B34" s="122" t="s">
        <v>976</v>
      </c>
      <c r="C34" s="53" t="s">
        <v>939</v>
      </c>
      <c r="D34" s="53" t="s">
        <v>956</v>
      </c>
      <c r="E34" s="268" t="s">
        <v>937</v>
      </c>
      <c r="F34" s="228"/>
      <c r="G34" s="358" t="s">
        <v>820</v>
      </c>
      <c r="H34" s="55"/>
      <c r="I34" s="61">
        <v>59275</v>
      </c>
      <c r="J34" s="61">
        <v>59275</v>
      </c>
      <c r="K34" s="60">
        <f t="shared" si="0"/>
        <v>0</v>
      </c>
    </row>
    <row r="35" spans="1:11" x14ac:dyDescent="0.25">
      <c r="A35" s="39">
        <v>44742</v>
      </c>
      <c r="B35" s="122" t="s">
        <v>976</v>
      </c>
      <c r="C35" s="53" t="s">
        <v>939</v>
      </c>
      <c r="D35" s="53" t="s">
        <v>957</v>
      </c>
      <c r="E35" s="268" t="s">
        <v>937</v>
      </c>
      <c r="F35" s="228"/>
      <c r="G35" s="322" t="s">
        <v>821</v>
      </c>
      <c r="H35" s="55"/>
      <c r="I35" s="61">
        <v>74530</v>
      </c>
      <c r="J35" s="61">
        <v>74530</v>
      </c>
      <c r="K35" s="60">
        <f t="shared" si="0"/>
        <v>0</v>
      </c>
    </row>
    <row r="36" spans="1:11" x14ac:dyDescent="0.25">
      <c r="A36" s="39">
        <v>44742</v>
      </c>
      <c r="B36" s="122" t="s">
        <v>976</v>
      </c>
      <c r="C36" s="53" t="s">
        <v>939</v>
      </c>
      <c r="D36" s="53" t="s">
        <v>958</v>
      </c>
      <c r="E36" s="268" t="s">
        <v>937</v>
      </c>
      <c r="F36" s="228"/>
      <c r="G36" s="322" t="s">
        <v>822</v>
      </c>
      <c r="H36" s="55"/>
      <c r="I36" s="61">
        <v>74530</v>
      </c>
      <c r="J36" s="61">
        <v>74530</v>
      </c>
      <c r="K36" s="60">
        <f t="shared" si="0"/>
        <v>0</v>
      </c>
    </row>
    <row r="37" spans="1:11" x14ac:dyDescent="0.25">
      <c r="A37" s="39">
        <v>44742</v>
      </c>
      <c r="B37" s="122" t="s">
        <v>976</v>
      </c>
      <c r="C37" s="53" t="s">
        <v>939</v>
      </c>
      <c r="D37" s="53" t="s">
        <v>959</v>
      </c>
      <c r="E37" s="268" t="s">
        <v>937</v>
      </c>
      <c r="F37" s="228"/>
      <c r="G37" s="358" t="s">
        <v>823</v>
      </c>
      <c r="H37" s="55"/>
      <c r="I37" s="61">
        <v>56680</v>
      </c>
      <c r="J37" s="61">
        <v>56680</v>
      </c>
      <c r="K37" s="60">
        <f t="shared" si="0"/>
        <v>0</v>
      </c>
    </row>
    <row r="38" spans="1:11" x14ac:dyDescent="0.25">
      <c r="A38" s="39">
        <v>44742</v>
      </c>
      <c r="B38" s="122" t="s">
        <v>976</v>
      </c>
      <c r="C38" s="53" t="s">
        <v>939</v>
      </c>
      <c r="D38" s="53" t="s">
        <v>960</v>
      </c>
      <c r="E38" s="268" t="s">
        <v>937</v>
      </c>
      <c r="F38" s="228"/>
      <c r="G38" s="358" t="s">
        <v>824</v>
      </c>
      <c r="H38" s="55"/>
      <c r="I38" s="61">
        <v>55788</v>
      </c>
      <c r="J38" s="61">
        <v>55788</v>
      </c>
      <c r="K38" s="60">
        <f t="shared" si="0"/>
        <v>0</v>
      </c>
    </row>
    <row r="39" spans="1:11" x14ac:dyDescent="0.25">
      <c r="A39" s="39">
        <v>44742</v>
      </c>
      <c r="B39" s="122" t="s">
        <v>976</v>
      </c>
      <c r="C39" s="53" t="s">
        <v>939</v>
      </c>
      <c r="D39" s="53" t="s">
        <v>961</v>
      </c>
      <c r="E39" s="268" t="s">
        <v>937</v>
      </c>
      <c r="F39" s="228"/>
      <c r="G39" s="358" t="s">
        <v>825</v>
      </c>
      <c r="H39" s="55"/>
      <c r="I39" s="61">
        <v>63255</v>
      </c>
      <c r="J39" s="61">
        <v>63255</v>
      </c>
      <c r="K39" s="60">
        <f t="shared" si="0"/>
        <v>0</v>
      </c>
    </row>
    <row r="40" spans="1:11" x14ac:dyDescent="0.25">
      <c r="A40" s="39">
        <v>44742</v>
      </c>
      <c r="B40" s="122" t="s">
        <v>976</v>
      </c>
      <c r="C40" s="53" t="s">
        <v>939</v>
      </c>
      <c r="D40" s="53" t="s">
        <v>962</v>
      </c>
      <c r="E40" s="268" t="s">
        <v>937</v>
      </c>
      <c r="F40" s="228"/>
      <c r="G40" s="358" t="s">
        <v>826</v>
      </c>
      <c r="H40" s="55"/>
      <c r="I40" s="61">
        <v>69555</v>
      </c>
      <c r="J40" s="61">
        <v>69555</v>
      </c>
      <c r="K40" s="60">
        <f t="shared" si="0"/>
        <v>0</v>
      </c>
    </row>
    <row r="41" spans="1:11" x14ac:dyDescent="0.25">
      <c r="A41" s="39">
        <v>44742</v>
      </c>
      <c r="B41" s="122" t="s">
        <v>976</v>
      </c>
      <c r="C41" s="53" t="s">
        <v>939</v>
      </c>
      <c r="D41" s="53" t="s">
        <v>963</v>
      </c>
      <c r="E41" s="268" t="s">
        <v>937</v>
      </c>
      <c r="F41" s="228"/>
      <c r="G41" s="358" t="s">
        <v>827</v>
      </c>
      <c r="H41" s="55"/>
      <c r="I41" s="61">
        <v>26680</v>
      </c>
      <c r="J41" s="61">
        <v>26680</v>
      </c>
      <c r="K41" s="60">
        <f t="shared" si="0"/>
        <v>0</v>
      </c>
    </row>
    <row r="42" spans="1:11" x14ac:dyDescent="0.25">
      <c r="A42" s="39">
        <v>44742</v>
      </c>
      <c r="B42" s="122" t="s">
        <v>976</v>
      </c>
      <c r="C42" s="53" t="s">
        <v>939</v>
      </c>
      <c r="D42" s="53" t="s">
        <v>964</v>
      </c>
      <c r="E42" s="268" t="s">
        <v>937</v>
      </c>
      <c r="F42" s="228"/>
      <c r="G42" s="358" t="s">
        <v>828</v>
      </c>
      <c r="H42" s="55"/>
      <c r="I42" s="61">
        <v>54630</v>
      </c>
      <c r="J42" s="61">
        <v>54630</v>
      </c>
      <c r="K42" s="60">
        <f t="shared" si="0"/>
        <v>0</v>
      </c>
    </row>
    <row r="43" spans="1:11" x14ac:dyDescent="0.25">
      <c r="A43" s="39">
        <v>44742</v>
      </c>
      <c r="B43" s="122" t="s">
        <v>976</v>
      </c>
      <c r="C43" s="53" t="s">
        <v>939</v>
      </c>
      <c r="D43" s="53" t="s">
        <v>965</v>
      </c>
      <c r="E43" s="268" t="s">
        <v>937</v>
      </c>
      <c r="F43" s="228"/>
      <c r="G43" s="358" t="s">
        <v>829</v>
      </c>
      <c r="H43" s="55"/>
      <c r="I43" s="61">
        <v>65335</v>
      </c>
      <c r="J43" s="61">
        <v>65335</v>
      </c>
      <c r="K43" s="60">
        <f t="shared" si="0"/>
        <v>0</v>
      </c>
    </row>
    <row r="44" spans="1:11" x14ac:dyDescent="0.25">
      <c r="A44" s="39">
        <v>44742</v>
      </c>
      <c r="B44" s="122" t="s">
        <v>976</v>
      </c>
      <c r="C44" s="53" t="s">
        <v>939</v>
      </c>
      <c r="D44" s="53" t="s">
        <v>966</v>
      </c>
      <c r="E44" s="268" t="s">
        <v>937</v>
      </c>
      <c r="F44" s="228"/>
      <c r="G44" s="322" t="s">
        <v>830</v>
      </c>
      <c r="H44" s="55"/>
      <c r="I44" s="61">
        <v>64460</v>
      </c>
      <c r="J44" s="61">
        <v>64460</v>
      </c>
      <c r="K44" s="60">
        <f t="shared" si="0"/>
        <v>0</v>
      </c>
    </row>
    <row r="45" spans="1:11" x14ac:dyDescent="0.25">
      <c r="A45" s="39">
        <v>44742</v>
      </c>
      <c r="B45" s="122" t="s">
        <v>976</v>
      </c>
      <c r="C45" s="53" t="s">
        <v>939</v>
      </c>
      <c r="D45" s="53" t="s">
        <v>967</v>
      </c>
      <c r="E45" s="268" t="s">
        <v>937</v>
      </c>
      <c r="F45" s="228"/>
      <c r="G45" s="322" t="s">
        <v>831</v>
      </c>
      <c r="H45" s="55"/>
      <c r="I45" s="61">
        <v>61595</v>
      </c>
      <c r="J45" s="61">
        <v>61595</v>
      </c>
      <c r="K45" s="60">
        <f t="shared" si="0"/>
        <v>0</v>
      </c>
    </row>
    <row r="46" spans="1:11" x14ac:dyDescent="0.25">
      <c r="A46" s="39">
        <v>44742</v>
      </c>
      <c r="B46" s="122" t="s">
        <v>976</v>
      </c>
      <c r="C46" s="53" t="s">
        <v>939</v>
      </c>
      <c r="D46" s="53" t="s">
        <v>968</v>
      </c>
      <c r="E46" s="268" t="s">
        <v>937</v>
      </c>
      <c r="F46" s="228"/>
      <c r="G46" s="322" t="s">
        <v>832</v>
      </c>
      <c r="H46" s="55"/>
      <c r="I46" s="61">
        <v>51468</v>
      </c>
      <c r="J46" s="61">
        <v>51468</v>
      </c>
      <c r="K46" s="60">
        <f t="shared" si="0"/>
        <v>0</v>
      </c>
    </row>
    <row r="47" spans="1:11" x14ac:dyDescent="0.25">
      <c r="A47" s="39">
        <v>44742</v>
      </c>
      <c r="B47" s="122" t="s">
        <v>976</v>
      </c>
      <c r="C47" s="53" t="s">
        <v>939</v>
      </c>
      <c r="D47" s="53" t="s">
        <v>969</v>
      </c>
      <c r="E47" s="268" t="s">
        <v>937</v>
      </c>
      <c r="F47" s="228"/>
      <c r="G47" s="322" t="s">
        <v>833</v>
      </c>
      <c r="H47" s="55"/>
      <c r="I47" s="61">
        <v>54360</v>
      </c>
      <c r="J47" s="61">
        <v>54360</v>
      </c>
      <c r="K47" s="60">
        <f t="shared" si="0"/>
        <v>0</v>
      </c>
    </row>
    <row r="48" spans="1:11" x14ac:dyDescent="0.25">
      <c r="A48" s="39">
        <v>44742</v>
      </c>
      <c r="B48" s="122" t="s">
        <v>976</v>
      </c>
      <c r="C48" s="53" t="s">
        <v>939</v>
      </c>
      <c r="D48" s="53" t="s">
        <v>970</v>
      </c>
      <c r="E48" s="268" t="s">
        <v>937</v>
      </c>
      <c r="F48" s="228"/>
      <c r="G48" s="322" t="s">
        <v>834</v>
      </c>
      <c r="H48" s="55"/>
      <c r="I48" s="61">
        <v>54390</v>
      </c>
      <c r="J48" s="61">
        <v>54390</v>
      </c>
      <c r="K48" s="60">
        <f t="shared" si="0"/>
        <v>0</v>
      </c>
    </row>
    <row r="49" spans="1:11" x14ac:dyDescent="0.25">
      <c r="A49" s="39">
        <v>44742</v>
      </c>
      <c r="B49" s="122" t="s">
        <v>976</v>
      </c>
      <c r="C49" s="53" t="s">
        <v>939</v>
      </c>
      <c r="D49" s="53" t="s">
        <v>971</v>
      </c>
      <c r="E49" s="268" t="s">
        <v>937</v>
      </c>
      <c r="F49" s="228"/>
      <c r="G49" s="322" t="s">
        <v>835</v>
      </c>
      <c r="H49" s="55"/>
      <c r="I49" s="61">
        <v>59485</v>
      </c>
      <c r="J49" s="61">
        <v>59485</v>
      </c>
      <c r="K49" s="60">
        <f t="shared" si="0"/>
        <v>0</v>
      </c>
    </row>
    <row r="50" spans="1:11" x14ac:dyDescent="0.25">
      <c r="A50" s="39">
        <v>44742</v>
      </c>
      <c r="B50" s="122" t="s">
        <v>976</v>
      </c>
      <c r="C50" s="53" t="s">
        <v>939</v>
      </c>
      <c r="D50" s="53" t="s">
        <v>972</v>
      </c>
      <c r="E50" s="268" t="s">
        <v>937</v>
      </c>
      <c r="F50" s="228"/>
      <c r="G50" s="322" t="s">
        <v>836</v>
      </c>
      <c r="H50" s="55"/>
      <c r="I50" s="61">
        <v>56530</v>
      </c>
      <c r="J50" s="61">
        <v>56530</v>
      </c>
      <c r="K50" s="60">
        <f t="shared" si="0"/>
        <v>0</v>
      </c>
    </row>
    <row r="51" spans="1:11" x14ac:dyDescent="0.25">
      <c r="A51" s="39">
        <v>44742</v>
      </c>
      <c r="B51" s="122" t="s">
        <v>976</v>
      </c>
      <c r="C51" s="53" t="s">
        <v>939</v>
      </c>
      <c r="D51" s="53" t="s">
        <v>973</v>
      </c>
      <c r="E51" s="268" t="s">
        <v>937</v>
      </c>
      <c r="F51" s="228"/>
      <c r="G51" s="322" t="s">
        <v>837</v>
      </c>
      <c r="H51" s="55"/>
      <c r="I51" s="61">
        <v>60510</v>
      </c>
      <c r="J51" s="61">
        <v>60510</v>
      </c>
      <c r="K51" s="60">
        <f t="shared" si="0"/>
        <v>0</v>
      </c>
    </row>
    <row r="52" spans="1:11" x14ac:dyDescent="0.25">
      <c r="A52" s="39">
        <v>44742</v>
      </c>
      <c r="B52" s="122" t="s">
        <v>976</v>
      </c>
      <c r="C52" s="53" t="s">
        <v>939</v>
      </c>
      <c r="D52" s="53" t="s">
        <v>974</v>
      </c>
      <c r="E52" s="268" t="s">
        <v>937</v>
      </c>
      <c r="F52" s="228"/>
      <c r="G52" s="322" t="s">
        <v>838</v>
      </c>
      <c r="H52" s="55"/>
      <c r="I52" s="61">
        <v>47485</v>
      </c>
      <c r="J52" s="61">
        <v>47485</v>
      </c>
      <c r="K52" s="60">
        <f t="shared" si="0"/>
        <v>0</v>
      </c>
    </row>
    <row r="53" spans="1:11" x14ac:dyDescent="0.25">
      <c r="A53" s="39">
        <v>44742</v>
      </c>
      <c r="B53" s="122" t="s">
        <v>976</v>
      </c>
      <c r="C53" s="53" t="s">
        <v>939</v>
      </c>
      <c r="D53" s="53" t="s">
        <v>975</v>
      </c>
      <c r="E53" s="268" t="s">
        <v>937</v>
      </c>
      <c r="F53" s="228"/>
      <c r="G53" s="322" t="s">
        <v>839</v>
      </c>
      <c r="H53" s="55"/>
      <c r="I53" s="61">
        <v>63585</v>
      </c>
      <c r="J53" s="61">
        <v>63585</v>
      </c>
      <c r="K53" s="60">
        <f t="shared" si="0"/>
        <v>0</v>
      </c>
    </row>
    <row r="54" spans="1:11" x14ac:dyDescent="0.25">
      <c r="A54" s="387">
        <v>44743</v>
      </c>
      <c r="B54" s="122" t="s">
        <v>976</v>
      </c>
      <c r="C54" s="53" t="s">
        <v>939</v>
      </c>
      <c r="D54" s="53" t="s">
        <v>1202</v>
      </c>
      <c r="E54" s="268" t="s">
        <v>1235</v>
      </c>
      <c r="F54" s="228"/>
      <c r="G54" s="379" t="s">
        <v>1088</v>
      </c>
      <c r="H54" s="55"/>
      <c r="I54" s="61">
        <v>45495</v>
      </c>
      <c r="J54" s="61">
        <v>45495</v>
      </c>
      <c r="K54" s="60">
        <f t="shared" si="0"/>
        <v>0</v>
      </c>
    </row>
    <row r="55" spans="1:11" x14ac:dyDescent="0.25">
      <c r="A55" s="387">
        <v>44743</v>
      </c>
      <c r="B55" s="122" t="s">
        <v>976</v>
      </c>
      <c r="C55" s="53" t="s">
        <v>939</v>
      </c>
      <c r="D55" s="53" t="s">
        <v>1203</v>
      </c>
      <c r="E55" s="268" t="s">
        <v>1235</v>
      </c>
      <c r="F55" s="228"/>
      <c r="G55" s="379" t="s">
        <v>1090</v>
      </c>
      <c r="H55" s="55"/>
      <c r="I55" s="61">
        <v>63615</v>
      </c>
      <c r="J55" s="61">
        <v>63615</v>
      </c>
      <c r="K55" s="60">
        <f t="shared" si="0"/>
        <v>0</v>
      </c>
    </row>
    <row r="56" spans="1:11" x14ac:dyDescent="0.25">
      <c r="A56" s="387">
        <v>44743</v>
      </c>
      <c r="B56" s="122" t="s">
        <v>976</v>
      </c>
      <c r="C56" s="53" t="s">
        <v>939</v>
      </c>
      <c r="D56" s="53" t="s">
        <v>1204</v>
      </c>
      <c r="E56" s="268" t="s">
        <v>1235</v>
      </c>
      <c r="F56" s="228"/>
      <c r="G56" s="379" t="s">
        <v>1091</v>
      </c>
      <c r="H56" s="55"/>
      <c r="I56" s="61">
        <v>25870</v>
      </c>
      <c r="J56" s="61">
        <v>25870</v>
      </c>
      <c r="K56" s="60">
        <f t="shared" si="0"/>
        <v>0</v>
      </c>
    </row>
    <row r="57" spans="1:11" x14ac:dyDescent="0.25">
      <c r="A57" s="387">
        <v>44743</v>
      </c>
      <c r="B57" s="122" t="s">
        <v>976</v>
      </c>
      <c r="C57" s="53" t="s">
        <v>939</v>
      </c>
      <c r="D57" s="53" t="s">
        <v>1205</v>
      </c>
      <c r="E57" s="268" t="s">
        <v>1235</v>
      </c>
      <c r="F57" s="228"/>
      <c r="G57" s="379" t="s">
        <v>1092</v>
      </c>
      <c r="H57" s="55"/>
      <c r="I57" s="61">
        <v>44440</v>
      </c>
      <c r="J57" s="61">
        <v>44440</v>
      </c>
      <c r="K57" s="60">
        <f t="shared" si="0"/>
        <v>0</v>
      </c>
    </row>
    <row r="58" spans="1:11" x14ac:dyDescent="0.25">
      <c r="A58" s="387">
        <v>44743</v>
      </c>
      <c r="B58" s="122" t="s">
        <v>976</v>
      </c>
      <c r="C58" s="53" t="s">
        <v>939</v>
      </c>
      <c r="D58" s="53" t="s">
        <v>1206</v>
      </c>
      <c r="E58" s="268" t="s">
        <v>1235</v>
      </c>
      <c r="F58" s="228"/>
      <c r="G58" s="379" t="s">
        <v>1093</v>
      </c>
      <c r="H58" s="55"/>
      <c r="I58" s="61">
        <v>66570</v>
      </c>
      <c r="J58" s="61">
        <v>66570</v>
      </c>
      <c r="K58" s="60">
        <f t="shared" si="0"/>
        <v>0</v>
      </c>
    </row>
    <row r="59" spans="1:11" x14ac:dyDescent="0.25">
      <c r="A59" s="387">
        <v>44743</v>
      </c>
      <c r="B59" s="122" t="s">
        <v>976</v>
      </c>
      <c r="C59" s="53" t="s">
        <v>939</v>
      </c>
      <c r="D59" s="53" t="s">
        <v>1207</v>
      </c>
      <c r="E59" s="268" t="s">
        <v>1235</v>
      </c>
      <c r="F59" s="228"/>
      <c r="G59" s="379" t="s">
        <v>1094</v>
      </c>
      <c r="H59" s="55"/>
      <c r="I59" s="61">
        <v>55355</v>
      </c>
      <c r="J59" s="61">
        <v>55355</v>
      </c>
      <c r="K59" s="60">
        <f t="shared" si="0"/>
        <v>0</v>
      </c>
    </row>
    <row r="60" spans="1:11" x14ac:dyDescent="0.25">
      <c r="A60" s="387">
        <v>44743</v>
      </c>
      <c r="B60" s="122" t="s">
        <v>976</v>
      </c>
      <c r="C60" s="53" t="s">
        <v>939</v>
      </c>
      <c r="D60" s="53" t="s">
        <v>1208</v>
      </c>
      <c r="E60" s="268" t="s">
        <v>1235</v>
      </c>
      <c r="F60" s="228"/>
      <c r="G60" s="379" t="s">
        <v>1095</v>
      </c>
      <c r="H60" s="55"/>
      <c r="I60" s="61">
        <v>37625</v>
      </c>
      <c r="J60" s="61">
        <v>37625</v>
      </c>
      <c r="K60" s="60">
        <f t="shared" si="0"/>
        <v>0</v>
      </c>
    </row>
    <row r="61" spans="1:11" x14ac:dyDescent="0.25">
      <c r="A61" s="387">
        <v>44743</v>
      </c>
      <c r="B61" s="122" t="s">
        <v>976</v>
      </c>
      <c r="C61" s="53" t="s">
        <v>939</v>
      </c>
      <c r="D61" s="53" t="s">
        <v>1209</v>
      </c>
      <c r="E61" s="268" t="s">
        <v>1235</v>
      </c>
      <c r="F61" s="228"/>
      <c r="G61" s="379" t="s">
        <v>1096</v>
      </c>
      <c r="H61" s="55"/>
      <c r="I61" s="61">
        <v>56500</v>
      </c>
      <c r="J61" s="61">
        <v>56500</v>
      </c>
      <c r="K61" s="60">
        <f t="shared" si="0"/>
        <v>0</v>
      </c>
    </row>
    <row r="62" spans="1:11" x14ac:dyDescent="0.25">
      <c r="A62" s="387">
        <v>44743</v>
      </c>
      <c r="B62" s="122" t="s">
        <v>976</v>
      </c>
      <c r="C62" s="53" t="s">
        <v>939</v>
      </c>
      <c r="D62" s="53" t="s">
        <v>1210</v>
      </c>
      <c r="E62" s="268" t="s">
        <v>1235</v>
      </c>
      <c r="F62" s="228"/>
      <c r="G62" s="379" t="s">
        <v>1097</v>
      </c>
      <c r="H62" s="55"/>
      <c r="I62" s="61">
        <v>50500</v>
      </c>
      <c r="J62" s="61">
        <v>50500</v>
      </c>
      <c r="K62" s="60">
        <f t="shared" si="0"/>
        <v>0</v>
      </c>
    </row>
    <row r="63" spans="1:11" x14ac:dyDescent="0.25">
      <c r="A63" s="387">
        <v>44743</v>
      </c>
      <c r="B63" s="122" t="s">
        <v>976</v>
      </c>
      <c r="C63" s="53" t="s">
        <v>939</v>
      </c>
      <c r="D63" s="53" t="s">
        <v>1211</v>
      </c>
      <c r="E63" s="268" t="s">
        <v>1235</v>
      </c>
      <c r="F63" s="228"/>
      <c r="G63" s="379" t="s">
        <v>1098</v>
      </c>
      <c r="H63" s="55"/>
      <c r="I63" s="61">
        <v>61595</v>
      </c>
      <c r="J63" s="61">
        <v>61595</v>
      </c>
      <c r="K63" s="60">
        <f t="shared" si="0"/>
        <v>0</v>
      </c>
    </row>
    <row r="64" spans="1:11" x14ac:dyDescent="0.25">
      <c r="A64" s="387">
        <v>44743</v>
      </c>
      <c r="B64" s="122" t="s">
        <v>976</v>
      </c>
      <c r="C64" s="53" t="s">
        <v>939</v>
      </c>
      <c r="D64" s="53" t="s">
        <v>1022</v>
      </c>
      <c r="E64" s="268" t="s">
        <v>1235</v>
      </c>
      <c r="F64" s="228"/>
      <c r="G64" s="379" t="s">
        <v>1099</v>
      </c>
      <c r="H64" s="55"/>
      <c r="I64" s="61">
        <v>30540</v>
      </c>
      <c r="J64" s="61">
        <v>30540</v>
      </c>
      <c r="K64" s="60">
        <f t="shared" si="0"/>
        <v>0</v>
      </c>
    </row>
    <row r="65" spans="1:11" x14ac:dyDescent="0.25">
      <c r="A65" s="387">
        <v>44743</v>
      </c>
      <c r="B65" s="122" t="s">
        <v>976</v>
      </c>
      <c r="C65" s="53" t="s">
        <v>939</v>
      </c>
      <c r="D65" s="53" t="s">
        <v>1212</v>
      </c>
      <c r="E65" s="268" t="s">
        <v>1235</v>
      </c>
      <c r="F65" s="228"/>
      <c r="G65" s="379" t="s">
        <v>1100</v>
      </c>
      <c r="H65" s="55"/>
      <c r="I65" s="61">
        <v>64932</v>
      </c>
      <c r="J65" s="61">
        <v>64932</v>
      </c>
      <c r="K65" s="60">
        <f t="shared" si="0"/>
        <v>0</v>
      </c>
    </row>
    <row r="66" spans="1:11" x14ac:dyDescent="0.25">
      <c r="A66" s="387">
        <v>44743</v>
      </c>
      <c r="B66" s="122" t="s">
        <v>976</v>
      </c>
      <c r="C66" s="53" t="s">
        <v>939</v>
      </c>
      <c r="D66" s="53" t="s">
        <v>1213</v>
      </c>
      <c r="E66" s="268" t="s">
        <v>1235</v>
      </c>
      <c r="F66" s="228"/>
      <c r="G66" s="379" t="s">
        <v>1101</v>
      </c>
      <c r="H66" s="55"/>
      <c r="I66" s="61">
        <v>62500</v>
      </c>
      <c r="J66" s="61">
        <v>62500</v>
      </c>
      <c r="K66" s="60">
        <f t="shared" si="0"/>
        <v>0</v>
      </c>
    </row>
    <row r="67" spans="1:11" x14ac:dyDescent="0.25">
      <c r="A67" s="387">
        <v>44743</v>
      </c>
      <c r="B67" s="122" t="s">
        <v>976</v>
      </c>
      <c r="C67" s="53" t="s">
        <v>939</v>
      </c>
      <c r="D67" s="53" t="s">
        <v>1214</v>
      </c>
      <c r="E67" s="268" t="s">
        <v>1235</v>
      </c>
      <c r="F67" s="228"/>
      <c r="G67" s="379" t="s">
        <v>1102</v>
      </c>
      <c r="H67" s="55"/>
      <c r="I67" s="61">
        <v>62590</v>
      </c>
      <c r="J67" s="61">
        <v>62590</v>
      </c>
      <c r="K67" s="60">
        <f t="shared" si="0"/>
        <v>0</v>
      </c>
    </row>
    <row r="68" spans="1:11" x14ac:dyDescent="0.25">
      <c r="A68" s="387">
        <v>44743</v>
      </c>
      <c r="B68" s="122" t="s">
        <v>976</v>
      </c>
      <c r="C68" s="53" t="s">
        <v>939</v>
      </c>
      <c r="D68" s="53" t="s">
        <v>1215</v>
      </c>
      <c r="E68" s="268" t="s">
        <v>1235</v>
      </c>
      <c r="F68" s="228"/>
      <c r="G68" s="379" t="s">
        <v>1103</v>
      </c>
      <c r="H68" s="55"/>
      <c r="I68" s="61">
        <v>45495</v>
      </c>
      <c r="J68" s="61">
        <v>45495</v>
      </c>
      <c r="K68" s="60">
        <f t="shared" si="0"/>
        <v>0</v>
      </c>
    </row>
    <row r="69" spans="1:11" x14ac:dyDescent="0.25">
      <c r="A69" s="387">
        <v>44743</v>
      </c>
      <c r="B69" s="122" t="s">
        <v>976</v>
      </c>
      <c r="C69" s="53" t="s">
        <v>939</v>
      </c>
      <c r="D69" s="53" t="s">
        <v>1216</v>
      </c>
      <c r="E69" s="268" t="s">
        <v>1235</v>
      </c>
      <c r="F69" s="228"/>
      <c r="G69" s="379" t="s">
        <v>1104</v>
      </c>
      <c r="H69" s="55"/>
      <c r="I69" s="61">
        <v>43205</v>
      </c>
      <c r="J69" s="61">
        <v>43205</v>
      </c>
      <c r="K69" s="60">
        <f t="shared" si="0"/>
        <v>0</v>
      </c>
    </row>
    <row r="70" spans="1:11" x14ac:dyDescent="0.25">
      <c r="A70" s="387">
        <v>44743</v>
      </c>
      <c r="B70" s="122" t="s">
        <v>976</v>
      </c>
      <c r="C70" s="53" t="s">
        <v>939</v>
      </c>
      <c r="D70" s="53" t="s">
        <v>1217</v>
      </c>
      <c r="E70" s="268" t="s">
        <v>1235</v>
      </c>
      <c r="F70" s="228"/>
      <c r="G70" s="379" t="s">
        <v>1105</v>
      </c>
      <c r="H70" s="55"/>
      <c r="I70" s="61">
        <v>12880</v>
      </c>
      <c r="J70" s="61">
        <v>12880</v>
      </c>
      <c r="K70" s="60">
        <f t="shared" si="0"/>
        <v>0</v>
      </c>
    </row>
    <row r="71" spans="1:11" x14ac:dyDescent="0.25">
      <c r="A71" s="387">
        <v>44743</v>
      </c>
      <c r="B71" s="122" t="s">
        <v>976</v>
      </c>
      <c r="C71" s="53" t="s">
        <v>939</v>
      </c>
      <c r="D71" s="53" t="s">
        <v>1218</v>
      </c>
      <c r="E71" s="268" t="s">
        <v>1235</v>
      </c>
      <c r="F71" s="228"/>
      <c r="G71" s="379" t="s">
        <v>1106</v>
      </c>
      <c r="H71" s="55"/>
      <c r="I71" s="61">
        <v>19320</v>
      </c>
      <c r="J71" s="61">
        <v>19320</v>
      </c>
      <c r="K71" s="60">
        <f t="shared" si="0"/>
        <v>0</v>
      </c>
    </row>
    <row r="72" spans="1:11" x14ac:dyDescent="0.25">
      <c r="A72" s="387">
        <v>44743</v>
      </c>
      <c r="B72" s="122" t="s">
        <v>976</v>
      </c>
      <c r="C72" s="53" t="s">
        <v>939</v>
      </c>
      <c r="D72" s="53" t="s">
        <v>1219</v>
      </c>
      <c r="E72" s="268" t="s">
        <v>1235</v>
      </c>
      <c r="F72" s="228"/>
      <c r="G72" s="379" t="s">
        <v>1107</v>
      </c>
      <c r="H72" s="55"/>
      <c r="I72" s="61">
        <v>53395</v>
      </c>
      <c r="J72" s="61">
        <v>53395</v>
      </c>
      <c r="K72" s="60">
        <f t="shared" si="0"/>
        <v>0</v>
      </c>
    </row>
    <row r="73" spans="1:11" x14ac:dyDescent="0.25">
      <c r="A73" s="387">
        <v>44743</v>
      </c>
      <c r="B73" s="122" t="s">
        <v>976</v>
      </c>
      <c r="C73" s="53" t="s">
        <v>939</v>
      </c>
      <c r="D73" s="53" t="s">
        <v>1220</v>
      </c>
      <c r="E73" s="268" t="s">
        <v>1235</v>
      </c>
      <c r="F73" s="228"/>
      <c r="G73" s="379" t="s">
        <v>1108</v>
      </c>
      <c r="H73" s="55"/>
      <c r="I73" s="61">
        <v>62590</v>
      </c>
      <c r="J73" s="61">
        <v>62590</v>
      </c>
      <c r="K73" s="60">
        <f t="shared" si="0"/>
        <v>0</v>
      </c>
    </row>
    <row r="74" spans="1:11" x14ac:dyDescent="0.25">
      <c r="A74" s="387">
        <v>44743</v>
      </c>
      <c r="B74" s="122" t="s">
        <v>976</v>
      </c>
      <c r="C74" s="53" t="s">
        <v>939</v>
      </c>
      <c r="D74" s="53" t="s">
        <v>1221</v>
      </c>
      <c r="E74" s="268" t="s">
        <v>1235</v>
      </c>
      <c r="F74" s="228"/>
      <c r="G74" s="379" t="s">
        <v>1109</v>
      </c>
      <c r="H74" s="55"/>
      <c r="I74" s="61">
        <v>61535</v>
      </c>
      <c r="J74" s="61">
        <v>61535</v>
      </c>
      <c r="K74" s="60">
        <f t="shared" si="0"/>
        <v>0</v>
      </c>
    </row>
    <row r="75" spans="1:11" x14ac:dyDescent="0.25">
      <c r="A75" s="387">
        <v>44743</v>
      </c>
      <c r="B75" s="122" t="s">
        <v>976</v>
      </c>
      <c r="C75" s="53" t="s">
        <v>939</v>
      </c>
      <c r="D75" s="53" t="s">
        <v>1222</v>
      </c>
      <c r="E75" s="268" t="s">
        <v>1235</v>
      </c>
      <c r="F75" s="228"/>
      <c r="G75" s="379" t="s">
        <v>1110</v>
      </c>
      <c r="H75" s="55"/>
      <c r="I75" s="61">
        <v>40700</v>
      </c>
      <c r="J75" s="61">
        <v>40700</v>
      </c>
      <c r="K75" s="60">
        <f t="shared" si="0"/>
        <v>0</v>
      </c>
    </row>
    <row r="76" spans="1:11" x14ac:dyDescent="0.25">
      <c r="A76" s="387">
        <v>44743</v>
      </c>
      <c r="B76" s="122" t="s">
        <v>976</v>
      </c>
      <c r="C76" s="53" t="s">
        <v>939</v>
      </c>
      <c r="D76" s="53" t="s">
        <v>1223</v>
      </c>
      <c r="E76" s="268" t="s">
        <v>1235</v>
      </c>
      <c r="F76" s="228"/>
      <c r="G76" s="379" t="s">
        <v>1111</v>
      </c>
      <c r="H76" s="55"/>
      <c r="I76" s="61">
        <v>58490</v>
      </c>
      <c r="J76" s="61">
        <v>58490</v>
      </c>
      <c r="K76" s="60">
        <f t="shared" si="0"/>
        <v>0</v>
      </c>
    </row>
    <row r="77" spans="1:11" x14ac:dyDescent="0.25">
      <c r="A77" s="387">
        <v>44743</v>
      </c>
      <c r="B77" s="122" t="s">
        <v>976</v>
      </c>
      <c r="C77" s="53" t="s">
        <v>939</v>
      </c>
      <c r="D77" s="53" t="s">
        <v>1224</v>
      </c>
      <c r="E77" s="268" t="s">
        <v>1235</v>
      </c>
      <c r="F77" s="228"/>
      <c r="G77" s="379" t="s">
        <v>1112</v>
      </c>
      <c r="H77" s="55"/>
      <c r="I77" s="61">
        <v>12935</v>
      </c>
      <c r="J77" s="61">
        <v>12935</v>
      </c>
      <c r="K77" s="60">
        <f t="shared" si="0"/>
        <v>0</v>
      </c>
    </row>
    <row r="78" spans="1:11" x14ac:dyDescent="0.25">
      <c r="A78" s="387">
        <v>44743</v>
      </c>
      <c r="B78" s="122" t="s">
        <v>976</v>
      </c>
      <c r="C78" s="53" t="s">
        <v>939</v>
      </c>
      <c r="D78" s="53" t="s">
        <v>1225</v>
      </c>
      <c r="E78" s="268" t="s">
        <v>1235</v>
      </c>
      <c r="F78" s="228"/>
      <c r="G78" s="379" t="s">
        <v>1113</v>
      </c>
      <c r="H78" s="55"/>
      <c r="I78" s="61">
        <v>61595</v>
      </c>
      <c r="J78" s="61">
        <v>61595</v>
      </c>
      <c r="K78" s="60">
        <f t="shared" si="0"/>
        <v>0</v>
      </c>
    </row>
    <row r="79" spans="1:11" x14ac:dyDescent="0.25">
      <c r="A79" s="387">
        <v>44743</v>
      </c>
      <c r="B79" s="122" t="s">
        <v>976</v>
      </c>
      <c r="C79" s="53" t="s">
        <v>939</v>
      </c>
      <c r="D79" s="53" t="s">
        <v>1226</v>
      </c>
      <c r="E79" s="268" t="s">
        <v>1235</v>
      </c>
      <c r="F79" s="228"/>
      <c r="G79" s="379" t="s">
        <v>1114</v>
      </c>
      <c r="H79" s="55"/>
      <c r="I79" s="61">
        <v>35380</v>
      </c>
      <c r="J79" s="61">
        <v>35380</v>
      </c>
      <c r="K79" s="60">
        <f t="shared" si="0"/>
        <v>0</v>
      </c>
    </row>
    <row r="80" spans="1:11" x14ac:dyDescent="0.25">
      <c r="A80" s="387">
        <v>44743</v>
      </c>
      <c r="B80" s="122" t="s">
        <v>976</v>
      </c>
      <c r="C80" s="53" t="s">
        <v>939</v>
      </c>
      <c r="D80" s="53" t="s">
        <v>1227</v>
      </c>
      <c r="E80" s="268" t="s">
        <v>1235</v>
      </c>
      <c r="F80" s="228"/>
      <c r="G80" s="379" t="s">
        <v>1115</v>
      </c>
      <c r="H80" s="55"/>
      <c r="I80" s="61">
        <v>32835</v>
      </c>
      <c r="J80" s="61">
        <v>32835</v>
      </c>
      <c r="K80" s="60">
        <f t="shared" si="0"/>
        <v>0</v>
      </c>
    </row>
    <row r="81" spans="1:11" x14ac:dyDescent="0.25">
      <c r="A81" s="387">
        <v>44743</v>
      </c>
      <c r="B81" s="122" t="s">
        <v>976</v>
      </c>
      <c r="C81" s="53" t="s">
        <v>939</v>
      </c>
      <c r="D81" s="53" t="s">
        <v>1228</v>
      </c>
      <c r="E81" s="268" t="s">
        <v>1235</v>
      </c>
      <c r="F81" s="228"/>
      <c r="G81" s="379" t="s">
        <v>1116</v>
      </c>
      <c r="H81" s="55"/>
      <c r="I81" s="61">
        <v>32380</v>
      </c>
      <c r="J81" s="61">
        <v>32380</v>
      </c>
      <c r="K81" s="60">
        <f t="shared" si="0"/>
        <v>0</v>
      </c>
    </row>
    <row r="82" spans="1:11" x14ac:dyDescent="0.25">
      <c r="A82" s="387">
        <v>44743</v>
      </c>
      <c r="B82" s="122" t="s">
        <v>976</v>
      </c>
      <c r="C82" s="53" t="s">
        <v>939</v>
      </c>
      <c r="D82" s="53" t="s">
        <v>1229</v>
      </c>
      <c r="E82" s="259" t="s">
        <v>1235</v>
      </c>
      <c r="F82" s="228"/>
      <c r="G82" s="322" t="s">
        <v>1117</v>
      </c>
      <c r="H82" s="55"/>
      <c r="I82" s="61">
        <v>17037</v>
      </c>
      <c r="J82" s="61">
        <v>17037</v>
      </c>
      <c r="K82" s="60">
        <f t="shared" si="0"/>
        <v>0</v>
      </c>
    </row>
    <row r="83" spans="1:11" x14ac:dyDescent="0.25">
      <c r="A83" s="387">
        <v>44743</v>
      </c>
      <c r="B83" s="122" t="s">
        <v>976</v>
      </c>
      <c r="C83" s="53" t="s">
        <v>939</v>
      </c>
      <c r="D83" s="53" t="s">
        <v>1230</v>
      </c>
      <c r="E83" s="259" t="s">
        <v>1235</v>
      </c>
      <c r="F83" s="228"/>
      <c r="G83" s="322" t="s">
        <v>1118</v>
      </c>
      <c r="H83" s="55"/>
      <c r="I83" s="61">
        <v>58360</v>
      </c>
      <c r="J83" s="61">
        <v>58360</v>
      </c>
      <c r="K83" s="60">
        <f t="shared" si="0"/>
        <v>0</v>
      </c>
    </row>
    <row r="84" spans="1:11" x14ac:dyDescent="0.25">
      <c r="A84" s="387">
        <v>44743</v>
      </c>
      <c r="B84" s="122" t="s">
        <v>976</v>
      </c>
      <c r="C84" s="53" t="s">
        <v>939</v>
      </c>
      <c r="D84" s="53" t="s">
        <v>1231</v>
      </c>
      <c r="E84" s="259" t="s">
        <v>1235</v>
      </c>
      <c r="F84" s="228"/>
      <c r="G84" s="322" t="s">
        <v>1119</v>
      </c>
      <c r="H84" s="55"/>
      <c r="I84" s="61">
        <v>47575</v>
      </c>
      <c r="J84" s="61">
        <v>47575</v>
      </c>
      <c r="K84" s="60">
        <f t="shared" si="0"/>
        <v>0</v>
      </c>
    </row>
    <row r="85" spans="1:11" x14ac:dyDescent="0.25">
      <c r="A85" s="387">
        <v>44743</v>
      </c>
      <c r="B85" s="122" t="s">
        <v>976</v>
      </c>
      <c r="C85" s="53" t="s">
        <v>939</v>
      </c>
      <c r="D85" s="53" t="s">
        <v>1232</v>
      </c>
      <c r="E85" s="259" t="s">
        <v>1235</v>
      </c>
      <c r="F85" s="228"/>
      <c r="G85" s="322" t="s">
        <v>1120</v>
      </c>
      <c r="H85" s="55"/>
      <c r="I85" s="61">
        <v>49595</v>
      </c>
      <c r="J85" s="61">
        <v>49595</v>
      </c>
      <c r="K85" s="60">
        <f>+I85-J85</f>
        <v>0</v>
      </c>
    </row>
    <row r="86" spans="1:11" x14ac:dyDescent="0.25">
      <c r="A86" s="387">
        <v>44743</v>
      </c>
      <c r="B86" s="122" t="s">
        <v>976</v>
      </c>
      <c r="C86" s="53" t="s">
        <v>939</v>
      </c>
      <c r="D86" s="53" t="s">
        <v>1233</v>
      </c>
      <c r="E86" s="259" t="s">
        <v>1235</v>
      </c>
      <c r="F86" s="228"/>
      <c r="G86" s="322" t="s">
        <v>1121</v>
      </c>
      <c r="H86" s="55"/>
      <c r="I86" s="61">
        <v>46640</v>
      </c>
      <c r="J86" s="61">
        <v>46640</v>
      </c>
      <c r="K86" s="60">
        <f>+I86-J86</f>
        <v>0</v>
      </c>
    </row>
    <row r="87" spans="1:11" x14ac:dyDescent="0.25">
      <c r="A87" s="387">
        <v>44743</v>
      </c>
      <c r="B87" s="122" t="s">
        <v>976</v>
      </c>
      <c r="C87" s="53" t="s">
        <v>939</v>
      </c>
      <c r="D87" s="53" t="s">
        <v>1234</v>
      </c>
      <c r="E87" s="259" t="s">
        <v>1235</v>
      </c>
      <c r="F87" s="228"/>
      <c r="G87" s="322" t="s">
        <v>1089</v>
      </c>
      <c r="H87" s="55"/>
      <c r="I87" s="61">
        <v>73535</v>
      </c>
      <c r="J87" s="61">
        <v>73535</v>
      </c>
      <c r="K87" s="60">
        <f>+I87-J87</f>
        <v>0</v>
      </c>
    </row>
    <row r="88" spans="1:11" x14ac:dyDescent="0.25">
      <c r="A88" s="250"/>
      <c r="B88" s="122"/>
      <c r="C88" s="53"/>
      <c r="D88" s="53"/>
      <c r="E88" s="259"/>
      <c r="F88" s="228"/>
      <c r="G88" s="322"/>
      <c r="H88" s="55"/>
      <c r="I88" s="61"/>
      <c r="J88" s="61"/>
      <c r="K88" s="60"/>
    </row>
    <row r="89" spans="1:11" x14ac:dyDescent="0.25">
      <c r="A89" s="250"/>
      <c r="B89" s="122"/>
      <c r="C89" s="53"/>
      <c r="D89" s="53"/>
      <c r="E89" s="259"/>
      <c r="F89" s="228"/>
      <c r="G89" s="322"/>
      <c r="H89" s="55"/>
      <c r="I89" s="61"/>
      <c r="J89" s="61"/>
      <c r="K89" s="60"/>
    </row>
    <row r="90" spans="1:11" x14ac:dyDescent="0.25">
      <c r="A90" s="250"/>
      <c r="B90" s="122"/>
      <c r="C90" s="53"/>
      <c r="D90" s="53"/>
      <c r="E90" s="259"/>
      <c r="F90" s="228"/>
      <c r="G90" s="322"/>
      <c r="H90" s="55"/>
      <c r="I90" s="61"/>
      <c r="J90" s="61"/>
      <c r="K90" s="60"/>
    </row>
    <row r="91" spans="1:11" x14ac:dyDescent="0.25">
      <c r="A91" s="250"/>
      <c r="B91" s="122"/>
      <c r="C91" s="53"/>
      <c r="D91" s="53"/>
      <c r="E91" s="259"/>
      <c r="F91" s="228"/>
      <c r="G91" s="322"/>
      <c r="H91" s="55"/>
      <c r="I91" s="61"/>
      <c r="J91" s="61"/>
      <c r="K91" s="60"/>
    </row>
    <row r="92" spans="1:11" x14ac:dyDescent="0.25">
      <c r="A92" s="44"/>
      <c r="B92" s="45"/>
      <c r="C92" s="45"/>
      <c r="D92" s="45"/>
      <c r="E92" s="45"/>
      <c r="F92" s="45"/>
      <c r="G92" s="402" t="s">
        <v>86</v>
      </c>
      <c r="H92" s="403"/>
      <c r="I92" s="63">
        <f>SUM(I17:I91)</f>
        <v>208285682</v>
      </c>
      <c r="J92" s="63">
        <f>SUM(J17:J91)</f>
        <v>89797400</v>
      </c>
      <c r="K92" s="63">
        <f>SUM(K17:K91)</f>
        <v>118488282</v>
      </c>
    </row>
    <row r="93" spans="1:11" ht="12.75" customHeight="1" x14ac:dyDescent="0.25">
      <c r="A93" s="3"/>
      <c r="B93" s="3"/>
      <c r="C93" s="3"/>
      <c r="D93" s="3"/>
      <c r="E93" s="3"/>
      <c r="F93" s="3"/>
      <c r="G93" s="3"/>
      <c r="H93" s="3"/>
      <c r="I93" s="74"/>
      <c r="J93" s="57"/>
      <c r="K93" s="93"/>
    </row>
    <row r="94" spans="1:11" ht="24.95" customHeight="1" x14ac:dyDescent="0.25">
      <c r="A94" s="130" t="s">
        <v>107</v>
      </c>
      <c r="B94" s="130" t="s">
        <v>105</v>
      </c>
      <c r="C94" s="130" t="s">
        <v>104</v>
      </c>
      <c r="D94" s="131" t="s">
        <v>108</v>
      </c>
      <c r="E94" s="130" t="s">
        <v>33</v>
      </c>
      <c r="F94" s="130" t="s">
        <v>102</v>
      </c>
      <c r="G94" s="130" t="s">
        <v>30</v>
      </c>
      <c r="H94" s="130" t="s">
        <v>42</v>
      </c>
      <c r="I94" s="130" t="s">
        <v>43</v>
      </c>
      <c r="J94" s="130" t="s">
        <v>73</v>
      </c>
      <c r="K94" s="130" t="s">
        <v>48</v>
      </c>
    </row>
    <row r="95" spans="1:11" ht="24.95" customHeight="1" x14ac:dyDescent="0.25">
      <c r="A95" s="137">
        <v>977000000</v>
      </c>
      <c r="B95" s="137">
        <v>0</v>
      </c>
      <c r="C95" s="137">
        <v>0</v>
      </c>
      <c r="D95" s="133">
        <f>+A95+B95-C95</f>
        <v>977000000</v>
      </c>
      <c r="E95" s="133">
        <f>+I92</f>
        <v>208285682</v>
      </c>
      <c r="F95" s="134">
        <f>+E95/D95</f>
        <v>0.21318902968270215</v>
      </c>
      <c r="G95" s="133">
        <f>+I13</f>
        <v>311230994</v>
      </c>
      <c r="H95" s="133">
        <f>+D95-E95-G95</f>
        <v>457483324</v>
      </c>
      <c r="I95" s="133">
        <f>+J92</f>
        <v>89797400</v>
      </c>
      <c r="J95" s="139">
        <f>+I95/D95</f>
        <v>9.1911361310133055E-2</v>
      </c>
      <c r="K95" s="133">
        <f>+K92</f>
        <v>118488282</v>
      </c>
    </row>
    <row r="96" spans="1:11" x14ac:dyDescent="0.25">
      <c r="A96" s="136">
        <v>1</v>
      </c>
      <c r="B96" s="136">
        <v>2</v>
      </c>
      <c r="C96" s="136">
        <v>3</v>
      </c>
      <c r="D96" s="136" t="s">
        <v>35</v>
      </c>
      <c r="E96" s="136">
        <v>5</v>
      </c>
      <c r="F96" s="136" t="s">
        <v>49</v>
      </c>
      <c r="G96" s="136">
        <v>7</v>
      </c>
      <c r="H96" s="136" t="s">
        <v>50</v>
      </c>
      <c r="I96" s="136">
        <v>9</v>
      </c>
      <c r="J96" s="136" t="s">
        <v>74</v>
      </c>
      <c r="K96"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92:H92"/>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A34" sqref="A3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160</v>
      </c>
      <c r="B3" s="129" t="s">
        <v>159</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11"/>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c r="B17" s="122"/>
      <c r="C17" s="53"/>
      <c r="D17" s="53"/>
      <c r="E17" s="222"/>
      <c r="F17" s="55"/>
      <c r="G17" s="223"/>
      <c r="H17" s="55"/>
      <c r="I17" s="61"/>
      <c r="J17" s="61"/>
      <c r="K17" s="60">
        <f t="shared" ref="K17:K29" si="0">+I17-J17</f>
        <v>0</v>
      </c>
    </row>
    <row r="18" spans="1:13" x14ac:dyDescent="0.25">
      <c r="A18" s="39"/>
      <c r="B18" s="122"/>
      <c r="C18" s="53"/>
      <c r="D18" s="53"/>
      <c r="E18" s="239"/>
      <c r="F18" s="55"/>
      <c r="G18" s="223"/>
      <c r="H18" s="55"/>
      <c r="I18" s="61"/>
      <c r="J18" s="61"/>
      <c r="K18" s="60">
        <f t="shared" si="0"/>
        <v>0</v>
      </c>
      <c r="M18" s="120"/>
    </row>
    <row r="19" spans="1:13" x14ac:dyDescent="0.25">
      <c r="A19" s="39"/>
      <c r="B19" s="122"/>
      <c r="C19" s="53"/>
      <c r="D19" s="53"/>
      <c r="E19" s="38"/>
      <c r="F19" s="55"/>
      <c r="G19" s="66"/>
      <c r="H19" s="55"/>
      <c r="I19" s="61"/>
      <c r="J19" s="61"/>
      <c r="K19" s="60">
        <f t="shared" si="0"/>
        <v>0</v>
      </c>
      <c r="M19" s="120"/>
    </row>
    <row r="20" spans="1:13" x14ac:dyDescent="0.25">
      <c r="A20" s="39"/>
      <c r="B20" s="122"/>
      <c r="C20" s="53"/>
      <c r="D20" s="53"/>
      <c r="E20" s="38"/>
      <c r="F20" s="55"/>
      <c r="G20" s="66"/>
      <c r="H20" s="55"/>
      <c r="I20" s="61"/>
      <c r="J20" s="61"/>
      <c r="K20" s="60">
        <f t="shared" si="0"/>
        <v>0</v>
      </c>
      <c r="M20" s="120"/>
    </row>
    <row r="21" spans="1:13" x14ac:dyDescent="0.25">
      <c r="A21" s="39"/>
      <c r="B21" s="122"/>
      <c r="C21" s="53"/>
      <c r="D21" s="53"/>
      <c r="E21" s="38"/>
      <c r="F21" s="55"/>
      <c r="G21" s="201"/>
      <c r="H21" s="55"/>
      <c r="I21" s="61"/>
      <c r="J21" s="61"/>
      <c r="K21" s="60">
        <f t="shared" si="0"/>
        <v>0</v>
      </c>
      <c r="M21" s="120"/>
    </row>
    <row r="22" spans="1:13" x14ac:dyDescent="0.25">
      <c r="A22" s="39"/>
      <c r="B22" s="122"/>
      <c r="C22" s="53"/>
      <c r="D22" s="53"/>
      <c r="E22" s="38"/>
      <c r="F22" s="55"/>
      <c r="G22" s="202"/>
      <c r="H22" s="55"/>
      <c r="I22" s="61"/>
      <c r="J22" s="61"/>
      <c r="K22" s="60">
        <f t="shared" si="0"/>
        <v>0</v>
      </c>
      <c r="M22" s="120"/>
    </row>
    <row r="23" spans="1:13" x14ac:dyDescent="0.25">
      <c r="A23" s="39"/>
      <c r="B23" s="122"/>
      <c r="C23" s="53"/>
      <c r="D23" s="53"/>
      <c r="E23" s="38"/>
      <c r="F23" s="55"/>
      <c r="G23" s="205"/>
      <c r="H23" s="55"/>
      <c r="I23" s="61"/>
      <c r="J23" s="61"/>
      <c r="K23" s="60">
        <f t="shared" si="0"/>
        <v>0</v>
      </c>
      <c r="M23" s="120"/>
    </row>
    <row r="24" spans="1:13" x14ac:dyDescent="0.25">
      <c r="A24" s="39"/>
      <c r="B24" s="122"/>
      <c r="C24" s="53"/>
      <c r="D24" s="53"/>
      <c r="E24" s="38"/>
      <c r="F24" s="55"/>
      <c r="G24" s="213"/>
      <c r="H24" s="55"/>
      <c r="I24" s="61"/>
      <c r="J24" s="61"/>
      <c r="K24" s="60">
        <f t="shared" si="0"/>
        <v>0</v>
      </c>
      <c r="M24" s="120"/>
    </row>
    <row r="25" spans="1:13" x14ac:dyDescent="0.25">
      <c r="A25" s="39"/>
      <c r="B25" s="122"/>
      <c r="C25" s="53"/>
      <c r="D25" s="53"/>
      <c r="E25" s="38"/>
      <c r="F25" s="55"/>
      <c r="G25" s="215"/>
      <c r="H25" s="55"/>
      <c r="I25" s="61"/>
      <c r="J25" s="61"/>
      <c r="K25" s="60">
        <f t="shared" si="0"/>
        <v>0</v>
      </c>
      <c r="M25" s="120"/>
    </row>
    <row r="26" spans="1:13" x14ac:dyDescent="0.25">
      <c r="A26" s="39"/>
      <c r="B26" s="122"/>
      <c r="C26" s="53"/>
      <c r="D26" s="53"/>
      <c r="E26"/>
      <c r="F26" s="55"/>
      <c r="G26" s="213"/>
      <c r="H26" s="55"/>
      <c r="I26" s="61"/>
      <c r="J26" s="61"/>
      <c r="K26" s="60">
        <f t="shared" si="0"/>
        <v>0</v>
      </c>
      <c r="M26" s="120"/>
    </row>
    <row r="27" spans="1:13" x14ac:dyDescent="0.25">
      <c r="A27" s="39"/>
      <c r="B27" s="122"/>
      <c r="C27" s="53"/>
      <c r="D27" s="53"/>
      <c r="E27" s="38"/>
      <c r="F27" s="55"/>
      <c r="G27" s="213"/>
      <c r="H27" s="55"/>
      <c r="I27" s="61"/>
      <c r="J27" s="61"/>
      <c r="K27" s="60">
        <f t="shared" si="0"/>
        <v>0</v>
      </c>
      <c r="M27" s="120"/>
    </row>
    <row r="28" spans="1:13" x14ac:dyDescent="0.25">
      <c r="A28" s="39"/>
      <c r="B28" s="122"/>
      <c r="C28" s="53"/>
      <c r="D28" s="53"/>
      <c r="E28" s="38"/>
      <c r="F28" s="55"/>
      <c r="G28" s="213"/>
      <c r="H28" s="55"/>
      <c r="I28" s="61"/>
      <c r="J28" s="61"/>
      <c r="K28" s="60">
        <f t="shared" si="0"/>
        <v>0</v>
      </c>
      <c r="M28" s="120"/>
    </row>
    <row r="29" spans="1:13" x14ac:dyDescent="0.25">
      <c r="A29" s="39"/>
      <c r="B29" s="122"/>
      <c r="C29" s="53"/>
      <c r="D29" s="53"/>
      <c r="E29" s="88"/>
      <c r="F29" s="55"/>
      <c r="G29" s="54"/>
      <c r="H29" s="55"/>
      <c r="I29" s="61"/>
      <c r="J29" s="61"/>
      <c r="K29" s="60">
        <f t="shared" si="0"/>
        <v>0</v>
      </c>
      <c r="M29" s="120"/>
    </row>
    <row r="30" spans="1:13" x14ac:dyDescent="0.25">
      <c r="A30" s="44"/>
      <c r="B30" s="45"/>
      <c r="C30" s="45"/>
      <c r="D30" s="45"/>
      <c r="E30" s="45"/>
      <c r="F30" s="45"/>
      <c r="G30" s="402" t="s">
        <v>86</v>
      </c>
      <c r="H30" s="403"/>
      <c r="I30" s="63">
        <f>SUM(I17:I29)</f>
        <v>0</v>
      </c>
      <c r="J30" s="63">
        <f>SUM(J17:J29)</f>
        <v>0</v>
      </c>
      <c r="K30" s="63">
        <f>SUM(K17:K29)</f>
        <v>0</v>
      </c>
    </row>
    <row r="31" spans="1:13" ht="12.75" customHeight="1" x14ac:dyDescent="0.25">
      <c r="A31" s="3"/>
      <c r="B31" s="3"/>
      <c r="C31" s="3"/>
      <c r="D31" s="3"/>
      <c r="E31" s="3"/>
      <c r="F31" s="3"/>
      <c r="G31" s="3"/>
      <c r="H31" s="3"/>
      <c r="I31" s="74"/>
      <c r="J31" s="57"/>
      <c r="K31" s="93"/>
    </row>
    <row r="32" spans="1:13" ht="24.95" customHeight="1" x14ac:dyDescent="0.25">
      <c r="A32" s="130" t="s">
        <v>107</v>
      </c>
      <c r="B32" s="130" t="s">
        <v>105</v>
      </c>
      <c r="C32" s="130" t="s">
        <v>104</v>
      </c>
      <c r="D32" s="131" t="s">
        <v>108</v>
      </c>
      <c r="E32" s="130" t="s">
        <v>33</v>
      </c>
      <c r="F32" s="130" t="s">
        <v>102</v>
      </c>
      <c r="G32" s="130" t="s">
        <v>30</v>
      </c>
      <c r="H32" s="130" t="s">
        <v>42</v>
      </c>
      <c r="I32" s="130" t="s">
        <v>43</v>
      </c>
      <c r="J32" s="130" t="s">
        <v>73</v>
      </c>
      <c r="K32" s="130" t="s">
        <v>48</v>
      </c>
    </row>
    <row r="33" spans="1:11" ht="24.95" customHeight="1" x14ac:dyDescent="0.25">
      <c r="A33" s="137">
        <v>1853000</v>
      </c>
      <c r="B33" s="137"/>
      <c r="C33" s="137">
        <v>0</v>
      </c>
      <c r="D33" s="133">
        <f>+A33+B33-C33</f>
        <v>1853000</v>
      </c>
      <c r="E33" s="133">
        <f>+I30</f>
        <v>0</v>
      </c>
      <c r="F33" s="134">
        <f>+E33/D33</f>
        <v>0</v>
      </c>
      <c r="G33" s="133">
        <f>+I13</f>
        <v>0</v>
      </c>
      <c r="H33" s="133">
        <f>+D33-E33-G33</f>
        <v>1853000</v>
      </c>
      <c r="I33" s="133">
        <f>+J30</f>
        <v>0</v>
      </c>
      <c r="J33" s="139">
        <f>+I33/D33</f>
        <v>0</v>
      </c>
      <c r="K33" s="133">
        <f>+K30</f>
        <v>0</v>
      </c>
    </row>
    <row r="34" spans="1:11" x14ac:dyDescent="0.25">
      <c r="A34" s="136">
        <v>1</v>
      </c>
      <c r="B34" s="136">
        <v>2</v>
      </c>
      <c r="C34" s="136">
        <v>3</v>
      </c>
      <c r="D34" s="136" t="s">
        <v>35</v>
      </c>
      <c r="E34" s="136">
        <v>5</v>
      </c>
      <c r="F34" s="136" t="s">
        <v>49</v>
      </c>
      <c r="G34" s="136">
        <v>7</v>
      </c>
      <c r="H34" s="136" t="s">
        <v>50</v>
      </c>
      <c r="I34" s="136">
        <v>9</v>
      </c>
      <c r="J34" s="136" t="s">
        <v>74</v>
      </c>
      <c r="K34"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0:H30"/>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3" workbookViewId="0">
      <selection activeCell="J17" sqref="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162</v>
      </c>
      <c r="B3" s="129" t="s">
        <v>161</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11"/>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44564</v>
      </c>
      <c r="B17" s="122" t="s">
        <v>251</v>
      </c>
      <c r="C17" s="53" t="s">
        <v>250</v>
      </c>
      <c r="D17" s="53" t="s">
        <v>250</v>
      </c>
      <c r="E17" s="259" t="s">
        <v>249</v>
      </c>
      <c r="F17" s="55"/>
      <c r="G17" s="223" t="s">
        <v>230</v>
      </c>
      <c r="H17" s="55"/>
      <c r="I17" s="61">
        <v>1575385000</v>
      </c>
      <c r="J17" s="61">
        <v>776009440</v>
      </c>
      <c r="K17" s="60">
        <f t="shared" ref="K17:K24" si="0">+I17-J17</f>
        <v>799375560</v>
      </c>
    </row>
    <row r="18" spans="1:13" x14ac:dyDescent="0.25">
      <c r="A18" s="39"/>
      <c r="B18" s="122"/>
      <c r="C18" s="53"/>
      <c r="D18" s="53"/>
      <c r="E18" s="38"/>
      <c r="F18" s="55"/>
      <c r="G18" s="54"/>
      <c r="H18" s="55"/>
      <c r="I18" s="61"/>
      <c r="J18" s="61"/>
      <c r="K18" s="60">
        <f t="shared" si="0"/>
        <v>0</v>
      </c>
      <c r="M18" s="120"/>
    </row>
    <row r="19" spans="1:13" x14ac:dyDescent="0.25">
      <c r="A19" s="39"/>
      <c r="B19" s="238"/>
      <c r="C19" s="237"/>
      <c r="D19" s="69"/>
      <c r="E19" s="38"/>
      <c r="F19" s="55"/>
      <c r="G19" s="66"/>
      <c r="H19" s="55"/>
      <c r="I19" s="61"/>
      <c r="J19" s="61"/>
      <c r="K19" s="60">
        <f t="shared" si="0"/>
        <v>0</v>
      </c>
      <c r="M19" s="120"/>
    </row>
    <row r="20" spans="1:13" x14ac:dyDescent="0.25">
      <c r="A20" s="39"/>
      <c r="B20" s="122"/>
      <c r="C20" s="53"/>
      <c r="D20" s="53"/>
      <c r="E20" s="38"/>
      <c r="F20" s="55"/>
      <c r="G20" s="201"/>
      <c r="H20" s="55"/>
      <c r="I20" s="61"/>
      <c r="J20" s="61"/>
      <c r="K20" s="60">
        <f t="shared" si="0"/>
        <v>0</v>
      </c>
      <c r="M20" s="120"/>
    </row>
    <row r="21" spans="1:13" x14ac:dyDescent="0.25">
      <c r="A21" s="39"/>
      <c r="B21" s="122"/>
      <c r="C21" s="53"/>
      <c r="D21" s="53"/>
      <c r="E21" s="38"/>
      <c r="F21" s="55"/>
      <c r="G21" s="201"/>
      <c r="H21" s="55"/>
      <c r="I21" s="61"/>
      <c r="J21" s="61"/>
      <c r="K21" s="60">
        <f t="shared" si="0"/>
        <v>0</v>
      </c>
      <c r="M21" s="120"/>
    </row>
    <row r="22" spans="1:13" x14ac:dyDescent="0.25">
      <c r="A22" s="39"/>
      <c r="B22" s="122"/>
      <c r="C22" s="53"/>
      <c r="D22" s="53"/>
      <c r="E22" s="38"/>
      <c r="F22" s="55"/>
      <c r="G22" s="54"/>
      <c r="H22" s="55"/>
      <c r="I22" s="61"/>
      <c r="J22" s="61"/>
      <c r="K22" s="60">
        <f t="shared" si="0"/>
        <v>0</v>
      </c>
      <c r="M22" s="120"/>
    </row>
    <row r="23" spans="1:13" x14ac:dyDescent="0.25">
      <c r="A23" s="39"/>
      <c r="B23" s="122"/>
      <c r="C23" s="53"/>
      <c r="D23" s="53"/>
      <c r="E23" s="88"/>
      <c r="F23" s="55"/>
      <c r="G23" s="54"/>
      <c r="H23" s="55"/>
      <c r="I23" s="61"/>
      <c r="J23" s="61"/>
      <c r="K23" s="60">
        <f t="shared" si="0"/>
        <v>0</v>
      </c>
      <c r="M23" s="120"/>
    </row>
    <row r="24" spans="1:13" x14ac:dyDescent="0.25">
      <c r="A24" s="39"/>
      <c r="B24" s="122"/>
      <c r="C24" s="53"/>
      <c r="D24" s="53"/>
      <c r="E24" s="88"/>
      <c r="F24" s="55"/>
      <c r="G24" s="54"/>
      <c r="H24" s="55"/>
      <c r="I24" s="61"/>
      <c r="J24" s="61"/>
      <c r="K24" s="60">
        <f t="shared" si="0"/>
        <v>0</v>
      </c>
      <c r="M24" s="120"/>
    </row>
    <row r="25" spans="1:13" x14ac:dyDescent="0.25">
      <c r="A25" s="44"/>
      <c r="B25" s="45"/>
      <c r="C25" s="45"/>
      <c r="D25" s="45"/>
      <c r="E25" s="45"/>
      <c r="F25" s="45"/>
      <c r="G25" s="402" t="s">
        <v>86</v>
      </c>
      <c r="H25" s="403"/>
      <c r="I25" s="63">
        <f>SUM(I17:I24)</f>
        <v>1575385000</v>
      </c>
      <c r="J25" s="63">
        <f>SUM(J17:J24)</f>
        <v>776009440</v>
      </c>
      <c r="K25" s="63">
        <f>SUM(K17:K24)</f>
        <v>799375560</v>
      </c>
    </row>
    <row r="26" spans="1:13" ht="12.75" customHeight="1" x14ac:dyDescent="0.25">
      <c r="A26" s="3"/>
      <c r="B26" s="3"/>
      <c r="C26" s="3"/>
      <c r="D26" s="3"/>
      <c r="E26" s="3"/>
      <c r="F26" s="3"/>
      <c r="G26" s="3"/>
      <c r="H26" s="3"/>
      <c r="I26" s="74"/>
      <c r="J26" s="57"/>
      <c r="K26" s="93"/>
    </row>
    <row r="27" spans="1:13" ht="24.95" customHeight="1" x14ac:dyDescent="0.25">
      <c r="A27" s="130" t="s">
        <v>107</v>
      </c>
      <c r="B27" s="130" t="s">
        <v>105</v>
      </c>
      <c r="C27" s="130" t="s">
        <v>104</v>
      </c>
      <c r="D27" s="131" t="s">
        <v>108</v>
      </c>
      <c r="E27" s="130" t="s">
        <v>33</v>
      </c>
      <c r="F27" s="130" t="s">
        <v>102</v>
      </c>
      <c r="G27" s="130" t="s">
        <v>30</v>
      </c>
      <c r="H27" s="130" t="s">
        <v>42</v>
      </c>
      <c r="I27" s="130" t="s">
        <v>43</v>
      </c>
      <c r="J27" s="130" t="s">
        <v>73</v>
      </c>
      <c r="K27" s="130" t="s">
        <v>48</v>
      </c>
    </row>
    <row r="28" spans="1:13" ht="24.95" customHeight="1" x14ac:dyDescent="0.25">
      <c r="A28" s="137">
        <v>1575385000</v>
      </c>
      <c r="B28" s="137">
        <v>0</v>
      </c>
      <c r="C28" s="137">
        <v>0</v>
      </c>
      <c r="D28" s="133">
        <f>+A28+B28-C28</f>
        <v>1575385000</v>
      </c>
      <c r="E28" s="133">
        <f>+I25</f>
        <v>1575385000</v>
      </c>
      <c r="F28" s="134">
        <f>+E28/D28</f>
        <v>1</v>
      </c>
      <c r="G28" s="133">
        <f>+I13</f>
        <v>0</v>
      </c>
      <c r="H28" s="133">
        <f>+D28-E28-G28</f>
        <v>0</v>
      </c>
      <c r="I28" s="133">
        <f>+J25</f>
        <v>776009440</v>
      </c>
      <c r="J28" s="139">
        <f>+I28/D28</f>
        <v>0.49258399692773513</v>
      </c>
      <c r="K28" s="133">
        <f>+K25</f>
        <v>799375560</v>
      </c>
    </row>
    <row r="29" spans="1:13" x14ac:dyDescent="0.25">
      <c r="A29" s="136">
        <v>1</v>
      </c>
      <c r="B29" s="136">
        <v>2</v>
      </c>
      <c r="C29" s="136">
        <v>3</v>
      </c>
      <c r="D29" s="136" t="s">
        <v>35</v>
      </c>
      <c r="E29" s="136">
        <v>5</v>
      </c>
      <c r="F29" s="136" t="s">
        <v>49</v>
      </c>
      <c r="G29" s="136">
        <v>7</v>
      </c>
      <c r="H29" s="136" t="s">
        <v>50</v>
      </c>
      <c r="I29" s="136">
        <v>9</v>
      </c>
      <c r="J29" s="136" t="s">
        <v>74</v>
      </c>
      <c r="K29"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5:H25"/>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J16" sqref="J16"/>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164</v>
      </c>
      <c r="B3" s="129" t="s">
        <v>163</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26"/>
      <c r="B7" s="397"/>
      <c r="C7" s="398"/>
      <c r="D7" s="83"/>
      <c r="E7" s="399"/>
      <c r="F7" s="400"/>
      <c r="G7" s="400"/>
      <c r="H7" s="401"/>
      <c r="I7" s="183"/>
      <c r="J7" s="397"/>
      <c r="K7" s="398"/>
    </row>
    <row r="8" spans="1:12" x14ac:dyDescent="0.25">
      <c r="A8" s="122"/>
      <c r="B8" s="397"/>
      <c r="C8" s="398"/>
      <c r="D8" s="83"/>
      <c r="E8" s="399"/>
      <c r="F8" s="400"/>
      <c r="G8" s="400"/>
      <c r="H8" s="401"/>
      <c r="I8" s="183"/>
      <c r="J8" s="397"/>
      <c r="K8" s="398"/>
    </row>
    <row r="9" spans="1:12" x14ac:dyDescent="0.25">
      <c r="A9" s="122"/>
      <c r="B9" s="397"/>
      <c r="C9" s="398"/>
      <c r="D9" s="83"/>
      <c r="E9" s="399"/>
      <c r="F9" s="400"/>
      <c r="G9" s="400"/>
      <c r="H9" s="401"/>
      <c r="I9" s="183"/>
      <c r="J9" s="397"/>
      <c r="K9" s="398"/>
    </row>
    <row r="10" spans="1:12" x14ac:dyDescent="0.25">
      <c r="A10" s="122"/>
      <c r="B10" s="397"/>
      <c r="C10" s="398"/>
      <c r="D10" s="83"/>
      <c r="E10" s="399"/>
      <c r="F10" s="400"/>
      <c r="G10" s="400"/>
      <c r="H10" s="401"/>
      <c r="I10" s="183"/>
      <c r="J10" s="397"/>
      <c r="K10" s="398"/>
      <c r="L10"/>
    </row>
    <row r="11" spans="1:12" ht="12.75" customHeight="1" x14ac:dyDescent="0.25">
      <c r="A11" s="122"/>
      <c r="B11" s="397"/>
      <c r="C11" s="398"/>
      <c r="D11" s="83"/>
      <c r="E11" s="399"/>
      <c r="F11" s="400"/>
      <c r="G11" s="400"/>
      <c r="H11" s="401"/>
      <c r="I11" s="183"/>
      <c r="J11" s="397"/>
      <c r="K11" s="398"/>
    </row>
    <row r="12" spans="1:12" x14ac:dyDescent="0.25">
      <c r="A12" s="44"/>
      <c r="B12" s="45"/>
      <c r="C12" s="45"/>
      <c r="D12" s="45"/>
      <c r="E12" s="45"/>
      <c r="F12" s="45"/>
      <c r="G12" s="402" t="s">
        <v>86</v>
      </c>
      <c r="H12" s="403"/>
      <c r="I12" s="59">
        <f>SUM(I7:I11)</f>
        <v>0</v>
      </c>
      <c r="J12" s="46"/>
      <c r="K12" s="47"/>
    </row>
    <row r="13" spans="1:12" ht="12.75" customHeight="1" x14ac:dyDescent="0.25">
      <c r="A13" s="3"/>
      <c r="B13" s="3"/>
      <c r="C13" s="3"/>
      <c r="D13" s="3"/>
      <c r="E13" s="3"/>
      <c r="F13" s="3"/>
      <c r="G13" s="3"/>
      <c r="H13" s="3"/>
      <c r="I13" s="22"/>
      <c r="J13" s="32"/>
      <c r="K13" s="40"/>
    </row>
    <row r="14" spans="1:12" x14ac:dyDescent="0.25">
      <c r="A14" s="404" t="s">
        <v>22</v>
      </c>
      <c r="B14" s="30" t="s">
        <v>31</v>
      </c>
      <c r="C14" s="49" t="s">
        <v>27</v>
      </c>
      <c r="D14" s="48" t="s">
        <v>27</v>
      </c>
      <c r="E14" s="406" t="s">
        <v>33</v>
      </c>
      <c r="F14" s="407"/>
      <c r="G14" s="407"/>
      <c r="H14" s="408"/>
      <c r="I14" s="404" t="s">
        <v>24</v>
      </c>
      <c r="J14" s="404" t="s">
        <v>23</v>
      </c>
      <c r="K14" s="49" t="s">
        <v>40</v>
      </c>
    </row>
    <row r="15" spans="1:12" x14ac:dyDescent="0.25">
      <c r="A15" s="405"/>
      <c r="B15" s="50" t="s">
        <v>32</v>
      </c>
      <c r="C15" s="50" t="s">
        <v>29</v>
      </c>
      <c r="D15" s="50" t="s">
        <v>28</v>
      </c>
      <c r="E15" s="406" t="s">
        <v>26</v>
      </c>
      <c r="F15" s="408"/>
      <c r="G15" s="406" t="s">
        <v>25</v>
      </c>
      <c r="H15" s="408"/>
      <c r="I15" s="405"/>
      <c r="J15" s="405"/>
      <c r="K15" s="50" t="s">
        <v>41</v>
      </c>
    </row>
    <row r="16" spans="1:12" x14ac:dyDescent="0.25">
      <c r="A16" s="177">
        <v>44564</v>
      </c>
      <c r="B16" s="122" t="s">
        <v>247</v>
      </c>
      <c r="C16" s="122" t="s">
        <v>222</v>
      </c>
      <c r="D16" s="122" t="s">
        <v>222</v>
      </c>
      <c r="E16" s="178" t="s">
        <v>248</v>
      </c>
      <c r="F16" s="179"/>
      <c r="G16" s="54" t="s">
        <v>227</v>
      </c>
      <c r="H16" s="55"/>
      <c r="I16" s="183">
        <v>844370000</v>
      </c>
      <c r="J16" s="183">
        <v>535373347</v>
      </c>
      <c r="K16" s="24">
        <f t="shared" ref="K16:K23" si="0">+I16-J16</f>
        <v>308996653</v>
      </c>
    </row>
    <row r="17" spans="1:13" x14ac:dyDescent="0.25">
      <c r="A17" s="177"/>
      <c r="B17" s="122"/>
      <c r="C17" s="122"/>
      <c r="D17" s="122"/>
      <c r="E17" s="178"/>
      <c r="F17" s="179"/>
      <c r="G17" s="54"/>
      <c r="H17" s="55"/>
      <c r="I17" s="183"/>
      <c r="J17" s="183"/>
      <c r="K17" s="24">
        <f t="shared" si="0"/>
        <v>0</v>
      </c>
      <c r="M17" s="120"/>
    </row>
    <row r="18" spans="1:13" x14ac:dyDescent="0.25">
      <c r="A18" s="177"/>
      <c r="B18" s="122"/>
      <c r="C18" s="122"/>
      <c r="D18" s="122"/>
      <c r="E18"/>
      <c r="F18" s="179"/>
      <c r="G18"/>
      <c r="H18" s="55"/>
      <c r="I18" s="183"/>
      <c r="J18" s="183"/>
      <c r="K18" s="24">
        <f t="shared" si="0"/>
        <v>0</v>
      </c>
      <c r="M18" s="120"/>
    </row>
    <row r="19" spans="1:13" x14ac:dyDescent="0.25">
      <c r="A19" s="177"/>
      <c r="B19" s="122"/>
      <c r="C19" s="122"/>
      <c r="D19" s="122"/>
      <c r="E19" s="178"/>
      <c r="F19" s="179"/>
      <c r="G19"/>
      <c r="H19" s="179"/>
      <c r="I19" s="183"/>
      <c r="J19" s="183"/>
      <c r="K19" s="24">
        <f t="shared" si="0"/>
        <v>0</v>
      </c>
      <c r="M19" s="120"/>
    </row>
    <row r="20" spans="1:13" x14ac:dyDescent="0.25">
      <c r="A20" s="177"/>
      <c r="B20" s="184"/>
      <c r="C20" s="122"/>
      <c r="D20" s="122"/>
      <c r="E20" s="178"/>
      <c r="F20" s="179"/>
      <c r="G20" s="86"/>
      <c r="H20" s="179"/>
      <c r="I20" s="183"/>
      <c r="J20" s="183"/>
      <c r="K20" s="24">
        <f t="shared" si="0"/>
        <v>0</v>
      </c>
      <c r="M20" s="120"/>
    </row>
    <row r="21" spans="1:13" x14ac:dyDescent="0.25">
      <c r="A21" s="39"/>
      <c r="B21" s="185"/>
      <c r="C21" s="53"/>
      <c r="D21" s="53"/>
      <c r="E21" s="38"/>
      <c r="F21" s="55"/>
      <c r="G21" s="54"/>
      <c r="H21" s="55"/>
      <c r="I21" s="61"/>
      <c r="J21" s="61"/>
      <c r="K21" s="60">
        <f t="shared" si="0"/>
        <v>0</v>
      </c>
      <c r="M21" s="120"/>
    </row>
    <row r="22" spans="1:13" x14ac:dyDescent="0.25">
      <c r="A22" s="39"/>
      <c r="B22" s="185"/>
      <c r="C22" s="53"/>
      <c r="D22" s="53"/>
      <c r="E22" s="88"/>
      <c r="F22" s="55"/>
      <c r="G22" s="54"/>
      <c r="H22" s="55"/>
      <c r="I22" s="61"/>
      <c r="J22" s="61"/>
      <c r="K22" s="60">
        <f t="shared" si="0"/>
        <v>0</v>
      </c>
      <c r="M22" s="120"/>
    </row>
    <row r="23" spans="1:13" x14ac:dyDescent="0.25">
      <c r="A23" s="39"/>
      <c r="B23" s="185"/>
      <c r="C23" s="53"/>
      <c r="D23" s="53"/>
      <c r="E23" s="88"/>
      <c r="F23" s="55"/>
      <c r="G23" s="54"/>
      <c r="H23" s="55"/>
      <c r="I23" s="61"/>
      <c r="J23" s="61"/>
      <c r="K23" s="60">
        <f t="shared" si="0"/>
        <v>0</v>
      </c>
      <c r="M23" s="120"/>
    </row>
    <row r="24" spans="1:13" x14ac:dyDescent="0.25">
      <c r="A24" s="44"/>
      <c r="B24" s="45"/>
      <c r="C24" s="45"/>
      <c r="D24" s="45"/>
      <c r="E24" s="45"/>
      <c r="F24" s="45"/>
      <c r="G24" s="402" t="s">
        <v>86</v>
      </c>
      <c r="H24" s="403"/>
      <c r="I24" s="63">
        <f>SUM(I16:I23)</f>
        <v>844370000</v>
      </c>
      <c r="J24" s="63">
        <f>SUM(J16:J23)</f>
        <v>535373347</v>
      </c>
      <c r="K24" s="63">
        <f>SUM(K16:K23)</f>
        <v>308996653</v>
      </c>
    </row>
    <row r="25" spans="1:13" ht="12.75" customHeight="1" x14ac:dyDescent="0.25">
      <c r="A25" s="3"/>
      <c r="B25" s="3"/>
      <c r="C25" s="3"/>
      <c r="D25" s="3"/>
      <c r="E25" s="3"/>
      <c r="F25" s="3"/>
      <c r="G25" s="3"/>
      <c r="H25" s="3"/>
      <c r="I25" s="74"/>
      <c r="J25" s="57"/>
      <c r="K25" s="93"/>
    </row>
    <row r="26" spans="1:13" ht="24.95" customHeight="1" x14ac:dyDescent="0.25">
      <c r="A26" s="130" t="s">
        <v>107</v>
      </c>
      <c r="B26" s="130" t="s">
        <v>105</v>
      </c>
      <c r="C26" s="130" t="s">
        <v>104</v>
      </c>
      <c r="D26" s="131" t="s">
        <v>108</v>
      </c>
      <c r="E26" s="130" t="s">
        <v>33</v>
      </c>
      <c r="F26" s="130" t="s">
        <v>102</v>
      </c>
      <c r="G26" s="130" t="s">
        <v>30</v>
      </c>
      <c r="H26" s="130" t="s">
        <v>42</v>
      </c>
      <c r="I26" s="130" t="s">
        <v>43</v>
      </c>
      <c r="J26" s="130" t="s">
        <v>73</v>
      </c>
      <c r="K26" s="130" t="s">
        <v>48</v>
      </c>
    </row>
    <row r="27" spans="1:13" ht="24.95" customHeight="1" x14ac:dyDescent="0.25">
      <c r="A27" s="137">
        <v>844370000</v>
      </c>
      <c r="B27" s="137">
        <v>0</v>
      </c>
      <c r="C27" s="137">
        <v>0</v>
      </c>
      <c r="D27" s="133">
        <f>+A27+B27-C27</f>
        <v>844370000</v>
      </c>
      <c r="E27" s="133">
        <f>+I24</f>
        <v>844370000</v>
      </c>
      <c r="F27" s="134">
        <f>+E27/D27</f>
        <v>1</v>
      </c>
      <c r="G27" s="133">
        <f>+I12</f>
        <v>0</v>
      </c>
      <c r="H27" s="133">
        <f>+D27-E27-G27</f>
        <v>0</v>
      </c>
      <c r="I27" s="133">
        <f>+J24</f>
        <v>535373347</v>
      </c>
      <c r="J27" s="139">
        <f>+I27/D27</f>
        <v>0.63405064959674073</v>
      </c>
      <c r="K27" s="133">
        <f>+K24</f>
        <v>308996653</v>
      </c>
    </row>
    <row r="28" spans="1:13" x14ac:dyDescent="0.25">
      <c r="A28" s="136">
        <v>1</v>
      </c>
      <c r="B28" s="136">
        <v>2</v>
      </c>
      <c r="C28" s="136">
        <v>3</v>
      </c>
      <c r="D28" s="136" t="s">
        <v>35</v>
      </c>
      <c r="E28" s="136">
        <v>5</v>
      </c>
      <c r="F28" s="136" t="s">
        <v>49</v>
      </c>
      <c r="G28" s="136">
        <v>7</v>
      </c>
      <c r="H28" s="136" t="s">
        <v>50</v>
      </c>
      <c r="I28" s="136">
        <v>9</v>
      </c>
      <c r="J28" s="136" t="s">
        <v>74</v>
      </c>
      <c r="K28" s="136"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4:H24"/>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B28" sqref="B2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166</v>
      </c>
      <c r="B3" s="129" t="s">
        <v>165</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399"/>
      <c r="F7" s="400"/>
      <c r="G7" s="400"/>
      <c r="H7" s="401"/>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c r="L10"/>
    </row>
    <row r="11" spans="1:12" ht="12.75" customHeight="1" x14ac:dyDescent="0.25">
      <c r="A11" s="122"/>
      <c r="B11" s="397"/>
      <c r="C11" s="398"/>
      <c r="D11" s="83"/>
      <c r="E11" s="399"/>
      <c r="F11" s="400"/>
      <c r="G11" s="400"/>
      <c r="H11" s="401"/>
      <c r="I11" s="61"/>
      <c r="J11" s="397"/>
      <c r="K11" s="398"/>
    </row>
    <row r="12" spans="1:12" x14ac:dyDescent="0.25">
      <c r="A12" s="44"/>
      <c r="B12" s="45"/>
      <c r="C12" s="45"/>
      <c r="D12" s="45"/>
      <c r="E12" s="45"/>
      <c r="F12" s="45"/>
      <c r="G12" s="402" t="s">
        <v>86</v>
      </c>
      <c r="H12" s="403"/>
      <c r="I12" s="59">
        <f>SUM(I7:I11)</f>
        <v>0</v>
      </c>
      <c r="J12" s="46"/>
      <c r="K12" s="47"/>
    </row>
    <row r="13" spans="1:12" ht="12.75" customHeight="1" x14ac:dyDescent="0.25">
      <c r="A13" s="3"/>
      <c r="B13" s="3"/>
      <c r="C13" s="3"/>
      <c r="D13" s="3"/>
      <c r="E13" s="3"/>
      <c r="F13" s="3"/>
      <c r="G13" s="3"/>
      <c r="H13" s="3"/>
      <c r="I13" s="22"/>
      <c r="J13" s="32"/>
      <c r="K13" s="40"/>
    </row>
    <row r="14" spans="1:12" x14ac:dyDescent="0.25">
      <c r="A14" s="404" t="s">
        <v>22</v>
      </c>
      <c r="B14" s="30" t="s">
        <v>31</v>
      </c>
      <c r="C14" s="49" t="s">
        <v>27</v>
      </c>
      <c r="D14" s="48" t="s">
        <v>27</v>
      </c>
      <c r="E14" s="406" t="s">
        <v>33</v>
      </c>
      <c r="F14" s="407"/>
      <c r="G14" s="407"/>
      <c r="H14" s="408"/>
      <c r="I14" s="404" t="s">
        <v>24</v>
      </c>
      <c r="J14" s="404" t="s">
        <v>23</v>
      </c>
      <c r="K14" s="49" t="s">
        <v>40</v>
      </c>
    </row>
    <row r="15" spans="1:12" x14ac:dyDescent="0.25">
      <c r="A15" s="405"/>
      <c r="B15" s="50" t="s">
        <v>32</v>
      </c>
      <c r="C15" s="50" t="s">
        <v>29</v>
      </c>
      <c r="D15" s="50" t="s">
        <v>28</v>
      </c>
      <c r="E15" s="406" t="s">
        <v>26</v>
      </c>
      <c r="F15" s="408"/>
      <c r="G15" s="406" t="s">
        <v>25</v>
      </c>
      <c r="H15" s="408"/>
      <c r="I15" s="405"/>
      <c r="J15" s="405"/>
      <c r="K15" s="50" t="s">
        <v>41</v>
      </c>
    </row>
    <row r="16" spans="1:12" x14ac:dyDescent="0.25">
      <c r="A16" s="39"/>
      <c r="B16" s="122"/>
      <c r="C16" s="53"/>
      <c r="D16" s="53"/>
      <c r="E16" s="88"/>
      <c r="F16" s="55"/>
      <c r="G16" s="66"/>
      <c r="H16" s="55"/>
      <c r="I16" s="61"/>
      <c r="J16" s="61"/>
      <c r="K16" s="60"/>
    </row>
    <row r="17" spans="1:13" x14ac:dyDescent="0.25">
      <c r="A17" s="39"/>
      <c r="B17" s="122"/>
      <c r="C17" s="53"/>
      <c r="D17" s="53"/>
      <c r="E17" s="88"/>
      <c r="F17" s="55"/>
      <c r="G17" s="66"/>
      <c r="H17" s="55"/>
      <c r="I17" s="61"/>
      <c r="J17" s="61"/>
      <c r="K17" s="60">
        <f t="shared" ref="K17:K23" si="0">+I17-J17</f>
        <v>0</v>
      </c>
      <c r="M17" s="120"/>
    </row>
    <row r="18" spans="1:13" x14ac:dyDescent="0.25">
      <c r="A18" s="39"/>
      <c r="B18" s="122"/>
      <c r="C18" s="53"/>
      <c r="D18" s="53"/>
      <c r="E18" s="88"/>
      <c r="F18" s="55"/>
      <c r="G18" s="66"/>
      <c r="H18" s="55"/>
      <c r="I18" s="61"/>
      <c r="J18" s="61"/>
      <c r="K18" s="60">
        <f t="shared" si="0"/>
        <v>0</v>
      </c>
      <c r="M18" s="120"/>
    </row>
    <row r="19" spans="1:13" x14ac:dyDescent="0.25">
      <c r="A19" s="39"/>
      <c r="B19" s="122"/>
      <c r="C19" s="53"/>
      <c r="D19" s="53"/>
      <c r="E19" s="88"/>
      <c r="F19" s="55"/>
      <c r="G19" s="201"/>
      <c r="H19" s="55"/>
      <c r="I19" s="61"/>
      <c r="J19" s="61"/>
      <c r="K19" s="60">
        <f t="shared" si="0"/>
        <v>0</v>
      </c>
      <c r="M19" s="120"/>
    </row>
    <row r="20" spans="1:13" x14ac:dyDescent="0.25">
      <c r="A20" s="39"/>
      <c r="B20" s="122"/>
      <c r="C20" s="53"/>
      <c r="D20" s="53"/>
      <c r="E20"/>
      <c r="F20" s="55"/>
      <c r="G20" s="219"/>
      <c r="H20" s="55"/>
      <c r="I20" s="61"/>
      <c r="J20" s="61"/>
      <c r="K20" s="60">
        <f t="shared" si="0"/>
        <v>0</v>
      </c>
      <c r="M20" s="120"/>
    </row>
    <row r="21" spans="1:13" x14ac:dyDescent="0.25">
      <c r="A21" s="39"/>
      <c r="B21" s="122"/>
      <c r="C21" s="53"/>
      <c r="D21" s="53"/>
      <c r="E21" s="38"/>
      <c r="F21" s="55"/>
      <c r="G21" s="54"/>
      <c r="H21" s="55"/>
      <c r="I21" s="61"/>
      <c r="J21" s="61"/>
      <c r="K21" s="60">
        <f t="shared" si="0"/>
        <v>0</v>
      </c>
      <c r="M21" s="120"/>
    </row>
    <row r="22" spans="1:13" x14ac:dyDescent="0.25">
      <c r="A22" s="39"/>
      <c r="B22" s="122"/>
      <c r="C22" s="53"/>
      <c r="D22" s="53"/>
      <c r="E22" s="88"/>
      <c r="F22" s="55"/>
      <c r="G22" s="54"/>
      <c r="H22" s="55"/>
      <c r="I22" s="61"/>
      <c r="J22" s="61"/>
      <c r="K22" s="60">
        <f t="shared" si="0"/>
        <v>0</v>
      </c>
      <c r="M22" s="120"/>
    </row>
    <row r="23" spans="1:13" x14ac:dyDescent="0.25">
      <c r="A23" s="39"/>
      <c r="B23" s="122"/>
      <c r="C23" s="53"/>
      <c r="D23" s="53"/>
      <c r="E23" s="88"/>
      <c r="F23" s="55"/>
      <c r="G23" s="54"/>
      <c r="H23" s="55"/>
      <c r="I23" s="61"/>
      <c r="J23" s="61"/>
      <c r="K23" s="60">
        <f t="shared" si="0"/>
        <v>0</v>
      </c>
      <c r="M23" s="120"/>
    </row>
    <row r="24" spans="1:13" x14ac:dyDescent="0.25">
      <c r="A24" s="44"/>
      <c r="B24" s="45"/>
      <c r="C24" s="45"/>
      <c r="D24" s="45"/>
      <c r="E24" s="45"/>
      <c r="F24" s="45"/>
      <c r="G24" s="402" t="s">
        <v>86</v>
      </c>
      <c r="H24" s="403"/>
      <c r="I24" s="63">
        <f>SUM(I16:I23)</f>
        <v>0</v>
      </c>
      <c r="J24" s="63">
        <f>SUM(J16:J23)</f>
        <v>0</v>
      </c>
      <c r="K24" s="63">
        <f>SUM(K16:K23)</f>
        <v>0</v>
      </c>
    </row>
    <row r="25" spans="1:13" ht="12.75" customHeight="1" x14ac:dyDescent="0.25">
      <c r="A25" s="3"/>
      <c r="B25" s="3"/>
      <c r="C25" s="3"/>
      <c r="D25" s="3"/>
      <c r="E25" s="3"/>
      <c r="F25" s="3"/>
      <c r="G25" s="3"/>
      <c r="H25" s="3"/>
      <c r="I25" s="74"/>
      <c r="J25" s="57"/>
      <c r="K25" s="93"/>
    </row>
    <row r="26" spans="1:13" ht="24.95" customHeight="1" x14ac:dyDescent="0.25">
      <c r="A26" s="130" t="s">
        <v>107</v>
      </c>
      <c r="B26" s="130" t="s">
        <v>105</v>
      </c>
      <c r="C26" s="130" t="s">
        <v>104</v>
      </c>
      <c r="D26" s="131" t="s">
        <v>108</v>
      </c>
      <c r="E26" s="130" t="s">
        <v>33</v>
      </c>
      <c r="F26" s="130" t="s">
        <v>102</v>
      </c>
      <c r="G26" s="130" t="s">
        <v>30</v>
      </c>
      <c r="H26" s="130" t="s">
        <v>42</v>
      </c>
      <c r="I26" s="130" t="s">
        <v>43</v>
      </c>
      <c r="J26" s="130" t="s">
        <v>73</v>
      </c>
      <c r="K26" s="130" t="s">
        <v>48</v>
      </c>
    </row>
    <row r="27" spans="1:13" ht="24.95" customHeight="1" x14ac:dyDescent="0.25">
      <c r="A27" s="137">
        <v>10000000</v>
      </c>
      <c r="B27" s="137">
        <v>0</v>
      </c>
      <c r="C27" s="137">
        <v>0</v>
      </c>
      <c r="D27" s="133">
        <f>+A27+B27-C27</f>
        <v>10000000</v>
      </c>
      <c r="E27" s="133">
        <f>+I24</f>
        <v>0</v>
      </c>
      <c r="F27" s="134">
        <v>0</v>
      </c>
      <c r="G27" s="133">
        <f>+I12</f>
        <v>0</v>
      </c>
      <c r="H27" s="133">
        <f>+D27-E27-G27</f>
        <v>10000000</v>
      </c>
      <c r="I27" s="133">
        <f>+J24</f>
        <v>0</v>
      </c>
      <c r="J27" s="139">
        <v>0</v>
      </c>
      <c r="K27" s="133">
        <f>+K24</f>
        <v>0</v>
      </c>
    </row>
    <row r="28" spans="1:13" x14ac:dyDescent="0.25">
      <c r="A28" s="136">
        <v>1</v>
      </c>
      <c r="B28" s="136">
        <v>2</v>
      </c>
      <c r="C28" s="136">
        <v>3</v>
      </c>
      <c r="D28" s="136" t="s">
        <v>35</v>
      </c>
      <c r="E28" s="136">
        <v>5</v>
      </c>
      <c r="F28" s="136" t="s">
        <v>49</v>
      </c>
      <c r="G28" s="136">
        <v>7</v>
      </c>
      <c r="H28" s="136" t="s">
        <v>50</v>
      </c>
      <c r="I28" s="136">
        <v>9</v>
      </c>
      <c r="J28" s="136" t="s">
        <v>74</v>
      </c>
      <c r="K28" s="136"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4:H24"/>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27" sqref="A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168</v>
      </c>
      <c r="B3" s="129" t="s">
        <v>167</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35"/>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c r="B17" s="122"/>
      <c r="C17" s="53"/>
      <c r="D17" s="53"/>
      <c r="E17" s="88"/>
      <c r="F17" s="55"/>
      <c r="G17" s="232"/>
      <c r="H17" s="55"/>
      <c r="I17" s="61"/>
      <c r="J17" s="61"/>
      <c r="K17" s="60">
        <f t="shared" ref="K17:K22" si="0">+I17-J17</f>
        <v>0</v>
      </c>
    </row>
    <row r="18" spans="1:13" x14ac:dyDescent="0.25">
      <c r="A18" s="39"/>
      <c r="B18" s="140"/>
      <c r="C18" s="53"/>
      <c r="D18" s="53"/>
      <c r="E18" s="88"/>
      <c r="F18" s="55"/>
      <c r="G18" s="54"/>
      <c r="H18" s="55"/>
      <c r="I18" s="61"/>
      <c r="J18" s="61"/>
      <c r="K18" s="60">
        <f t="shared" si="0"/>
        <v>0</v>
      </c>
      <c r="M18" s="120"/>
    </row>
    <row r="19" spans="1:13" x14ac:dyDescent="0.25">
      <c r="A19" s="39"/>
      <c r="B19" s="140"/>
      <c r="C19" s="53"/>
      <c r="D19" s="53"/>
      <c r="E19" s="38"/>
      <c r="F19" s="55"/>
      <c r="G19" s="54"/>
      <c r="H19" s="55"/>
      <c r="I19" s="61"/>
      <c r="J19" s="61"/>
      <c r="K19" s="60">
        <f t="shared" si="0"/>
        <v>0</v>
      </c>
      <c r="M19" s="120"/>
    </row>
    <row r="20" spans="1:13" x14ac:dyDescent="0.25">
      <c r="A20" s="39"/>
      <c r="B20" s="140"/>
      <c r="C20" s="53"/>
      <c r="D20" s="53"/>
      <c r="E20" s="38"/>
      <c r="F20" s="55"/>
      <c r="G20" s="54"/>
      <c r="H20" s="55"/>
      <c r="I20" s="61"/>
      <c r="J20" s="61"/>
      <c r="K20" s="60">
        <f t="shared" si="0"/>
        <v>0</v>
      </c>
      <c r="M20" s="120"/>
    </row>
    <row r="21" spans="1:13" x14ac:dyDescent="0.25">
      <c r="A21" s="39"/>
      <c r="B21" s="140"/>
      <c r="C21" s="53"/>
      <c r="D21" s="53"/>
      <c r="E21" s="88"/>
      <c r="F21" s="55"/>
      <c r="G21" s="54"/>
      <c r="H21" s="55"/>
      <c r="I21" s="61"/>
      <c r="J21" s="61"/>
      <c r="K21" s="60">
        <f t="shared" si="0"/>
        <v>0</v>
      </c>
      <c r="M21" s="120"/>
    </row>
    <row r="22" spans="1:13" x14ac:dyDescent="0.25">
      <c r="A22" s="39"/>
      <c r="B22" s="140"/>
      <c r="C22" s="53"/>
      <c r="D22" s="53"/>
      <c r="E22" s="88"/>
      <c r="F22" s="55"/>
      <c r="G22" s="54"/>
      <c r="H22" s="55"/>
      <c r="I22" s="61"/>
      <c r="J22" s="61"/>
      <c r="K22" s="60">
        <f t="shared" si="0"/>
        <v>0</v>
      </c>
      <c r="M22" s="120"/>
    </row>
    <row r="23" spans="1:13" x14ac:dyDescent="0.25">
      <c r="A23" s="44"/>
      <c r="B23" s="45"/>
      <c r="C23" s="45"/>
      <c r="D23" s="45"/>
      <c r="E23" s="45"/>
      <c r="F23" s="45"/>
      <c r="G23" s="402" t="s">
        <v>86</v>
      </c>
      <c r="H23" s="40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3" ht="24.95" customHeight="1" x14ac:dyDescent="0.25">
      <c r="A26" s="137">
        <v>45413000</v>
      </c>
      <c r="B26" s="137"/>
      <c r="C26" s="137">
        <v>0</v>
      </c>
      <c r="D26" s="133">
        <f>+A26+B26-C26</f>
        <v>45413000</v>
      </c>
      <c r="E26" s="133">
        <f>+I23</f>
        <v>0</v>
      </c>
      <c r="F26" s="134">
        <f>+E26/D26</f>
        <v>0</v>
      </c>
      <c r="G26" s="133">
        <f>+I13</f>
        <v>0</v>
      </c>
      <c r="H26" s="133">
        <f>+D26-E26-G26</f>
        <v>45413000</v>
      </c>
      <c r="I26" s="133">
        <f>+J23</f>
        <v>0</v>
      </c>
      <c r="J26" s="139">
        <f>+I26/D26</f>
        <v>0</v>
      </c>
      <c r="K26" s="133">
        <f>+K23</f>
        <v>0</v>
      </c>
    </row>
    <row r="27" spans="1:13"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2" workbookViewId="0">
      <selection activeCell="J19" sqref="J1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169</v>
      </c>
      <c r="B3" s="129" t="s">
        <v>170</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11"/>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44586</v>
      </c>
      <c r="B17" s="122" t="s">
        <v>232</v>
      </c>
      <c r="C17" s="53" t="s">
        <v>302</v>
      </c>
      <c r="D17" s="53" t="s">
        <v>303</v>
      </c>
      <c r="E17" s="241" t="s">
        <v>301</v>
      </c>
      <c r="F17" s="55"/>
      <c r="G17" s="244" t="s">
        <v>231</v>
      </c>
      <c r="H17" s="55"/>
      <c r="I17" s="61">
        <v>50000000</v>
      </c>
      <c r="J17" s="61">
        <v>50000000</v>
      </c>
      <c r="K17" s="60">
        <f t="shared" ref="K17:K22" si="0">+I17-J17</f>
        <v>0</v>
      </c>
    </row>
    <row r="18" spans="1:13" x14ac:dyDescent="0.25">
      <c r="A18" s="39">
        <v>44657</v>
      </c>
      <c r="B18" s="122">
        <v>761</v>
      </c>
      <c r="C18" s="296" t="s">
        <v>369</v>
      </c>
      <c r="D18" s="296" t="s">
        <v>573</v>
      </c>
      <c r="E18" s="268" t="s">
        <v>572</v>
      </c>
      <c r="F18" s="55"/>
      <c r="G18" s="344" t="s">
        <v>571</v>
      </c>
      <c r="H18" s="55"/>
      <c r="I18" s="61">
        <v>35000000</v>
      </c>
      <c r="J18" s="61">
        <v>34773878</v>
      </c>
      <c r="K18" s="60">
        <f t="shared" si="0"/>
        <v>226122</v>
      </c>
      <c r="M18" s="120"/>
    </row>
    <row r="19" spans="1:13" x14ac:dyDescent="0.25">
      <c r="A19" s="39">
        <v>44704</v>
      </c>
      <c r="B19" s="122" t="s">
        <v>702</v>
      </c>
      <c r="C19" s="296" t="s">
        <v>322</v>
      </c>
      <c r="D19" s="296" t="s">
        <v>701</v>
      </c>
      <c r="E19" t="s">
        <v>616</v>
      </c>
      <c r="F19" s="55"/>
      <c r="G19" s="349" t="s">
        <v>700</v>
      </c>
      <c r="H19" s="55"/>
      <c r="I19" s="61">
        <v>109780000</v>
      </c>
      <c r="J19" s="61">
        <v>53365523</v>
      </c>
      <c r="K19" s="60">
        <f t="shared" si="0"/>
        <v>56414477</v>
      </c>
      <c r="M19" s="120"/>
    </row>
    <row r="20" spans="1:13" x14ac:dyDescent="0.25">
      <c r="A20" s="39"/>
      <c r="B20" s="122"/>
      <c r="C20" s="53"/>
      <c r="D20" s="53"/>
      <c r="E20" s="38"/>
      <c r="F20" s="55"/>
      <c r="G20" s="54"/>
      <c r="H20" s="55"/>
      <c r="I20" s="61"/>
      <c r="J20" s="61"/>
      <c r="K20" s="60">
        <f t="shared" si="0"/>
        <v>0</v>
      </c>
      <c r="M20" s="120"/>
    </row>
    <row r="21" spans="1:13" x14ac:dyDescent="0.25">
      <c r="A21" s="39"/>
      <c r="B21" s="122"/>
      <c r="C21" s="53"/>
      <c r="D21" s="53"/>
      <c r="E21" s="88"/>
      <c r="F21" s="55"/>
      <c r="G21" s="54"/>
      <c r="H21" s="55"/>
      <c r="I21" s="61"/>
      <c r="J21" s="61"/>
      <c r="K21" s="60">
        <f t="shared" si="0"/>
        <v>0</v>
      </c>
      <c r="M21" s="120"/>
    </row>
    <row r="22" spans="1:13" x14ac:dyDescent="0.25">
      <c r="A22" s="39"/>
      <c r="B22" s="122"/>
      <c r="C22" s="53"/>
      <c r="D22" s="53"/>
      <c r="E22" s="88"/>
      <c r="F22" s="55"/>
      <c r="G22" s="54"/>
      <c r="H22" s="55"/>
      <c r="I22" s="61"/>
      <c r="J22" s="61"/>
      <c r="K22" s="60">
        <f t="shared" si="0"/>
        <v>0</v>
      </c>
      <c r="M22" s="120"/>
    </row>
    <row r="23" spans="1:13" x14ac:dyDescent="0.25">
      <c r="A23" s="44"/>
      <c r="B23" s="45"/>
      <c r="C23" s="45"/>
      <c r="D23" s="45"/>
      <c r="E23" s="45"/>
      <c r="F23" s="45"/>
      <c r="G23" s="402" t="s">
        <v>86</v>
      </c>
      <c r="H23" s="403"/>
      <c r="I23" s="63">
        <f>SUM(I17:I22)</f>
        <v>194780000</v>
      </c>
      <c r="J23" s="63">
        <f>SUM(J17:J22)</f>
        <v>138139401</v>
      </c>
      <c r="K23" s="63">
        <f>SUM(K17:K22)</f>
        <v>56640599</v>
      </c>
    </row>
    <row r="24" spans="1:13" ht="12.75" customHeight="1" x14ac:dyDescent="0.25">
      <c r="A24" s="3"/>
      <c r="B24" s="3"/>
      <c r="C24" s="3"/>
      <c r="D24" s="3"/>
      <c r="E24" s="3"/>
      <c r="F24" s="3"/>
      <c r="G24" s="3"/>
      <c r="H24" s="3"/>
      <c r="I24" s="74"/>
      <c r="J24" s="57"/>
      <c r="K24" s="93"/>
    </row>
    <row r="25" spans="1:13"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3" ht="24.95" customHeight="1" x14ac:dyDescent="0.25">
      <c r="A26" s="137">
        <v>129780000</v>
      </c>
      <c r="B26" s="137">
        <v>65000000</v>
      </c>
      <c r="C26" s="137">
        <v>0</v>
      </c>
      <c r="D26" s="133">
        <f>+A26+B26-C26</f>
        <v>194780000</v>
      </c>
      <c r="E26" s="133">
        <f>+I23</f>
        <v>194780000</v>
      </c>
      <c r="F26" s="134">
        <f>+E26/D26</f>
        <v>1</v>
      </c>
      <c r="G26" s="133">
        <f>+I13</f>
        <v>0</v>
      </c>
      <c r="H26" s="133">
        <f>+D26-E26-G26</f>
        <v>0</v>
      </c>
      <c r="I26" s="133">
        <f>+J23</f>
        <v>138139401</v>
      </c>
      <c r="J26" s="139">
        <f>+I26/D26</f>
        <v>0.70920731594619568</v>
      </c>
      <c r="K26" s="133">
        <f>+K23</f>
        <v>56640599</v>
      </c>
    </row>
    <row r="27" spans="1:13" x14ac:dyDescent="0.25">
      <c r="A27" s="136">
        <v>1</v>
      </c>
      <c r="B27" s="136">
        <v>2</v>
      </c>
      <c r="C27" s="136">
        <v>3</v>
      </c>
      <c r="D27" s="136" t="s">
        <v>35</v>
      </c>
      <c r="E27" s="136">
        <v>5</v>
      </c>
      <c r="F27" s="136" t="s">
        <v>49</v>
      </c>
      <c r="G27" s="136">
        <v>7</v>
      </c>
      <c r="H27" s="136" t="s">
        <v>50</v>
      </c>
      <c r="I27" s="136">
        <v>9</v>
      </c>
      <c r="J27" s="136" t="s">
        <v>74</v>
      </c>
      <c r="K27" s="136" t="s">
        <v>75</v>
      </c>
    </row>
    <row r="30" spans="1:13" x14ac:dyDescent="0.25">
      <c r="H30" s="120"/>
    </row>
    <row r="32" spans="1:13" x14ac:dyDescent="0.25">
      <c r="H32" s="120"/>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honeticPr fontId="2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J17" sqref="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172</v>
      </c>
      <c r="B3" s="129" t="s">
        <v>171</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86"/>
      <c r="B7" s="397"/>
      <c r="C7" s="398"/>
      <c r="D7" s="259"/>
      <c r="E7" s="427"/>
      <c r="F7" s="400"/>
      <c r="G7" s="400"/>
      <c r="H7" s="401"/>
      <c r="I7" s="282"/>
      <c r="J7" s="397"/>
      <c r="K7" s="398"/>
    </row>
    <row r="8" spans="1:12" x14ac:dyDescent="0.25">
      <c r="A8" s="190"/>
      <c r="B8" s="397"/>
      <c r="C8" s="398"/>
      <c r="D8" s="195"/>
      <c r="E8" s="427"/>
      <c r="F8" s="400"/>
      <c r="G8" s="400"/>
      <c r="H8" s="401"/>
      <c r="I8" s="188"/>
      <c r="J8" s="397"/>
      <c r="K8" s="398"/>
    </row>
    <row r="9" spans="1:12" ht="15" customHeight="1" x14ac:dyDescent="0.25">
      <c r="A9" s="190"/>
      <c r="B9" s="397"/>
      <c r="C9" s="398"/>
      <c r="D9" s="195"/>
      <c r="E9" s="427"/>
      <c r="F9" s="400"/>
      <c r="G9" s="400"/>
      <c r="H9" s="401"/>
      <c r="I9" s="188"/>
      <c r="J9" s="397"/>
      <c r="K9" s="398"/>
    </row>
    <row r="10" spans="1:12" x14ac:dyDescent="0.25">
      <c r="A10" s="190"/>
      <c r="B10" s="397"/>
      <c r="C10" s="398"/>
      <c r="D10" s="195"/>
      <c r="E10" s="427"/>
      <c r="F10" s="400"/>
      <c r="G10" s="400"/>
      <c r="H10" s="401"/>
      <c r="I10" s="188"/>
      <c r="J10" s="397"/>
      <c r="K10" s="398"/>
    </row>
    <row r="11" spans="1:12" x14ac:dyDescent="0.25">
      <c r="A11" s="190"/>
      <c r="B11" s="397"/>
      <c r="C11" s="398"/>
      <c r="D11" s="195"/>
      <c r="E11" s="399"/>
      <c r="F11" s="400"/>
      <c r="G11" s="400"/>
      <c r="H11" s="401"/>
      <c r="I11" s="188"/>
      <c r="J11" s="397"/>
      <c r="K11" s="398"/>
      <c r="L11"/>
    </row>
    <row r="12" spans="1:12" ht="12.75" customHeight="1" x14ac:dyDescent="0.25">
      <c r="A12" s="198"/>
      <c r="B12" s="420"/>
      <c r="C12" s="421"/>
      <c r="D12" s="199"/>
      <c r="E12" s="424"/>
      <c r="F12" s="425"/>
      <c r="G12" s="425"/>
      <c r="H12" s="426"/>
      <c r="I12" s="200"/>
      <c r="J12" s="420"/>
      <c r="K12" s="421"/>
    </row>
    <row r="13" spans="1:12" x14ac:dyDescent="0.25">
      <c r="A13" s="196"/>
      <c r="B13" s="33"/>
      <c r="C13" s="33"/>
      <c r="D13" s="33"/>
      <c r="E13" s="33"/>
      <c r="F13" s="33"/>
      <c r="G13" s="446" t="s">
        <v>86</v>
      </c>
      <c r="H13" s="447"/>
      <c r="I13" s="197">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44657</v>
      </c>
      <c r="B17" s="122" t="s">
        <v>578</v>
      </c>
      <c r="C17" s="53" t="s">
        <v>576</v>
      </c>
      <c r="D17" s="53" t="s">
        <v>577</v>
      </c>
      <c r="E17" s="259" t="s">
        <v>575</v>
      </c>
      <c r="F17" s="55"/>
      <c r="G17" s="244" t="s">
        <v>574</v>
      </c>
      <c r="H17" s="55"/>
      <c r="I17" s="61">
        <v>1704306746</v>
      </c>
      <c r="J17" s="61">
        <v>146201082</v>
      </c>
      <c r="K17" s="60">
        <f t="shared" ref="K17:K26" si="0">+I17-J17</f>
        <v>1558105664</v>
      </c>
    </row>
    <row r="18" spans="1:13" x14ac:dyDescent="0.25">
      <c r="A18" s="39"/>
      <c r="B18" s="122"/>
      <c r="C18" s="53"/>
      <c r="D18" s="53"/>
      <c r="E18" s="241"/>
      <c r="F18" s="55"/>
      <c r="G18" s="241"/>
      <c r="H18" s="55"/>
      <c r="I18" s="61"/>
      <c r="J18" s="61"/>
      <c r="K18" s="60">
        <f t="shared" si="0"/>
        <v>0</v>
      </c>
    </row>
    <row r="19" spans="1:13" x14ac:dyDescent="0.25">
      <c r="A19" s="39"/>
      <c r="B19" s="122"/>
      <c r="C19" s="53"/>
      <c r="D19" s="53"/>
      <c r="E19" s="38"/>
      <c r="F19" s="55"/>
      <c r="G19" s="241"/>
      <c r="H19" s="55"/>
      <c r="I19" s="61"/>
      <c r="J19" s="61"/>
      <c r="K19" s="60">
        <f t="shared" si="0"/>
        <v>0</v>
      </c>
      <c r="M19" s="120"/>
    </row>
    <row r="20" spans="1:13" x14ac:dyDescent="0.25">
      <c r="A20" s="250"/>
      <c r="B20" s="122"/>
      <c r="C20" s="53"/>
      <c r="D20" s="53"/>
      <c r="E20" s="38"/>
      <c r="F20" s="55"/>
      <c r="G20" s="241"/>
      <c r="H20" s="55"/>
      <c r="I20" s="282"/>
      <c r="J20" s="61"/>
      <c r="K20" s="60">
        <f t="shared" si="0"/>
        <v>0</v>
      </c>
      <c r="M20" s="120"/>
    </row>
    <row r="21" spans="1:13" x14ac:dyDescent="0.25">
      <c r="A21" s="39"/>
      <c r="B21" s="122"/>
      <c r="C21" s="53"/>
      <c r="D21" s="53"/>
      <c r="E21" s="38"/>
      <c r="F21" s="55"/>
      <c r="G21" s="241"/>
      <c r="H21" s="55"/>
      <c r="I21" s="61"/>
      <c r="J21" s="61"/>
      <c r="K21" s="60">
        <f t="shared" si="0"/>
        <v>0</v>
      </c>
      <c r="M21" s="120"/>
    </row>
    <row r="22" spans="1:13" x14ac:dyDescent="0.25">
      <c r="A22" s="39"/>
      <c r="B22" s="122"/>
      <c r="C22" s="53"/>
      <c r="D22" s="53"/>
      <c r="E22" s="38"/>
      <c r="F22" s="55"/>
      <c r="G22" s="54"/>
      <c r="H22" s="55"/>
      <c r="I22" s="61"/>
      <c r="J22" s="61"/>
      <c r="K22" s="60">
        <f t="shared" si="0"/>
        <v>0</v>
      </c>
      <c r="M22" s="120"/>
    </row>
    <row r="23" spans="1:13" x14ac:dyDescent="0.25">
      <c r="A23" s="39"/>
      <c r="B23" s="122"/>
      <c r="C23" s="53"/>
      <c r="D23" s="53"/>
      <c r="E23" s="38"/>
      <c r="F23" s="55"/>
      <c r="G23" s="54"/>
      <c r="H23" s="55"/>
      <c r="I23" s="61"/>
      <c r="J23" s="61"/>
      <c r="K23" s="60">
        <f t="shared" si="0"/>
        <v>0</v>
      </c>
      <c r="M23" s="120"/>
    </row>
    <row r="24" spans="1:13" x14ac:dyDescent="0.25">
      <c r="A24" s="39"/>
      <c r="B24" s="122"/>
      <c r="C24" s="53"/>
      <c r="D24" s="53"/>
      <c r="E24" s="38"/>
      <c r="F24" s="55"/>
      <c r="G24" s="54"/>
      <c r="H24" s="55"/>
      <c r="I24" s="61"/>
      <c r="J24" s="61"/>
      <c r="K24" s="60"/>
      <c r="M24" s="120"/>
    </row>
    <row r="25" spans="1:13" x14ac:dyDescent="0.25">
      <c r="A25" s="39"/>
      <c r="B25" s="122"/>
      <c r="C25" s="53"/>
      <c r="D25" s="53"/>
      <c r="E25" s="38"/>
      <c r="F25" s="55"/>
      <c r="G25" s="54"/>
      <c r="H25" s="55"/>
      <c r="I25" s="61"/>
      <c r="J25" s="61"/>
      <c r="K25" s="60">
        <f t="shared" si="0"/>
        <v>0</v>
      </c>
      <c r="M25" s="120"/>
    </row>
    <row r="26" spans="1:13" x14ac:dyDescent="0.25">
      <c r="A26" s="39"/>
      <c r="B26" s="122"/>
      <c r="C26" s="53"/>
      <c r="D26" s="53"/>
      <c r="E26" s="88"/>
      <c r="F26" s="55"/>
      <c r="G26" s="54"/>
      <c r="H26" s="55"/>
      <c r="I26" s="61"/>
      <c r="J26" s="61"/>
      <c r="K26" s="60">
        <f t="shared" si="0"/>
        <v>0</v>
      </c>
      <c r="M26" s="120"/>
    </row>
    <row r="27" spans="1:13" x14ac:dyDescent="0.25">
      <c r="A27" s="44"/>
      <c r="B27" s="45"/>
      <c r="C27" s="45"/>
      <c r="D27" s="45"/>
      <c r="E27" s="45"/>
      <c r="F27" s="45"/>
      <c r="G27" s="402" t="s">
        <v>86</v>
      </c>
      <c r="H27" s="403"/>
      <c r="I27" s="63">
        <f>SUM(I17:I26)</f>
        <v>1704306746</v>
      </c>
      <c r="J27" s="63">
        <f>SUM(J17:J26)</f>
        <v>146201082</v>
      </c>
      <c r="K27" s="63">
        <f>SUM(K17:K26)</f>
        <v>1558105664</v>
      </c>
    </row>
    <row r="28" spans="1:13" ht="12.75" customHeight="1" x14ac:dyDescent="0.25">
      <c r="A28" s="3"/>
      <c r="B28" s="3"/>
      <c r="C28" s="3"/>
      <c r="D28" s="3"/>
      <c r="E28" s="3"/>
      <c r="F28" s="3"/>
      <c r="G28" s="3"/>
      <c r="H28" s="3"/>
      <c r="I28" s="74"/>
      <c r="J28" s="57"/>
      <c r="K28" s="93"/>
    </row>
    <row r="29" spans="1:13" ht="24.95" customHeight="1" x14ac:dyDescent="0.25">
      <c r="A29" s="130" t="s">
        <v>107</v>
      </c>
      <c r="B29" s="130" t="s">
        <v>105</v>
      </c>
      <c r="C29" s="130" t="s">
        <v>104</v>
      </c>
      <c r="D29" s="131" t="s">
        <v>108</v>
      </c>
      <c r="E29" s="130" t="s">
        <v>33</v>
      </c>
      <c r="F29" s="130" t="s">
        <v>102</v>
      </c>
      <c r="G29" s="130" t="s">
        <v>30</v>
      </c>
      <c r="H29" s="130" t="s">
        <v>42</v>
      </c>
      <c r="I29" s="130" t="s">
        <v>43</v>
      </c>
      <c r="J29" s="130" t="s">
        <v>73</v>
      </c>
      <c r="K29" s="130" t="s">
        <v>48</v>
      </c>
    </row>
    <row r="30" spans="1:13" ht="24.95" customHeight="1" x14ac:dyDescent="0.25">
      <c r="A30" s="137">
        <v>1865190000</v>
      </c>
      <c r="B30" s="137">
        <v>0</v>
      </c>
      <c r="C30" s="137">
        <v>0</v>
      </c>
      <c r="D30" s="133">
        <f>+A30+B30-C30</f>
        <v>1865190000</v>
      </c>
      <c r="E30" s="133">
        <f>+I27</f>
        <v>1704306746</v>
      </c>
      <c r="F30" s="134">
        <f>+E30/D30</f>
        <v>0.91374430808657559</v>
      </c>
      <c r="G30" s="133">
        <f>+I13</f>
        <v>0</v>
      </c>
      <c r="H30" s="133">
        <f>+D30-E30-G30</f>
        <v>160883254</v>
      </c>
      <c r="I30" s="133">
        <f>+J27</f>
        <v>146201082</v>
      </c>
      <c r="J30" s="139">
        <f>+I30/D30</f>
        <v>7.8384015569459412E-2</v>
      </c>
      <c r="K30" s="133">
        <f>+K27</f>
        <v>1558105664</v>
      </c>
    </row>
    <row r="31" spans="1:13" x14ac:dyDescent="0.25">
      <c r="A31" s="136">
        <v>1</v>
      </c>
      <c r="B31" s="136">
        <v>2</v>
      </c>
      <c r="C31" s="136">
        <v>3</v>
      </c>
      <c r="D31" s="136" t="s">
        <v>35</v>
      </c>
      <c r="E31" s="136">
        <v>5</v>
      </c>
      <c r="F31" s="136" t="s">
        <v>49</v>
      </c>
      <c r="G31" s="136">
        <v>7</v>
      </c>
      <c r="H31" s="136" t="s">
        <v>50</v>
      </c>
      <c r="I31" s="136">
        <v>9</v>
      </c>
      <c r="J31" s="136" t="s">
        <v>74</v>
      </c>
      <c r="K31" s="136" t="s">
        <v>75</v>
      </c>
    </row>
  </sheetData>
  <mergeCells count="33">
    <mergeCell ref="A5:A6"/>
    <mergeCell ref="B5:B6"/>
    <mergeCell ref="D5:D6"/>
    <mergeCell ref="E5:H5"/>
    <mergeCell ref="I5:I6"/>
    <mergeCell ref="J5:K6"/>
    <mergeCell ref="E6:H6"/>
    <mergeCell ref="B7:C7"/>
    <mergeCell ref="E7:H7"/>
    <mergeCell ref="J7:K7"/>
    <mergeCell ref="G27:H27"/>
    <mergeCell ref="G13:H13"/>
    <mergeCell ref="J8:K8"/>
    <mergeCell ref="J9:K9"/>
    <mergeCell ref="B11:C11"/>
    <mergeCell ref="E11:H11"/>
    <mergeCell ref="B8:C8"/>
    <mergeCell ref="E8:H8"/>
    <mergeCell ref="B12:C12"/>
    <mergeCell ref="E12:H12"/>
    <mergeCell ref="B10:C10"/>
    <mergeCell ref="B9:C9"/>
    <mergeCell ref="E9:H9"/>
    <mergeCell ref="J11:K11"/>
    <mergeCell ref="E10:H10"/>
    <mergeCell ref="J10:K10"/>
    <mergeCell ref="A15:A16"/>
    <mergeCell ref="E15:H15"/>
    <mergeCell ref="I15:I16"/>
    <mergeCell ref="J15:J16"/>
    <mergeCell ref="E16:F16"/>
    <mergeCell ref="G16:H16"/>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J17" sqref="J17:J21"/>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174</v>
      </c>
      <c r="B3" s="129" t="s">
        <v>173</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259"/>
      <c r="E7" s="435"/>
      <c r="F7" s="412"/>
      <c r="G7" s="412"/>
      <c r="H7" s="413"/>
      <c r="I7" s="61"/>
      <c r="J7" s="409"/>
      <c r="K7" s="410"/>
    </row>
    <row r="8" spans="1:12" x14ac:dyDescent="0.25">
      <c r="A8" s="226"/>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44652</v>
      </c>
      <c r="B17" s="122">
        <v>783</v>
      </c>
      <c r="C17" s="53" t="s">
        <v>580</v>
      </c>
      <c r="D17" s="53" t="s">
        <v>581</v>
      </c>
      <c r="E17" s="268" t="s">
        <v>579</v>
      </c>
      <c r="F17" s="55"/>
      <c r="G17" s="268" t="s">
        <v>582</v>
      </c>
      <c r="H17" s="55"/>
      <c r="I17" s="61">
        <v>8482000</v>
      </c>
      <c r="J17" s="61">
        <v>6856174</v>
      </c>
      <c r="K17" s="60">
        <f t="shared" ref="K17:K22" si="0">+I17-J17</f>
        <v>1625826</v>
      </c>
    </row>
    <row r="18" spans="1:13" x14ac:dyDescent="0.25">
      <c r="A18" s="39">
        <v>44701</v>
      </c>
      <c r="B18" s="185" t="s">
        <v>657</v>
      </c>
      <c r="C18" s="296" t="s">
        <v>649</v>
      </c>
      <c r="D18" s="296" t="s">
        <v>650</v>
      </c>
      <c r="E18" s="241" t="s">
        <v>648</v>
      </c>
      <c r="F18" s="55"/>
      <c r="G18" s="386" t="s">
        <v>654</v>
      </c>
      <c r="H18" s="55"/>
      <c r="I18" s="61">
        <v>60000000</v>
      </c>
      <c r="J18" s="61">
        <v>12660867</v>
      </c>
      <c r="K18" s="60">
        <f t="shared" si="0"/>
        <v>47339133</v>
      </c>
      <c r="M18" s="120"/>
    </row>
    <row r="19" spans="1:13" x14ac:dyDescent="0.25">
      <c r="A19" s="39">
        <v>44701</v>
      </c>
      <c r="B19" s="185" t="s">
        <v>564</v>
      </c>
      <c r="C19" s="296" t="s">
        <v>649</v>
      </c>
      <c r="D19" s="296" t="s">
        <v>651</v>
      </c>
      <c r="E19" s="243" t="s">
        <v>648</v>
      </c>
      <c r="F19" s="55"/>
      <c r="G19" s="386" t="s">
        <v>655</v>
      </c>
      <c r="H19" s="55"/>
      <c r="I19" s="61">
        <v>15000000</v>
      </c>
      <c r="J19" s="61">
        <v>1340810</v>
      </c>
      <c r="K19" s="60">
        <f t="shared" si="0"/>
        <v>13659190</v>
      </c>
      <c r="M19" s="120"/>
    </row>
    <row r="20" spans="1:13" x14ac:dyDescent="0.25">
      <c r="A20" s="39">
        <v>44701</v>
      </c>
      <c r="B20" s="296" t="s">
        <v>658</v>
      </c>
      <c r="C20" s="296" t="s">
        <v>649</v>
      </c>
      <c r="D20" s="296" t="s">
        <v>652</v>
      </c>
      <c r="E20" s="268" t="s">
        <v>648</v>
      </c>
      <c r="F20" s="55"/>
      <c r="G20" s="386" t="s">
        <v>656</v>
      </c>
      <c r="H20" s="55"/>
      <c r="I20" s="61">
        <v>73500000</v>
      </c>
      <c r="J20" s="61">
        <v>28366833</v>
      </c>
      <c r="K20" s="60">
        <f t="shared" si="0"/>
        <v>45133167</v>
      </c>
      <c r="M20" s="120"/>
    </row>
    <row r="21" spans="1:13" x14ac:dyDescent="0.25">
      <c r="A21" s="39">
        <v>44701</v>
      </c>
      <c r="B21" s="185" t="s">
        <v>589</v>
      </c>
      <c r="C21" s="296" t="s">
        <v>649</v>
      </c>
      <c r="D21" s="296" t="s">
        <v>653</v>
      </c>
      <c r="E21" s="242" t="s">
        <v>648</v>
      </c>
      <c r="F21" s="55"/>
      <c r="G21" s="386" t="s">
        <v>656</v>
      </c>
      <c r="H21" s="55"/>
      <c r="I21" s="61">
        <v>53500000</v>
      </c>
      <c r="J21" s="61">
        <v>42092115</v>
      </c>
      <c r="K21" s="60">
        <f t="shared" si="0"/>
        <v>11407885</v>
      </c>
      <c r="M21" s="120"/>
    </row>
    <row r="22" spans="1:13" x14ac:dyDescent="0.25">
      <c r="A22" s="39">
        <v>44771</v>
      </c>
      <c r="B22" s="185">
        <v>1121</v>
      </c>
      <c r="C22" s="53">
        <v>1164</v>
      </c>
      <c r="D22" s="53">
        <v>1776</v>
      </c>
      <c r="E22" s="268" t="s">
        <v>1236</v>
      </c>
      <c r="F22" s="55"/>
      <c r="G22" s="268" t="s">
        <v>582</v>
      </c>
      <c r="H22" s="55"/>
      <c r="I22" s="61">
        <v>33000000</v>
      </c>
      <c r="J22" s="61"/>
      <c r="K22" s="60">
        <f t="shared" si="0"/>
        <v>33000000</v>
      </c>
      <c r="M22" s="120"/>
    </row>
    <row r="23" spans="1:13" x14ac:dyDescent="0.25">
      <c r="A23" s="44"/>
      <c r="B23" s="45"/>
      <c r="C23" s="45"/>
      <c r="D23" s="45"/>
      <c r="E23" s="45"/>
      <c r="F23" s="45"/>
      <c r="G23" s="402" t="s">
        <v>86</v>
      </c>
      <c r="H23" s="403"/>
      <c r="I23" s="63">
        <f>SUM(I17:I22)</f>
        <v>243482000</v>
      </c>
      <c r="J23" s="63">
        <f>SUM(J17:J22)</f>
        <v>91316799</v>
      </c>
      <c r="K23" s="63">
        <f>SUM(K17:K22)</f>
        <v>152165201</v>
      </c>
    </row>
    <row r="24" spans="1:13" ht="12.75" customHeight="1" x14ac:dyDescent="0.25">
      <c r="A24" s="3"/>
      <c r="B24" s="3"/>
      <c r="C24" s="3"/>
      <c r="D24" s="3"/>
      <c r="E24" s="3"/>
      <c r="F24" s="3"/>
      <c r="G24" s="3"/>
      <c r="H24" s="3"/>
      <c r="I24" s="74"/>
      <c r="J24" s="57"/>
      <c r="K24" s="93"/>
    </row>
    <row r="25" spans="1:13"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3" ht="24.95" customHeight="1" x14ac:dyDescent="0.25">
      <c r="A26" s="137">
        <v>110000000</v>
      </c>
      <c r="B26" s="137">
        <f>135000000+39500000</f>
        <v>174500000</v>
      </c>
      <c r="C26" s="137">
        <v>0</v>
      </c>
      <c r="D26" s="133">
        <f>+A26+B26-C26</f>
        <v>284500000</v>
      </c>
      <c r="E26" s="133">
        <f>+I23</f>
        <v>243482000</v>
      </c>
      <c r="F26" s="134">
        <f>+E26/D26</f>
        <v>0.8558242530755712</v>
      </c>
      <c r="G26" s="133">
        <f>+I13</f>
        <v>0</v>
      </c>
      <c r="H26" s="133">
        <f>+D26-E26-G26</f>
        <v>41018000</v>
      </c>
      <c r="I26" s="133">
        <f>+J23</f>
        <v>91316799</v>
      </c>
      <c r="J26" s="139">
        <f>+I26/D26</f>
        <v>0.32097293145869948</v>
      </c>
      <c r="K26" s="133">
        <f>+K23</f>
        <v>152165201</v>
      </c>
    </row>
    <row r="27" spans="1:13" x14ac:dyDescent="0.25">
      <c r="A27" s="136">
        <v>1</v>
      </c>
      <c r="B27" s="136">
        <v>2</v>
      </c>
      <c r="C27" s="136">
        <v>3</v>
      </c>
      <c r="D27" s="136" t="s">
        <v>35</v>
      </c>
      <c r="E27" s="136">
        <v>5</v>
      </c>
      <c r="F27" s="136" t="s">
        <v>49</v>
      </c>
      <c r="G27" s="136">
        <v>7</v>
      </c>
      <c r="H27" s="136" t="s">
        <v>50</v>
      </c>
      <c r="I27" s="136">
        <v>9</v>
      </c>
      <c r="J27" s="136" t="s">
        <v>74</v>
      </c>
      <c r="K27" s="136" t="s">
        <v>75</v>
      </c>
    </row>
    <row r="29" spans="1:13" x14ac:dyDescent="0.25">
      <c r="I29" s="120"/>
    </row>
    <row r="31" spans="1:13" x14ac:dyDescent="0.25">
      <c r="I31" s="120"/>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106" zoomScaleNormal="106" workbookViewId="0">
      <selection activeCell="A7" sqref="A7: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176</v>
      </c>
      <c r="B3" s="129" t="s">
        <v>175</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50"/>
      <c r="B7" s="409"/>
      <c r="C7" s="410"/>
      <c r="D7" s="83"/>
      <c r="E7" s="464"/>
      <c r="F7" s="465"/>
      <c r="G7" s="465"/>
      <c r="H7" s="466"/>
      <c r="I7" s="377"/>
      <c r="J7" s="397"/>
      <c r="K7" s="398"/>
    </row>
    <row r="8" spans="1:12" x14ac:dyDescent="0.25">
      <c r="A8" s="250"/>
      <c r="B8" s="397"/>
      <c r="C8" s="398"/>
      <c r="D8" s="83"/>
      <c r="E8" s="461"/>
      <c r="F8" s="462"/>
      <c r="G8" s="462"/>
      <c r="H8" s="463"/>
      <c r="I8" s="76"/>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c r="L10"/>
    </row>
    <row r="11" spans="1:12" ht="12.75" customHeight="1" x14ac:dyDescent="0.25">
      <c r="A11" s="122"/>
      <c r="B11" s="397"/>
      <c r="C11" s="398"/>
      <c r="D11" s="83"/>
      <c r="E11" s="399"/>
      <c r="F11" s="400"/>
      <c r="G11" s="400"/>
      <c r="H11" s="401"/>
      <c r="I11" s="61"/>
      <c r="J11" s="397"/>
      <c r="K11" s="398"/>
    </row>
    <row r="12" spans="1:12" x14ac:dyDescent="0.25">
      <c r="A12" s="44"/>
      <c r="B12" s="45"/>
      <c r="C12" s="45"/>
      <c r="D12" s="45"/>
      <c r="E12" s="45"/>
      <c r="F12" s="45"/>
      <c r="G12" s="402" t="s">
        <v>86</v>
      </c>
      <c r="H12" s="403"/>
      <c r="I12" s="59">
        <f>SUM(I7:I11)</f>
        <v>0</v>
      </c>
      <c r="J12" s="46"/>
      <c r="K12" s="47"/>
    </row>
    <row r="13" spans="1:12" ht="12.75" customHeight="1" x14ac:dyDescent="0.25">
      <c r="A13" s="3"/>
      <c r="B13" s="3"/>
      <c r="C13" s="3"/>
      <c r="D13" s="3"/>
      <c r="E13" s="3"/>
      <c r="F13" s="3"/>
      <c r="G13" s="3"/>
      <c r="H13" s="3"/>
      <c r="I13" s="22"/>
      <c r="J13" s="32"/>
      <c r="K13" s="40"/>
    </row>
    <row r="14" spans="1:12" x14ac:dyDescent="0.25">
      <c r="A14" s="404" t="s">
        <v>22</v>
      </c>
      <c r="B14" s="30" t="s">
        <v>31</v>
      </c>
      <c r="C14" s="49" t="s">
        <v>27</v>
      </c>
      <c r="D14" s="48" t="s">
        <v>27</v>
      </c>
      <c r="E14" s="406" t="s">
        <v>33</v>
      </c>
      <c r="F14" s="407"/>
      <c r="G14" s="407"/>
      <c r="H14" s="408"/>
      <c r="I14" s="404" t="s">
        <v>24</v>
      </c>
      <c r="J14" s="404" t="s">
        <v>23</v>
      </c>
      <c r="K14" s="49" t="s">
        <v>40</v>
      </c>
    </row>
    <row r="15" spans="1:12" x14ac:dyDescent="0.25">
      <c r="A15" s="405"/>
      <c r="B15" s="50" t="s">
        <v>32</v>
      </c>
      <c r="C15" s="50" t="s">
        <v>29</v>
      </c>
      <c r="D15" s="50" t="s">
        <v>28</v>
      </c>
      <c r="E15" s="406" t="s">
        <v>26</v>
      </c>
      <c r="F15" s="408"/>
      <c r="G15" s="406" t="s">
        <v>25</v>
      </c>
      <c r="H15" s="408"/>
      <c r="I15" s="405"/>
      <c r="J15" s="405"/>
      <c r="K15" s="50" t="s">
        <v>41</v>
      </c>
    </row>
    <row r="16" spans="1:12" x14ac:dyDescent="0.25">
      <c r="A16" s="39">
        <v>44672</v>
      </c>
      <c r="B16" s="122">
        <v>606</v>
      </c>
      <c r="C16" s="53" t="s">
        <v>585</v>
      </c>
      <c r="D16" s="53" t="s">
        <v>586</v>
      </c>
      <c r="E16" s="268" t="s">
        <v>584</v>
      </c>
      <c r="F16" s="55"/>
      <c r="G16" s="268" t="s">
        <v>583</v>
      </c>
      <c r="H16" s="55"/>
      <c r="I16" s="61">
        <v>2920005</v>
      </c>
      <c r="J16" s="61">
        <v>2920002</v>
      </c>
      <c r="K16" s="60">
        <f t="shared" ref="K16:K21" si="0">+I16-J16</f>
        <v>3</v>
      </c>
    </row>
    <row r="17" spans="1:13" x14ac:dyDescent="0.25">
      <c r="A17" s="39">
        <v>44700</v>
      </c>
      <c r="B17" s="296" t="s">
        <v>705</v>
      </c>
      <c r="C17" s="53" t="s">
        <v>387</v>
      </c>
      <c r="D17" s="53" t="s">
        <v>704</v>
      </c>
      <c r="E17" s="268" t="s">
        <v>706</v>
      </c>
      <c r="F17" s="55"/>
      <c r="G17" s="241" t="s">
        <v>703</v>
      </c>
      <c r="H17" s="55"/>
      <c r="I17" s="61">
        <v>2719637</v>
      </c>
      <c r="J17" s="61">
        <v>2581597</v>
      </c>
      <c r="K17" s="60">
        <f t="shared" si="0"/>
        <v>138040</v>
      </c>
      <c r="M17" s="120"/>
    </row>
    <row r="18" spans="1:13" x14ac:dyDescent="0.25">
      <c r="A18" s="39">
        <v>44778</v>
      </c>
      <c r="B18" s="122" t="s">
        <v>509</v>
      </c>
      <c r="C18" s="53" t="s">
        <v>416</v>
      </c>
      <c r="D18" s="53" t="s">
        <v>1559</v>
      </c>
      <c r="E18" s="241" t="s">
        <v>1557</v>
      </c>
      <c r="F18" s="55"/>
      <c r="G18" s="241" t="s">
        <v>703</v>
      </c>
      <c r="H18" s="55"/>
      <c r="I18" s="61">
        <v>11533242</v>
      </c>
      <c r="J18" s="61"/>
      <c r="K18" s="60">
        <f t="shared" si="0"/>
        <v>11533242</v>
      </c>
      <c r="M18" s="120"/>
    </row>
    <row r="19" spans="1:13" x14ac:dyDescent="0.25">
      <c r="A19" s="39">
        <v>44795</v>
      </c>
      <c r="B19" s="122" t="s">
        <v>484</v>
      </c>
      <c r="C19" s="53" t="s">
        <v>447</v>
      </c>
      <c r="D19" s="53" t="s">
        <v>1560</v>
      </c>
      <c r="E19" s="243" t="s">
        <v>1558</v>
      </c>
      <c r="F19" s="55"/>
      <c r="G19" s="393" t="s">
        <v>583</v>
      </c>
      <c r="H19" s="55"/>
      <c r="I19" s="61">
        <v>12304049</v>
      </c>
      <c r="J19" s="61"/>
      <c r="K19" s="60">
        <f t="shared" si="0"/>
        <v>12304049</v>
      </c>
      <c r="M19" s="120"/>
    </row>
    <row r="20" spans="1:13" x14ac:dyDescent="0.25">
      <c r="A20" s="39"/>
      <c r="B20" s="122"/>
      <c r="C20" s="53"/>
      <c r="D20" s="53"/>
      <c r="E20" s="88"/>
      <c r="F20" s="55"/>
      <c r="G20" s="54"/>
      <c r="H20" s="55"/>
      <c r="I20" s="61"/>
      <c r="J20" s="61"/>
      <c r="K20" s="60">
        <f t="shared" si="0"/>
        <v>0</v>
      </c>
      <c r="M20" s="120"/>
    </row>
    <row r="21" spans="1:13" x14ac:dyDescent="0.25">
      <c r="A21" s="39"/>
      <c r="B21" s="122"/>
      <c r="C21" s="53"/>
      <c r="D21" s="53"/>
      <c r="E21" s="88"/>
      <c r="F21" s="55"/>
      <c r="G21" s="54"/>
      <c r="H21" s="55"/>
      <c r="I21" s="61"/>
      <c r="J21" s="61"/>
      <c r="K21" s="60">
        <f t="shared" si="0"/>
        <v>0</v>
      </c>
      <c r="M21" s="120"/>
    </row>
    <row r="22" spans="1:13" x14ac:dyDescent="0.25">
      <c r="A22" s="44"/>
      <c r="B22" s="45"/>
      <c r="C22" s="45"/>
      <c r="D22" s="45"/>
      <c r="E22" s="45"/>
      <c r="F22" s="45"/>
      <c r="G22" s="402" t="s">
        <v>86</v>
      </c>
      <c r="H22" s="403"/>
      <c r="I22" s="63">
        <f>SUM(I16:I21)</f>
        <v>29476933</v>
      </c>
      <c r="J22" s="63">
        <f>SUM(J16:J21)</f>
        <v>5501599</v>
      </c>
      <c r="K22" s="63">
        <f>SUM(K16:K21)</f>
        <v>23975334</v>
      </c>
    </row>
    <row r="23" spans="1:13" ht="12.75" customHeight="1" x14ac:dyDescent="0.25">
      <c r="A23" s="3"/>
      <c r="B23" s="3"/>
      <c r="C23" s="3"/>
      <c r="D23" s="3"/>
      <c r="E23" s="3"/>
      <c r="F23" s="3"/>
      <c r="G23" s="3"/>
      <c r="H23" s="3"/>
      <c r="I23" s="74"/>
      <c r="J23" s="57"/>
      <c r="K23" s="93"/>
    </row>
    <row r="24" spans="1:13" ht="24.95" customHeight="1" x14ac:dyDescent="0.25">
      <c r="A24" s="130" t="s">
        <v>107</v>
      </c>
      <c r="B24" s="130" t="s">
        <v>105</v>
      </c>
      <c r="C24" s="130" t="s">
        <v>104</v>
      </c>
      <c r="D24" s="131" t="s">
        <v>108</v>
      </c>
      <c r="E24" s="130" t="s">
        <v>33</v>
      </c>
      <c r="F24" s="130" t="s">
        <v>102</v>
      </c>
      <c r="G24" s="130" t="s">
        <v>30</v>
      </c>
      <c r="H24" s="130" t="s">
        <v>42</v>
      </c>
      <c r="I24" s="130" t="s">
        <v>43</v>
      </c>
      <c r="J24" s="130" t="s">
        <v>73</v>
      </c>
      <c r="K24" s="130" t="s">
        <v>48</v>
      </c>
    </row>
    <row r="25" spans="1:13" ht="24.95" customHeight="1" x14ac:dyDescent="0.25">
      <c r="A25" s="137">
        <v>28000000</v>
      </c>
      <c r="B25" s="137">
        <v>1500000</v>
      </c>
      <c r="C25" s="137">
        <v>0</v>
      </c>
      <c r="D25" s="133">
        <f>+A25+B25-C25</f>
        <v>29500000</v>
      </c>
      <c r="E25" s="133">
        <f>+I22</f>
        <v>29476933</v>
      </c>
      <c r="F25" s="134">
        <f>+E25/D25</f>
        <v>0.99921806779661015</v>
      </c>
      <c r="G25" s="133">
        <f>+I12</f>
        <v>0</v>
      </c>
      <c r="H25" s="133">
        <f>+D25-E25-G25</f>
        <v>23067</v>
      </c>
      <c r="I25" s="133">
        <f>+J22</f>
        <v>5501599</v>
      </c>
      <c r="J25" s="139">
        <f>+I25/D25</f>
        <v>0.1864948813559322</v>
      </c>
      <c r="K25" s="133">
        <f>+K22</f>
        <v>23975334</v>
      </c>
    </row>
    <row r="26" spans="1:13" x14ac:dyDescent="0.25">
      <c r="A26" s="136">
        <v>1</v>
      </c>
      <c r="B26" s="136">
        <v>2</v>
      </c>
      <c r="C26" s="136">
        <v>3</v>
      </c>
      <c r="D26" s="136" t="s">
        <v>35</v>
      </c>
      <c r="E26" s="136">
        <v>5</v>
      </c>
      <c r="F26" s="136" t="s">
        <v>49</v>
      </c>
      <c r="G26" s="136">
        <v>7</v>
      </c>
      <c r="H26" s="136" t="s">
        <v>50</v>
      </c>
      <c r="I26" s="136">
        <v>9</v>
      </c>
      <c r="J26" s="136" t="s">
        <v>74</v>
      </c>
      <c r="K26" s="136" t="s">
        <v>75</v>
      </c>
    </row>
  </sheetData>
  <mergeCells count="30">
    <mergeCell ref="E9:H9"/>
    <mergeCell ref="J9:K9"/>
    <mergeCell ref="J10:K10"/>
    <mergeCell ref="A5:A6"/>
    <mergeCell ref="B5:B6"/>
    <mergeCell ref="D5:D6"/>
    <mergeCell ref="E5:H5"/>
    <mergeCell ref="I5:I6"/>
    <mergeCell ref="J5:K6"/>
    <mergeCell ref="E6:H6"/>
    <mergeCell ref="B7:C7"/>
    <mergeCell ref="E7:H7"/>
    <mergeCell ref="B10:C10"/>
    <mergeCell ref="E10:H10"/>
    <mergeCell ref="J7:K7"/>
    <mergeCell ref="J14:J15"/>
    <mergeCell ref="E15:F15"/>
    <mergeCell ref="G15:H15"/>
    <mergeCell ref="J11:K11"/>
    <mergeCell ref="J8:K8"/>
    <mergeCell ref="G22:H22"/>
    <mergeCell ref="G12:H12"/>
    <mergeCell ref="A14:A15"/>
    <mergeCell ref="E14:H14"/>
    <mergeCell ref="I14:I15"/>
    <mergeCell ref="B8:C8"/>
    <mergeCell ref="E8:H8"/>
    <mergeCell ref="B11:C11"/>
    <mergeCell ref="E11:H11"/>
    <mergeCell ref="B9:C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J17" sqref="J1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121</v>
      </c>
      <c r="B3" s="129" t="s">
        <v>122</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409"/>
      <c r="C7" s="410"/>
      <c r="D7" s="83"/>
      <c r="E7" s="399"/>
      <c r="F7" s="400"/>
      <c r="G7" s="400"/>
      <c r="H7" s="401"/>
      <c r="I7" s="61"/>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22"/>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177">
        <v>44564</v>
      </c>
      <c r="B17" s="122" t="s">
        <v>247</v>
      </c>
      <c r="C17" s="122" t="s">
        <v>222</v>
      </c>
      <c r="D17" s="122" t="s">
        <v>222</v>
      </c>
      <c r="E17" s="259" t="s">
        <v>248</v>
      </c>
      <c r="F17" s="179"/>
      <c r="G17" s="31" t="s">
        <v>227</v>
      </c>
      <c r="H17" s="40"/>
      <c r="I17" s="58">
        <v>4877000</v>
      </c>
      <c r="J17" s="58">
        <v>1272336</v>
      </c>
      <c r="K17" s="60">
        <f t="shared" ref="K17:K22" si="0">+I17-J17</f>
        <v>3604664</v>
      </c>
    </row>
    <row r="18" spans="1:11" x14ac:dyDescent="0.25">
      <c r="A18" s="67"/>
      <c r="B18" s="122"/>
      <c r="C18" s="123"/>
      <c r="D18" s="124"/>
      <c r="E18" s="38"/>
      <c r="F18" s="65"/>
      <c r="G18" s="66"/>
      <c r="H18" s="65"/>
      <c r="I18" s="58"/>
      <c r="J18" s="61"/>
      <c r="K18" s="60">
        <f t="shared" si="0"/>
        <v>0</v>
      </c>
    </row>
    <row r="19" spans="1:11" x14ac:dyDescent="0.25">
      <c r="A19" s="67"/>
      <c r="B19" s="122"/>
      <c r="C19" s="69"/>
      <c r="D19" s="69"/>
      <c r="E19" s="66"/>
      <c r="F19" s="65"/>
      <c r="G19" s="66"/>
      <c r="H19" s="65"/>
      <c r="I19" s="58"/>
      <c r="J19" s="61"/>
      <c r="K19" s="60">
        <f t="shared" si="0"/>
        <v>0</v>
      </c>
    </row>
    <row r="20" spans="1:11" x14ac:dyDescent="0.25">
      <c r="A20" s="67"/>
      <c r="B20" s="122"/>
      <c r="C20" s="69"/>
      <c r="D20" s="69"/>
      <c r="E20" s="66"/>
      <c r="F20" s="65"/>
      <c r="G20" s="66"/>
      <c r="H20" s="65"/>
      <c r="I20" s="58"/>
      <c r="J20" s="61"/>
      <c r="K20" s="60">
        <f t="shared" si="0"/>
        <v>0</v>
      </c>
    </row>
    <row r="21" spans="1:11" x14ac:dyDescent="0.25">
      <c r="A21" s="67"/>
      <c r="B21" s="122"/>
      <c r="C21" s="69"/>
      <c r="D21" s="69"/>
      <c r="E21" s="66"/>
      <c r="F21" s="65"/>
      <c r="G21" s="66"/>
      <c r="H21" s="65"/>
      <c r="I21" s="58"/>
      <c r="J21" s="61"/>
      <c r="K21" s="60">
        <f t="shared" si="0"/>
        <v>0</v>
      </c>
    </row>
    <row r="22" spans="1:11" x14ac:dyDescent="0.25">
      <c r="A22" s="67"/>
      <c r="B22" s="122"/>
      <c r="C22" s="69"/>
      <c r="D22" s="69"/>
      <c r="E22" s="66"/>
      <c r="F22" s="65"/>
      <c r="G22" s="66"/>
      <c r="H22" s="65"/>
      <c r="I22" s="58"/>
      <c r="J22" s="61"/>
      <c r="K22" s="60">
        <f t="shared" si="0"/>
        <v>0</v>
      </c>
    </row>
    <row r="23" spans="1:11" x14ac:dyDescent="0.25">
      <c r="A23" s="44"/>
      <c r="B23" s="45"/>
      <c r="C23" s="45"/>
      <c r="D23" s="45"/>
      <c r="E23" s="45"/>
      <c r="F23" s="45"/>
      <c r="G23" s="402" t="s">
        <v>86</v>
      </c>
      <c r="H23" s="403"/>
      <c r="I23" s="63">
        <f>SUM(I17:I22)</f>
        <v>4877000</v>
      </c>
      <c r="J23" s="63">
        <f>SUM(J17:J22)</f>
        <v>1272336</v>
      </c>
      <c r="K23" s="63">
        <f>SUM(K17:K22)</f>
        <v>3604664</v>
      </c>
    </row>
    <row r="24" spans="1:11" ht="12.75" customHeight="1" x14ac:dyDescent="0.25">
      <c r="A24" s="3"/>
      <c r="B24" s="3"/>
      <c r="C24" s="3"/>
      <c r="D24" s="3"/>
      <c r="E24" s="3"/>
      <c r="F24" s="3"/>
      <c r="G24" s="3"/>
      <c r="H24" s="3"/>
      <c r="I24" s="22"/>
      <c r="J24" s="71"/>
      <c r="K24" s="91"/>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2">
        <v>4877000</v>
      </c>
      <c r="B26" s="132"/>
      <c r="C26" s="132">
        <v>0</v>
      </c>
      <c r="D26" s="133">
        <f>+A26+B26-C26</f>
        <v>4877000</v>
      </c>
      <c r="E26" s="133">
        <f>+I23</f>
        <v>4877000</v>
      </c>
      <c r="F26" s="134">
        <f>+E26/D26</f>
        <v>1</v>
      </c>
      <c r="G26" s="133">
        <f>+I13</f>
        <v>0</v>
      </c>
      <c r="H26" s="133">
        <f>+D26-E26-G26</f>
        <v>0</v>
      </c>
      <c r="I26" s="133">
        <f>+J23</f>
        <v>1272336</v>
      </c>
      <c r="J26" s="139">
        <f>+I26/D26</f>
        <v>0.26088497026860774</v>
      </c>
      <c r="K26" s="133">
        <f>+K23</f>
        <v>3604664</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2" workbookViewId="0">
      <selection activeCell="A7" sqref="A7: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178</v>
      </c>
      <c r="B3" s="129" t="s">
        <v>177</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86"/>
      <c r="B7" s="409"/>
      <c r="C7" s="410"/>
      <c r="D7" s="259"/>
      <c r="E7" s="411"/>
      <c r="F7" s="412"/>
      <c r="G7" s="412"/>
      <c r="H7" s="413"/>
      <c r="I7" s="282"/>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44610</v>
      </c>
      <c r="B17" s="122" t="s">
        <v>235</v>
      </c>
      <c r="C17" s="296" t="s">
        <v>381</v>
      </c>
      <c r="D17" s="296" t="s">
        <v>382</v>
      </c>
      <c r="E17" s="268" t="s">
        <v>380</v>
      </c>
      <c r="F17" s="55"/>
      <c r="G17" s="359" t="s">
        <v>379</v>
      </c>
      <c r="H17" s="55"/>
      <c r="I17" s="61">
        <v>208599664</v>
      </c>
      <c r="J17" s="61">
        <v>208599664</v>
      </c>
      <c r="K17" s="60">
        <f t="shared" ref="K17:K23" si="0">+I17-J17</f>
        <v>0</v>
      </c>
    </row>
    <row r="18" spans="1:13" x14ac:dyDescent="0.25">
      <c r="A18" s="39">
        <v>44677</v>
      </c>
      <c r="B18" s="122">
        <v>978</v>
      </c>
      <c r="C18" s="53" t="s">
        <v>589</v>
      </c>
      <c r="D18" s="53" t="s">
        <v>590</v>
      </c>
      <c r="E18" s="268" t="s">
        <v>588</v>
      </c>
      <c r="F18" s="55"/>
      <c r="G18" s="268" t="s">
        <v>587</v>
      </c>
      <c r="H18" s="55"/>
      <c r="I18" s="61">
        <v>40000000</v>
      </c>
      <c r="J18" s="61"/>
      <c r="K18" s="60">
        <f t="shared" si="0"/>
        <v>40000000</v>
      </c>
      <c r="M18" s="120"/>
    </row>
    <row r="19" spans="1:13" x14ac:dyDescent="0.25">
      <c r="A19" s="39">
        <v>44710</v>
      </c>
      <c r="B19" s="185" t="s">
        <v>235</v>
      </c>
      <c r="C19" s="53" t="s">
        <v>1016</v>
      </c>
      <c r="D19" s="53" t="s">
        <v>1017</v>
      </c>
      <c r="E19" s="243" t="s">
        <v>1013</v>
      </c>
      <c r="F19" s="55"/>
      <c r="G19" s="363" t="s">
        <v>379</v>
      </c>
      <c r="H19" s="55"/>
      <c r="I19" s="282">
        <v>40913196</v>
      </c>
      <c r="J19" s="61">
        <v>15961909</v>
      </c>
      <c r="K19" s="60">
        <f t="shared" si="0"/>
        <v>24951287</v>
      </c>
      <c r="M19" s="120"/>
    </row>
    <row r="20" spans="1:13" x14ac:dyDescent="0.25">
      <c r="A20" s="39">
        <v>44742</v>
      </c>
      <c r="B20" s="185" t="s">
        <v>1021</v>
      </c>
      <c r="C20" s="53" t="s">
        <v>1018</v>
      </c>
      <c r="D20" s="53" t="s">
        <v>1019</v>
      </c>
      <c r="E20" s="243" t="s">
        <v>1014</v>
      </c>
      <c r="F20" s="55"/>
      <c r="G20" s="363" t="s">
        <v>1011</v>
      </c>
      <c r="H20" s="55"/>
      <c r="I20" s="61">
        <v>165100000</v>
      </c>
      <c r="J20" s="61"/>
      <c r="K20" s="60">
        <f t="shared" si="0"/>
        <v>165100000</v>
      </c>
      <c r="M20" s="120"/>
    </row>
    <row r="21" spans="1:13" x14ac:dyDescent="0.25">
      <c r="A21" s="39">
        <v>44742</v>
      </c>
      <c r="B21" s="185" t="s">
        <v>1022</v>
      </c>
      <c r="C21" s="53" t="s">
        <v>611</v>
      </c>
      <c r="D21" s="53" t="s">
        <v>1020</v>
      </c>
      <c r="E21" s="242" t="s">
        <v>1015</v>
      </c>
      <c r="F21" s="55"/>
      <c r="G21" s="363" t="s">
        <v>1012</v>
      </c>
      <c r="H21" s="55"/>
      <c r="I21" s="61">
        <v>80183150</v>
      </c>
      <c r="J21" s="61"/>
      <c r="K21" s="60">
        <f t="shared" si="0"/>
        <v>80183150</v>
      </c>
      <c r="M21" s="120"/>
    </row>
    <row r="22" spans="1:13" x14ac:dyDescent="0.25">
      <c r="A22" s="39">
        <v>44795</v>
      </c>
      <c r="B22" s="185">
        <v>1314</v>
      </c>
      <c r="C22" s="53">
        <v>1221</v>
      </c>
      <c r="D22" s="53">
        <v>2003</v>
      </c>
      <c r="E22" s="242" t="s">
        <v>1568</v>
      </c>
      <c r="F22" s="55"/>
      <c r="G22" s="268" t="s">
        <v>1567</v>
      </c>
      <c r="H22" s="55"/>
      <c r="I22" s="61">
        <v>150000000</v>
      </c>
      <c r="J22" s="61"/>
      <c r="K22" s="60"/>
      <c r="M22" s="120"/>
    </row>
    <row r="23" spans="1:13" x14ac:dyDescent="0.25">
      <c r="A23" s="39"/>
      <c r="B23" s="140"/>
      <c r="C23" s="53"/>
      <c r="D23" s="53"/>
      <c r="E23" s="88"/>
      <c r="F23" s="55"/>
      <c r="G23" s="54"/>
      <c r="H23" s="55"/>
      <c r="I23" s="61"/>
      <c r="J23" s="61"/>
      <c r="K23" s="60">
        <f t="shared" si="0"/>
        <v>0</v>
      </c>
      <c r="M23" s="120"/>
    </row>
    <row r="24" spans="1:13" x14ac:dyDescent="0.25">
      <c r="A24" s="44"/>
      <c r="B24" s="45"/>
      <c r="C24" s="45"/>
      <c r="D24" s="45"/>
      <c r="E24" s="45"/>
      <c r="F24" s="45"/>
      <c r="G24" s="402" t="s">
        <v>86</v>
      </c>
      <c r="H24" s="403"/>
      <c r="I24" s="63">
        <f>SUM(I17:I23)</f>
        <v>684796010</v>
      </c>
      <c r="J24" s="63">
        <f>SUM(J17:J23)</f>
        <v>224561573</v>
      </c>
      <c r="K24" s="63">
        <f>SUM(K17:K23)</f>
        <v>310234437</v>
      </c>
    </row>
    <row r="25" spans="1:13" ht="12.75" customHeight="1" x14ac:dyDescent="0.25">
      <c r="A25" s="3"/>
      <c r="B25" s="3"/>
      <c r="C25" s="3"/>
      <c r="D25" s="3"/>
      <c r="E25" s="3"/>
      <c r="F25" s="3"/>
      <c r="G25" s="3"/>
      <c r="H25" s="3"/>
      <c r="I25" s="74"/>
      <c r="J25" s="57"/>
      <c r="K25" s="93"/>
    </row>
    <row r="26" spans="1:13" ht="24.95" customHeight="1" x14ac:dyDescent="0.25">
      <c r="A26" s="130" t="s">
        <v>107</v>
      </c>
      <c r="B26" s="130" t="s">
        <v>105</v>
      </c>
      <c r="C26" s="130" t="s">
        <v>104</v>
      </c>
      <c r="D26" s="131" t="s">
        <v>108</v>
      </c>
      <c r="E26" s="130" t="s">
        <v>33</v>
      </c>
      <c r="F26" s="130" t="s">
        <v>102</v>
      </c>
      <c r="G26" s="130" t="s">
        <v>30</v>
      </c>
      <c r="H26" s="130" t="s">
        <v>42</v>
      </c>
      <c r="I26" s="130" t="s">
        <v>43</v>
      </c>
      <c r="J26" s="130" t="s">
        <v>73</v>
      </c>
      <c r="K26" s="130" t="s">
        <v>48</v>
      </c>
    </row>
    <row r="27" spans="1:13" ht="24.95" customHeight="1" x14ac:dyDescent="0.25">
      <c r="A27" s="137">
        <v>927466000</v>
      </c>
      <c r="B27" s="137">
        <v>0</v>
      </c>
      <c r="C27" s="137">
        <v>0</v>
      </c>
      <c r="D27" s="133">
        <f>+A27+B27-C27</f>
        <v>927466000</v>
      </c>
      <c r="E27" s="133">
        <f>+I24</f>
        <v>684796010</v>
      </c>
      <c r="F27" s="134">
        <f>+E27/D27</f>
        <v>0.73835160534186695</v>
      </c>
      <c r="G27" s="133">
        <f>+I13</f>
        <v>0</v>
      </c>
      <c r="H27" s="133">
        <f>+D27-E27-G27</f>
        <v>242669990</v>
      </c>
      <c r="I27" s="133">
        <f>+J24</f>
        <v>224561573</v>
      </c>
      <c r="J27" s="139">
        <f>+I27/D27</f>
        <v>0.24212377920053135</v>
      </c>
      <c r="K27" s="133">
        <f>+K24</f>
        <v>310234437</v>
      </c>
    </row>
    <row r="28" spans="1:13" x14ac:dyDescent="0.25">
      <c r="A28" s="136">
        <v>1</v>
      </c>
      <c r="B28" s="136">
        <v>2</v>
      </c>
      <c r="C28" s="136">
        <v>3</v>
      </c>
      <c r="D28" s="136" t="s">
        <v>35</v>
      </c>
      <c r="E28" s="136">
        <v>5</v>
      </c>
      <c r="F28" s="136" t="s">
        <v>49</v>
      </c>
      <c r="G28" s="136">
        <v>7</v>
      </c>
      <c r="H28" s="136" t="s">
        <v>50</v>
      </c>
      <c r="I28" s="136">
        <v>9</v>
      </c>
      <c r="J28" s="136" t="s">
        <v>74</v>
      </c>
      <c r="K28"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4:H24"/>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7" sqref="D7:D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101</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6" t="s">
        <v>224</v>
      </c>
      <c r="B3" s="129" t="s">
        <v>223</v>
      </c>
      <c r="C3" s="126"/>
      <c r="D3" s="126"/>
      <c r="E3" s="127"/>
      <c r="F3" s="127"/>
      <c r="G3" s="127"/>
      <c r="H3" s="127"/>
      <c r="I3" s="127"/>
      <c r="J3" s="127"/>
      <c r="K3" s="128" t="str">
        <f>+TOTAL!M1</f>
        <v>AGOSTO</v>
      </c>
    </row>
    <row r="4" spans="1:13" ht="12.75" customHeight="1" x14ac:dyDescent="0.25">
      <c r="A4" s="33"/>
      <c r="B4" s="33"/>
      <c r="C4" s="33"/>
      <c r="D4" s="33"/>
      <c r="E4" s="33"/>
      <c r="F4" s="33"/>
      <c r="G4" s="33"/>
      <c r="H4" s="33"/>
      <c r="I4" s="87"/>
      <c r="J4" s="33"/>
      <c r="K4" s="33"/>
    </row>
    <row r="5" spans="1:13" x14ac:dyDescent="0.25">
      <c r="A5" s="404" t="s">
        <v>22</v>
      </c>
      <c r="B5" s="414" t="s">
        <v>85</v>
      </c>
      <c r="C5" s="34"/>
      <c r="D5" s="404" t="s">
        <v>51</v>
      </c>
      <c r="E5" s="406" t="s">
        <v>30</v>
      </c>
      <c r="F5" s="407"/>
      <c r="G5" s="407"/>
      <c r="H5" s="408"/>
      <c r="I5" s="404" t="s">
        <v>24</v>
      </c>
      <c r="J5" s="416" t="s">
        <v>34</v>
      </c>
      <c r="K5" s="417"/>
    </row>
    <row r="6" spans="1:13" x14ac:dyDescent="0.25">
      <c r="A6" s="405"/>
      <c r="B6" s="415"/>
      <c r="C6" s="35"/>
      <c r="D6" s="405"/>
      <c r="E6" s="406" t="s">
        <v>26</v>
      </c>
      <c r="F6" s="407"/>
      <c r="G6" s="407"/>
      <c r="H6" s="408"/>
      <c r="I6" s="405"/>
      <c r="J6" s="418"/>
      <c r="K6" s="419"/>
    </row>
    <row r="7" spans="1:13" x14ac:dyDescent="0.25">
      <c r="A7" s="286">
        <v>44593</v>
      </c>
      <c r="B7" s="409"/>
      <c r="C7" s="410"/>
      <c r="D7" s="259" t="s">
        <v>401</v>
      </c>
      <c r="E7" s="259" t="s">
        <v>400</v>
      </c>
      <c r="F7" s="280"/>
      <c r="G7" s="280"/>
      <c r="H7" s="280"/>
      <c r="I7" s="282">
        <v>500000</v>
      </c>
      <c r="J7" s="409"/>
      <c r="K7" s="410"/>
    </row>
    <row r="8" spans="1:13" x14ac:dyDescent="0.25">
      <c r="A8" s="286">
        <v>44649</v>
      </c>
      <c r="B8" s="397"/>
      <c r="C8" s="398"/>
      <c r="D8" s="83" t="s">
        <v>527</v>
      </c>
      <c r="E8" s="259" t="s">
        <v>526</v>
      </c>
      <c r="F8" s="277"/>
      <c r="G8" s="277"/>
      <c r="H8" s="277"/>
      <c r="I8" s="76">
        <v>3591474</v>
      </c>
      <c r="J8" s="397"/>
      <c r="K8" s="398"/>
    </row>
    <row r="9" spans="1:13" x14ac:dyDescent="0.25">
      <c r="A9" s="226">
        <v>44763</v>
      </c>
      <c r="B9" s="397"/>
      <c r="C9" s="398"/>
      <c r="D9" s="83" t="s">
        <v>1655</v>
      </c>
      <c r="E9" s="441" t="s">
        <v>1469</v>
      </c>
      <c r="F9" s="442"/>
      <c r="G9" s="442"/>
      <c r="H9" s="442"/>
      <c r="I9" s="76">
        <v>20000000</v>
      </c>
      <c r="J9" s="397"/>
      <c r="K9" s="398"/>
      <c r="L9"/>
    </row>
    <row r="10" spans="1:13" ht="12.75" customHeight="1" x14ac:dyDescent="0.25">
      <c r="A10" s="122"/>
      <c r="B10" s="397"/>
      <c r="C10" s="398"/>
      <c r="D10" s="83"/>
      <c r="E10" s="441"/>
      <c r="F10" s="442"/>
      <c r="G10" s="442"/>
      <c r="H10" s="443"/>
      <c r="I10" s="61"/>
      <c r="J10" s="397"/>
      <c r="K10" s="398"/>
    </row>
    <row r="11" spans="1:13" x14ac:dyDescent="0.25">
      <c r="A11" s="44"/>
      <c r="B11" s="45"/>
      <c r="C11" s="45"/>
      <c r="D11" s="45"/>
      <c r="E11" s="45"/>
      <c r="F11" s="45"/>
      <c r="G11" s="402" t="s">
        <v>86</v>
      </c>
      <c r="H11" s="403"/>
      <c r="I11" s="59">
        <f>SUM(I7:I10)</f>
        <v>24091474</v>
      </c>
      <c r="J11" s="46"/>
      <c r="K11" s="47"/>
    </row>
    <row r="12" spans="1:13" ht="12.75" customHeight="1" x14ac:dyDescent="0.25">
      <c r="A12" s="3"/>
      <c r="B12" s="3"/>
      <c r="C12" s="3"/>
      <c r="D12" s="3"/>
      <c r="E12" s="3"/>
      <c r="F12" s="3"/>
      <c r="G12" s="3"/>
      <c r="H12" s="3"/>
      <c r="I12" s="22"/>
      <c r="J12" s="32"/>
      <c r="K12" s="40"/>
    </row>
    <row r="13" spans="1:13" x14ac:dyDescent="0.25">
      <c r="A13" s="404" t="s">
        <v>22</v>
      </c>
      <c r="B13" s="30" t="s">
        <v>31</v>
      </c>
      <c r="C13" s="49" t="s">
        <v>27</v>
      </c>
      <c r="D13" s="48" t="s">
        <v>27</v>
      </c>
      <c r="E13" s="406" t="s">
        <v>33</v>
      </c>
      <c r="F13" s="407"/>
      <c r="G13" s="407"/>
      <c r="H13" s="408"/>
      <c r="I13" s="404" t="s">
        <v>24</v>
      </c>
      <c r="J13" s="404" t="s">
        <v>23</v>
      </c>
      <c r="K13" s="49" t="s">
        <v>40</v>
      </c>
    </row>
    <row r="14" spans="1:13" x14ac:dyDescent="0.25">
      <c r="A14" s="405"/>
      <c r="B14" s="50" t="s">
        <v>32</v>
      </c>
      <c r="C14" s="50" t="s">
        <v>29</v>
      </c>
      <c r="D14" s="50" t="s">
        <v>28</v>
      </c>
      <c r="E14" s="406" t="s">
        <v>26</v>
      </c>
      <c r="F14" s="408"/>
      <c r="G14" s="406" t="s">
        <v>25</v>
      </c>
      <c r="H14" s="408"/>
      <c r="I14" s="405"/>
      <c r="J14" s="405"/>
      <c r="K14" s="50" t="s">
        <v>41</v>
      </c>
    </row>
    <row r="15" spans="1:13" x14ac:dyDescent="0.25">
      <c r="A15" s="39">
        <v>44609</v>
      </c>
      <c r="B15" s="296" t="s">
        <v>594</v>
      </c>
      <c r="C15" s="296" t="s">
        <v>591</v>
      </c>
      <c r="D15" s="296" t="s">
        <v>592</v>
      </c>
      <c r="E15" s="121" t="s">
        <v>314</v>
      </c>
      <c r="F15" s="55"/>
      <c r="G15" s="54" t="s">
        <v>390</v>
      </c>
      <c r="H15" s="55"/>
      <c r="I15" s="61">
        <v>454263</v>
      </c>
      <c r="J15" s="61">
        <v>454263</v>
      </c>
      <c r="K15" s="60">
        <f t="shared" ref="K15:K20" si="0">+I15-J15</f>
        <v>0</v>
      </c>
    </row>
    <row r="16" spans="1:13" x14ac:dyDescent="0.25">
      <c r="A16" s="39">
        <v>44670</v>
      </c>
      <c r="B16" s="296" t="s">
        <v>595</v>
      </c>
      <c r="C16" s="53" t="s">
        <v>326</v>
      </c>
      <c r="D16" s="53" t="s">
        <v>593</v>
      </c>
      <c r="E16" s="259" t="s">
        <v>526</v>
      </c>
      <c r="F16" s="55"/>
      <c r="G16" s="54" t="s">
        <v>390</v>
      </c>
      <c r="H16" s="55"/>
      <c r="I16" s="61">
        <v>454263</v>
      </c>
      <c r="J16" s="61">
        <v>454263</v>
      </c>
      <c r="K16" s="60">
        <f t="shared" si="0"/>
        <v>0</v>
      </c>
      <c r="M16" s="120"/>
    </row>
    <row r="17" spans="1:13" x14ac:dyDescent="0.25">
      <c r="A17" s="39">
        <v>44743</v>
      </c>
      <c r="B17" s="185">
        <v>530</v>
      </c>
      <c r="C17" s="53">
        <v>997</v>
      </c>
      <c r="D17" s="53">
        <v>1418</v>
      </c>
      <c r="E17" s="88" t="s">
        <v>1237</v>
      </c>
      <c r="F17" s="55"/>
      <c r="G17" s="54" t="s">
        <v>390</v>
      </c>
      <c r="H17" s="55"/>
      <c r="I17" s="61">
        <v>3000000</v>
      </c>
      <c r="J17" s="61">
        <v>3000000</v>
      </c>
      <c r="K17" s="60">
        <f t="shared" si="0"/>
        <v>0</v>
      </c>
      <c r="M17" s="120"/>
    </row>
    <row r="18" spans="1:13" x14ac:dyDescent="0.25">
      <c r="A18" s="39"/>
      <c r="B18" s="140"/>
      <c r="C18" s="53"/>
      <c r="D18" s="53"/>
      <c r="E18" s="38"/>
      <c r="F18" s="55"/>
      <c r="G18" s="54"/>
      <c r="H18" s="55"/>
      <c r="I18" s="61"/>
      <c r="J18" s="61"/>
      <c r="K18" s="60">
        <f t="shared" si="0"/>
        <v>0</v>
      </c>
      <c r="M18" s="120"/>
    </row>
    <row r="19" spans="1:13" x14ac:dyDescent="0.25">
      <c r="A19" s="39"/>
      <c r="B19" s="140"/>
      <c r="C19" s="53"/>
      <c r="D19" s="53"/>
      <c r="E19" s="88"/>
      <c r="F19" s="55"/>
      <c r="G19" s="54"/>
      <c r="H19" s="55"/>
      <c r="I19" s="61"/>
      <c r="J19" s="61"/>
      <c r="K19" s="60">
        <f t="shared" si="0"/>
        <v>0</v>
      </c>
      <c r="M19" s="120"/>
    </row>
    <row r="20" spans="1:13" x14ac:dyDescent="0.25">
      <c r="A20" s="39"/>
      <c r="B20" s="140"/>
      <c r="C20" s="53"/>
      <c r="D20" s="53"/>
      <c r="E20" s="88"/>
      <c r="F20" s="55"/>
      <c r="G20" s="54"/>
      <c r="H20" s="55"/>
      <c r="I20" s="61"/>
      <c r="J20" s="61"/>
      <c r="K20" s="60">
        <f t="shared" si="0"/>
        <v>0</v>
      </c>
      <c r="M20" s="120"/>
    </row>
    <row r="21" spans="1:13" x14ac:dyDescent="0.25">
      <c r="A21" s="44"/>
      <c r="B21" s="45"/>
      <c r="C21" s="45"/>
      <c r="D21" s="45"/>
      <c r="E21" s="45"/>
      <c r="F21" s="45"/>
      <c r="G21" s="402" t="s">
        <v>86</v>
      </c>
      <c r="H21" s="403"/>
      <c r="I21" s="63">
        <f>SUM(I15:I20)</f>
        <v>3908526</v>
      </c>
      <c r="J21" s="63">
        <f>SUM(J15:J20)</f>
        <v>3908526</v>
      </c>
      <c r="K21" s="63">
        <f>SUM(K15:K20)</f>
        <v>0</v>
      </c>
    </row>
    <row r="22" spans="1:13" ht="12.75" customHeight="1" x14ac:dyDescent="0.25">
      <c r="A22" s="3"/>
      <c r="B22" s="3"/>
      <c r="C22" s="3"/>
      <c r="D22" s="3"/>
      <c r="E22" s="3"/>
      <c r="F22" s="3"/>
      <c r="G22" s="3"/>
      <c r="H22" s="3"/>
      <c r="I22" s="74"/>
      <c r="J22" s="57"/>
      <c r="K22" s="93"/>
    </row>
    <row r="23" spans="1:13" ht="24.95" customHeight="1" x14ac:dyDescent="0.25">
      <c r="A23" s="130" t="s">
        <v>107</v>
      </c>
      <c r="B23" s="130" t="s">
        <v>105</v>
      </c>
      <c r="C23" s="130" t="s">
        <v>104</v>
      </c>
      <c r="D23" s="131" t="s">
        <v>108</v>
      </c>
      <c r="E23" s="130" t="s">
        <v>33</v>
      </c>
      <c r="F23" s="130" t="s">
        <v>102</v>
      </c>
      <c r="G23" s="130" t="s">
        <v>30</v>
      </c>
      <c r="H23" s="130" t="s">
        <v>42</v>
      </c>
      <c r="I23" s="130" t="s">
        <v>43</v>
      </c>
      <c r="J23" s="130" t="s">
        <v>73</v>
      </c>
      <c r="K23" s="130" t="s">
        <v>48</v>
      </c>
    </row>
    <row r="24" spans="1:13" ht="24.95" customHeight="1" x14ac:dyDescent="0.25">
      <c r="A24" s="137">
        <v>8000000</v>
      </c>
      <c r="B24" s="137">
        <v>28000000</v>
      </c>
      <c r="C24" s="137"/>
      <c r="D24" s="133">
        <f>+A24+B24</f>
        <v>36000000</v>
      </c>
      <c r="E24" s="133">
        <f>+I21</f>
        <v>3908526</v>
      </c>
      <c r="F24" s="134">
        <f>+E24/D24</f>
        <v>0.10857016666666666</v>
      </c>
      <c r="G24" s="133">
        <f>+I11</f>
        <v>24091474</v>
      </c>
      <c r="H24" s="133">
        <f>+D24-E24-G24</f>
        <v>8000000</v>
      </c>
      <c r="I24" s="133">
        <f>+J21</f>
        <v>3908526</v>
      </c>
      <c r="J24" s="139">
        <f>+I24/D24</f>
        <v>0.10857016666666666</v>
      </c>
      <c r="K24" s="133">
        <f>+K21</f>
        <v>0</v>
      </c>
    </row>
    <row r="25" spans="1:13" x14ac:dyDescent="0.25">
      <c r="A25" s="136">
        <v>1</v>
      </c>
      <c r="B25" s="136">
        <v>2</v>
      </c>
      <c r="C25" s="136">
        <v>3</v>
      </c>
      <c r="D25" s="136" t="s">
        <v>35</v>
      </c>
      <c r="E25" s="136">
        <v>5</v>
      </c>
      <c r="F25" s="136" t="s">
        <v>49</v>
      </c>
      <c r="G25" s="136">
        <v>7</v>
      </c>
      <c r="H25" s="136" t="s">
        <v>50</v>
      </c>
      <c r="I25" s="136">
        <v>9</v>
      </c>
      <c r="J25" s="136" t="s">
        <v>74</v>
      </c>
      <c r="K25" s="136" t="s">
        <v>75</v>
      </c>
    </row>
  </sheetData>
  <mergeCells count="25">
    <mergeCell ref="G21:H21"/>
    <mergeCell ref="G11:H11"/>
    <mergeCell ref="B7:C7"/>
    <mergeCell ref="A13:A14"/>
    <mergeCell ref="B8:C8"/>
    <mergeCell ref="J7:K7"/>
    <mergeCell ref="E9:H9"/>
    <mergeCell ref="J9:K9"/>
    <mergeCell ref="E13:H13"/>
    <mergeCell ref="I13:I14"/>
    <mergeCell ref="A5:A6"/>
    <mergeCell ref="B5:B6"/>
    <mergeCell ref="D5:D6"/>
    <mergeCell ref="E5:H5"/>
    <mergeCell ref="B9:C9"/>
    <mergeCell ref="B10:C10"/>
    <mergeCell ref="E10:H10"/>
    <mergeCell ref="J10:K10"/>
    <mergeCell ref="J8:K8"/>
    <mergeCell ref="J13:J14"/>
    <mergeCell ref="I5:I6"/>
    <mergeCell ref="J5:K6"/>
    <mergeCell ref="E6:H6"/>
    <mergeCell ref="E14:F14"/>
    <mergeCell ref="G14:H14"/>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179</v>
      </c>
      <c r="B3" s="129" t="s">
        <v>60</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327">
        <v>44566</v>
      </c>
      <c r="B7" s="397"/>
      <c r="C7" s="398"/>
      <c r="D7" s="328" t="s">
        <v>311</v>
      </c>
      <c r="E7" s="436" t="s">
        <v>393</v>
      </c>
      <c r="F7" s="437"/>
      <c r="G7" s="437"/>
      <c r="H7" s="438"/>
      <c r="I7" s="329">
        <v>105128439</v>
      </c>
      <c r="J7" s="397"/>
      <c r="K7" s="398"/>
    </row>
    <row r="8" spans="1:12" x14ac:dyDescent="0.25">
      <c r="A8" s="39"/>
      <c r="B8" s="397"/>
      <c r="C8" s="398"/>
      <c r="D8" s="83"/>
      <c r="E8" s="399"/>
      <c r="F8" s="400"/>
      <c r="G8" s="400"/>
      <c r="H8" s="401"/>
      <c r="I8" s="61"/>
      <c r="J8" s="397"/>
      <c r="K8" s="398"/>
    </row>
    <row r="9" spans="1:12" x14ac:dyDescent="0.25">
      <c r="A9" s="39"/>
      <c r="B9" s="397"/>
      <c r="C9" s="398"/>
      <c r="D9" s="83"/>
      <c r="E9" s="399"/>
      <c r="F9" s="400"/>
      <c r="G9" s="400"/>
      <c r="H9" s="401"/>
      <c r="I9" s="61"/>
      <c r="J9" s="397"/>
      <c r="K9" s="398"/>
    </row>
    <row r="10" spans="1:12" x14ac:dyDescent="0.25">
      <c r="A10" s="39"/>
      <c r="B10" s="397"/>
      <c r="C10" s="398"/>
      <c r="D10" s="83"/>
      <c r="E10" s="399"/>
      <c r="F10" s="400"/>
      <c r="G10" s="400"/>
      <c r="H10" s="401"/>
      <c r="I10" s="61"/>
      <c r="J10" s="397"/>
      <c r="K10" s="398"/>
    </row>
    <row r="11" spans="1:12" x14ac:dyDescent="0.25">
      <c r="A11" s="39"/>
      <c r="B11" s="397"/>
      <c r="C11" s="398"/>
      <c r="D11" s="83"/>
      <c r="E11" s="399"/>
      <c r="F11" s="400"/>
      <c r="G11" s="400"/>
      <c r="H11" s="401"/>
      <c r="I11" s="61"/>
      <c r="J11" s="397"/>
      <c r="K11" s="398"/>
      <c r="L11"/>
    </row>
    <row r="12" spans="1:12" ht="12.75" customHeight="1" x14ac:dyDescent="0.25">
      <c r="A12" s="39"/>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105128439</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44573</v>
      </c>
      <c r="B17" s="122" t="s">
        <v>299</v>
      </c>
      <c r="C17" s="53" t="s">
        <v>297</v>
      </c>
      <c r="D17" s="53" t="s">
        <v>298</v>
      </c>
      <c r="E17" s="224" t="s">
        <v>295</v>
      </c>
      <c r="F17" s="55"/>
      <c r="G17" s="223" t="s">
        <v>212</v>
      </c>
      <c r="H17" s="55"/>
      <c r="I17" s="61">
        <v>1052400</v>
      </c>
      <c r="J17" s="61">
        <v>1052400</v>
      </c>
      <c r="K17" s="60">
        <f>+I17-J17</f>
        <v>0</v>
      </c>
    </row>
    <row r="18" spans="1:13" x14ac:dyDescent="0.25">
      <c r="A18" s="39">
        <v>44581</v>
      </c>
      <c r="B18" s="122" t="s">
        <v>300</v>
      </c>
      <c r="C18" s="53" t="s">
        <v>297</v>
      </c>
      <c r="D18" s="53" t="s">
        <v>226</v>
      </c>
      <c r="E18" s="224" t="s">
        <v>296</v>
      </c>
      <c r="F18" s="55"/>
      <c r="G18" s="223" t="s">
        <v>212</v>
      </c>
      <c r="H18" s="55"/>
      <c r="I18" s="61">
        <v>2429780</v>
      </c>
      <c r="J18" s="61">
        <v>2429780</v>
      </c>
      <c r="K18" s="60">
        <f>+I18-J18</f>
        <v>0</v>
      </c>
    </row>
    <row r="19" spans="1:13" x14ac:dyDescent="0.25">
      <c r="A19" s="39">
        <v>44594</v>
      </c>
      <c r="B19" s="122" t="s">
        <v>350</v>
      </c>
      <c r="C19" s="53" t="s">
        <v>297</v>
      </c>
      <c r="D19" s="53" t="s">
        <v>347</v>
      </c>
      <c r="E19" s="224" t="s">
        <v>344</v>
      </c>
      <c r="F19" s="55"/>
      <c r="G19" s="339" t="s">
        <v>212</v>
      </c>
      <c r="H19" s="55"/>
      <c r="I19" s="61">
        <v>84170</v>
      </c>
      <c r="J19" s="61">
        <v>84170</v>
      </c>
      <c r="K19" s="60">
        <f t="shared" ref="K19:K26" si="0">+I19-J19</f>
        <v>0</v>
      </c>
    </row>
    <row r="20" spans="1:13" x14ac:dyDescent="0.25">
      <c r="A20" s="39">
        <v>44600</v>
      </c>
      <c r="B20" s="122" t="s">
        <v>351</v>
      </c>
      <c r="C20" s="53" t="s">
        <v>297</v>
      </c>
      <c r="D20" s="53" t="s">
        <v>348</v>
      </c>
      <c r="E20" s="259" t="s">
        <v>345</v>
      </c>
      <c r="F20" s="55"/>
      <c r="G20" s="339" t="s">
        <v>212</v>
      </c>
      <c r="H20" s="55"/>
      <c r="I20" s="61">
        <v>1005290</v>
      </c>
      <c r="J20" s="61">
        <v>1005290</v>
      </c>
      <c r="K20" s="60">
        <f t="shared" si="0"/>
        <v>0</v>
      </c>
    </row>
    <row r="21" spans="1:13" x14ac:dyDescent="0.25">
      <c r="A21" s="39">
        <v>44609</v>
      </c>
      <c r="B21" s="122" t="s">
        <v>352</v>
      </c>
      <c r="C21" s="53" t="s">
        <v>297</v>
      </c>
      <c r="D21" s="53" t="s">
        <v>349</v>
      </c>
      <c r="E21" s="259" t="s">
        <v>346</v>
      </c>
      <c r="F21" s="55"/>
      <c r="G21" s="339" t="s">
        <v>212</v>
      </c>
      <c r="H21" s="55"/>
      <c r="I21" s="61">
        <v>2150970</v>
      </c>
      <c r="J21" s="61">
        <v>2150970</v>
      </c>
      <c r="K21" s="60">
        <f t="shared" si="0"/>
        <v>0</v>
      </c>
    </row>
    <row r="22" spans="1:13" x14ac:dyDescent="0.25">
      <c r="A22" s="39">
        <v>44621</v>
      </c>
      <c r="B22" s="122" t="s">
        <v>464</v>
      </c>
      <c r="C22" s="53" t="s">
        <v>297</v>
      </c>
      <c r="D22" s="53" t="s">
        <v>460</v>
      </c>
      <c r="E22" s="259" t="s">
        <v>468</v>
      </c>
      <c r="F22" s="55"/>
      <c r="G22" s="341" t="s">
        <v>212</v>
      </c>
      <c r="H22" s="55"/>
      <c r="I22" s="61">
        <v>39470</v>
      </c>
      <c r="J22" s="61">
        <v>39470</v>
      </c>
      <c r="K22" s="60">
        <f t="shared" si="0"/>
        <v>0</v>
      </c>
    </row>
    <row r="23" spans="1:13" x14ac:dyDescent="0.25">
      <c r="A23" s="39">
        <v>44628</v>
      </c>
      <c r="B23" s="122" t="s">
        <v>465</v>
      </c>
      <c r="C23" s="53" t="s">
        <v>297</v>
      </c>
      <c r="D23" s="53" t="s">
        <v>461</v>
      </c>
      <c r="E23" s="259" t="s">
        <v>469</v>
      </c>
      <c r="F23" s="55"/>
      <c r="G23" s="341" t="s">
        <v>212</v>
      </c>
      <c r="H23" s="55"/>
      <c r="I23" s="61">
        <v>1235380</v>
      </c>
      <c r="J23" s="61">
        <v>1235380</v>
      </c>
      <c r="K23" s="60">
        <f t="shared" si="0"/>
        <v>0</v>
      </c>
    </row>
    <row r="24" spans="1:13" x14ac:dyDescent="0.25">
      <c r="A24" s="39">
        <v>44638</v>
      </c>
      <c r="B24" s="122" t="s">
        <v>466</v>
      </c>
      <c r="C24" s="53" t="s">
        <v>297</v>
      </c>
      <c r="D24" s="53" t="s">
        <v>462</v>
      </c>
      <c r="E24" s="259" t="s">
        <v>470</v>
      </c>
      <c r="F24" s="55"/>
      <c r="G24" s="341" t="s">
        <v>212</v>
      </c>
      <c r="H24" s="55"/>
      <c r="I24" s="61">
        <v>2211100</v>
      </c>
      <c r="J24" s="61">
        <v>2211100</v>
      </c>
      <c r="K24" s="60">
        <f t="shared" si="0"/>
        <v>0</v>
      </c>
    </row>
    <row r="25" spans="1:13" x14ac:dyDescent="0.25">
      <c r="A25" s="39">
        <v>44651</v>
      </c>
      <c r="B25" s="122" t="s">
        <v>467</v>
      </c>
      <c r="C25" s="53" t="s">
        <v>297</v>
      </c>
      <c r="D25" s="53" t="s">
        <v>463</v>
      </c>
      <c r="E25" s="259" t="s">
        <v>471</v>
      </c>
      <c r="F25" s="55"/>
      <c r="G25" s="341" t="s">
        <v>212</v>
      </c>
      <c r="H25" s="55"/>
      <c r="I25" s="61">
        <v>38520</v>
      </c>
      <c r="J25" s="61">
        <v>38520</v>
      </c>
      <c r="K25" s="60">
        <f t="shared" si="0"/>
        <v>0</v>
      </c>
    </row>
    <row r="26" spans="1:13" x14ac:dyDescent="0.25">
      <c r="A26" s="39">
        <v>44655</v>
      </c>
      <c r="B26" s="122" t="s">
        <v>546</v>
      </c>
      <c r="C26" s="53" t="s">
        <v>297</v>
      </c>
      <c r="D26" s="53" t="s">
        <v>544</v>
      </c>
      <c r="E26" s="224" t="s">
        <v>542</v>
      </c>
      <c r="F26" s="55"/>
      <c r="G26" s="343" t="s">
        <v>212</v>
      </c>
      <c r="H26" s="55"/>
      <c r="I26" s="61">
        <v>1215340</v>
      </c>
      <c r="J26" s="61">
        <v>1215340</v>
      </c>
      <c r="K26" s="60">
        <f t="shared" si="0"/>
        <v>0</v>
      </c>
    </row>
    <row r="27" spans="1:13" x14ac:dyDescent="0.25">
      <c r="A27" s="39">
        <v>44663</v>
      </c>
      <c r="B27" s="122" t="s">
        <v>547</v>
      </c>
      <c r="C27" s="53" t="s">
        <v>297</v>
      </c>
      <c r="D27" s="53" t="s">
        <v>545</v>
      </c>
      <c r="E27" s="225" t="s">
        <v>543</v>
      </c>
      <c r="F27" s="235"/>
      <c r="G27" s="343" t="s">
        <v>212</v>
      </c>
      <c r="H27" s="235"/>
      <c r="I27" s="61">
        <v>2265820</v>
      </c>
      <c r="J27" s="61">
        <v>2265820</v>
      </c>
      <c r="K27" s="60">
        <f t="shared" ref="K27:K127" si="1">+I27-J27</f>
        <v>0</v>
      </c>
    </row>
    <row r="28" spans="1:13" x14ac:dyDescent="0.25">
      <c r="A28" s="39">
        <v>44685</v>
      </c>
      <c r="B28" s="122" t="s">
        <v>667</v>
      </c>
      <c r="C28" s="53" t="s">
        <v>297</v>
      </c>
      <c r="D28" s="53" t="s">
        <v>663</v>
      </c>
      <c r="E28" s="277" t="s">
        <v>659</v>
      </c>
      <c r="F28" s="235"/>
      <c r="G28" s="236" t="s">
        <v>212</v>
      </c>
      <c r="H28" s="235"/>
      <c r="I28" s="61">
        <v>35290</v>
      </c>
      <c r="J28" s="61">
        <v>35290</v>
      </c>
      <c r="K28" s="60">
        <f t="shared" si="1"/>
        <v>0</v>
      </c>
      <c r="M28" s="120"/>
    </row>
    <row r="29" spans="1:13" x14ac:dyDescent="0.25">
      <c r="A29" s="39">
        <v>44687</v>
      </c>
      <c r="B29" s="122" t="s">
        <v>668</v>
      </c>
      <c r="C29" s="53" t="s">
        <v>297</v>
      </c>
      <c r="D29" s="53" t="s">
        <v>664</v>
      </c>
      <c r="E29" s="277" t="s">
        <v>660</v>
      </c>
      <c r="F29" s="235"/>
      <c r="G29" s="236" t="s">
        <v>212</v>
      </c>
      <c r="H29" s="235"/>
      <c r="I29" s="61">
        <v>1213020</v>
      </c>
      <c r="J29" s="61">
        <v>1213020</v>
      </c>
      <c r="K29" s="60">
        <f t="shared" si="1"/>
        <v>0</v>
      </c>
      <c r="M29" s="120"/>
    </row>
    <row r="30" spans="1:13" x14ac:dyDescent="0.25">
      <c r="A30" s="39">
        <v>44693</v>
      </c>
      <c r="B30" s="122" t="s">
        <v>669</v>
      </c>
      <c r="C30" s="53" t="s">
        <v>297</v>
      </c>
      <c r="D30" s="53" t="s">
        <v>665</v>
      </c>
      <c r="E30" s="277" t="s">
        <v>661</v>
      </c>
      <c r="F30" s="235"/>
      <c r="G30" s="236" t="s">
        <v>212</v>
      </c>
      <c r="H30" s="235"/>
      <c r="I30" s="61">
        <v>2286760</v>
      </c>
      <c r="J30" s="61">
        <v>2286760</v>
      </c>
      <c r="K30" s="60">
        <f t="shared" si="1"/>
        <v>0</v>
      </c>
      <c r="M30" s="120"/>
    </row>
    <row r="31" spans="1:13" x14ac:dyDescent="0.25">
      <c r="A31" s="39">
        <v>44712</v>
      </c>
      <c r="B31" s="122" t="s">
        <v>670</v>
      </c>
      <c r="C31" s="53" t="s">
        <v>297</v>
      </c>
      <c r="D31" s="53" t="s">
        <v>666</v>
      </c>
      <c r="E31" s="277" t="s">
        <v>662</v>
      </c>
      <c r="F31" s="235"/>
      <c r="G31" s="236" t="s">
        <v>212</v>
      </c>
      <c r="H31" s="235"/>
      <c r="I31" s="61">
        <v>38320</v>
      </c>
      <c r="J31" s="61">
        <v>38320</v>
      </c>
      <c r="K31" s="60">
        <f t="shared" si="1"/>
        <v>0</v>
      </c>
      <c r="M31" s="120"/>
    </row>
    <row r="32" spans="1:13" x14ac:dyDescent="0.25">
      <c r="A32" s="39">
        <v>44714</v>
      </c>
      <c r="B32" s="122" t="s">
        <v>802</v>
      </c>
      <c r="C32" s="296" t="s">
        <v>297</v>
      </c>
      <c r="D32" s="296" t="s">
        <v>798</v>
      </c>
      <c r="E32" s="225" t="s">
        <v>800</v>
      </c>
      <c r="F32" s="235"/>
      <c r="G32" s="236" t="s">
        <v>212</v>
      </c>
      <c r="H32" s="235"/>
      <c r="I32" s="61">
        <v>1049140</v>
      </c>
      <c r="J32" s="61">
        <v>1049140</v>
      </c>
      <c r="K32" s="60">
        <f t="shared" si="1"/>
        <v>0</v>
      </c>
      <c r="M32" s="120"/>
    </row>
    <row r="33" spans="1:13" x14ac:dyDescent="0.25">
      <c r="A33" s="39">
        <v>44725</v>
      </c>
      <c r="B33" s="122" t="s">
        <v>803</v>
      </c>
      <c r="C33" s="296" t="s">
        <v>297</v>
      </c>
      <c r="D33" s="296" t="s">
        <v>799</v>
      </c>
      <c r="E33" s="225" t="s">
        <v>801</v>
      </c>
      <c r="F33" s="235"/>
      <c r="G33" s="236" t="s">
        <v>212</v>
      </c>
      <c r="H33" s="235"/>
      <c r="I33" s="61">
        <v>2350950</v>
      </c>
      <c r="J33" s="61">
        <v>2350950</v>
      </c>
      <c r="K33" s="60">
        <f t="shared" si="1"/>
        <v>0</v>
      </c>
      <c r="M33" s="120"/>
    </row>
    <row r="34" spans="1:13" x14ac:dyDescent="0.25">
      <c r="A34" s="39">
        <v>44742</v>
      </c>
      <c r="B34" s="122" t="s">
        <v>879</v>
      </c>
      <c r="C34" s="53" t="s">
        <v>297</v>
      </c>
      <c r="D34" s="53" t="s">
        <v>840</v>
      </c>
      <c r="E34" s="225" t="s">
        <v>876</v>
      </c>
      <c r="F34" s="235"/>
      <c r="G34" s="236" t="s">
        <v>804</v>
      </c>
      <c r="H34" s="235"/>
      <c r="I34" s="61">
        <v>18755</v>
      </c>
      <c r="J34" s="61">
        <v>18755</v>
      </c>
      <c r="K34" s="60">
        <f t="shared" si="1"/>
        <v>0</v>
      </c>
      <c r="M34" s="120"/>
    </row>
    <row r="35" spans="1:13" x14ac:dyDescent="0.25">
      <c r="A35" s="39">
        <v>44742</v>
      </c>
      <c r="B35" s="122" t="s">
        <v>879</v>
      </c>
      <c r="C35" s="53" t="s">
        <v>297</v>
      </c>
      <c r="D35" s="53" t="s">
        <v>841</v>
      </c>
      <c r="E35" s="225" t="s">
        <v>877</v>
      </c>
      <c r="F35" s="235"/>
      <c r="G35" s="236" t="s">
        <v>805</v>
      </c>
      <c r="H35" s="235"/>
      <c r="I35" s="61">
        <v>40434</v>
      </c>
      <c r="J35" s="61">
        <v>40434</v>
      </c>
      <c r="K35" s="60">
        <f t="shared" si="1"/>
        <v>0</v>
      </c>
      <c r="M35" s="120"/>
    </row>
    <row r="36" spans="1:13" x14ac:dyDescent="0.25">
      <c r="A36" s="39">
        <v>44742</v>
      </c>
      <c r="B36" s="122" t="s">
        <v>879</v>
      </c>
      <c r="C36" s="53" t="s">
        <v>297</v>
      </c>
      <c r="D36" s="53" t="s">
        <v>842</v>
      </c>
      <c r="E36" s="225" t="s">
        <v>877</v>
      </c>
      <c r="F36" s="235"/>
      <c r="G36" s="236" t="s">
        <v>807</v>
      </c>
      <c r="H36" s="235"/>
      <c r="I36" s="61">
        <v>17980</v>
      </c>
      <c r="J36" s="61">
        <v>17980</v>
      </c>
      <c r="K36" s="60">
        <f t="shared" si="1"/>
        <v>0</v>
      </c>
      <c r="M36" s="120"/>
    </row>
    <row r="37" spans="1:13" x14ac:dyDescent="0.25">
      <c r="A37" s="39">
        <v>44742</v>
      </c>
      <c r="B37" s="122" t="s">
        <v>879</v>
      </c>
      <c r="C37" s="53" t="s">
        <v>297</v>
      </c>
      <c r="D37" s="53" t="s">
        <v>843</v>
      </c>
      <c r="E37" s="225" t="s">
        <v>877</v>
      </c>
      <c r="F37" s="235"/>
      <c r="G37" s="236" t="s">
        <v>806</v>
      </c>
      <c r="H37" s="235"/>
      <c r="I37" s="61">
        <v>44118</v>
      </c>
      <c r="J37" s="61">
        <v>44118</v>
      </c>
      <c r="K37" s="60">
        <f t="shared" si="1"/>
        <v>0</v>
      </c>
      <c r="M37" s="120"/>
    </row>
    <row r="38" spans="1:13" x14ac:dyDescent="0.25">
      <c r="A38" s="39">
        <v>44742</v>
      </c>
      <c r="B38" s="122" t="s">
        <v>879</v>
      </c>
      <c r="C38" s="53" t="s">
        <v>297</v>
      </c>
      <c r="D38" s="53" t="s">
        <v>844</v>
      </c>
      <c r="E38" s="242" t="s">
        <v>877</v>
      </c>
      <c r="F38" s="55"/>
      <c r="G38" s="236" t="s">
        <v>808</v>
      </c>
      <c r="H38" s="55"/>
      <c r="I38" s="61">
        <v>37888</v>
      </c>
      <c r="J38" s="61">
        <v>37888</v>
      </c>
      <c r="K38" s="60">
        <f t="shared" si="1"/>
        <v>0</v>
      </c>
      <c r="M38" s="120"/>
    </row>
    <row r="39" spans="1:13" x14ac:dyDescent="0.25">
      <c r="A39" s="39">
        <v>44742</v>
      </c>
      <c r="B39" s="122" t="s">
        <v>879</v>
      </c>
      <c r="C39" s="53" t="s">
        <v>297</v>
      </c>
      <c r="D39" s="53" t="s">
        <v>845</v>
      </c>
      <c r="E39" s="242" t="s">
        <v>877</v>
      </c>
      <c r="F39" s="55"/>
      <c r="G39" s="236" t="s">
        <v>809</v>
      </c>
      <c r="H39" s="55"/>
      <c r="I39" s="61">
        <v>38014</v>
      </c>
      <c r="J39" s="61">
        <v>38014</v>
      </c>
      <c r="K39" s="60">
        <f t="shared" si="1"/>
        <v>0</v>
      </c>
      <c r="M39" s="120"/>
    </row>
    <row r="40" spans="1:13" x14ac:dyDescent="0.25">
      <c r="A40" s="39">
        <v>44742</v>
      </c>
      <c r="B40" s="122" t="s">
        <v>879</v>
      </c>
      <c r="C40" s="53" t="s">
        <v>297</v>
      </c>
      <c r="D40" s="53" t="s">
        <v>846</v>
      </c>
      <c r="E40" s="242" t="s">
        <v>877</v>
      </c>
      <c r="F40" s="55"/>
      <c r="G40" s="307" t="s">
        <v>810</v>
      </c>
      <c r="H40" s="55"/>
      <c r="I40" s="61">
        <v>46520</v>
      </c>
      <c r="J40" s="61">
        <v>46520</v>
      </c>
      <c r="K40" s="60">
        <f t="shared" si="1"/>
        <v>0</v>
      </c>
      <c r="M40" s="120"/>
    </row>
    <row r="41" spans="1:13" x14ac:dyDescent="0.25">
      <c r="A41" s="39">
        <v>44742</v>
      </c>
      <c r="B41" s="122" t="s">
        <v>879</v>
      </c>
      <c r="C41" s="53" t="s">
        <v>297</v>
      </c>
      <c r="D41" s="53" t="s">
        <v>847</v>
      </c>
      <c r="E41" s="241" t="s">
        <v>877</v>
      </c>
      <c r="F41" s="55"/>
      <c r="G41" s="241" t="s">
        <v>811</v>
      </c>
      <c r="H41" s="55"/>
      <c r="I41" s="61">
        <v>45310</v>
      </c>
      <c r="J41" s="61">
        <v>45310</v>
      </c>
      <c r="K41" s="60">
        <f t="shared" si="1"/>
        <v>0</v>
      </c>
      <c r="M41" s="120"/>
    </row>
    <row r="42" spans="1:13" x14ac:dyDescent="0.25">
      <c r="A42" s="39">
        <v>44742</v>
      </c>
      <c r="B42" s="122" t="s">
        <v>879</v>
      </c>
      <c r="C42" s="53" t="s">
        <v>297</v>
      </c>
      <c r="D42" s="53" t="s">
        <v>848</v>
      </c>
      <c r="E42" s="241" t="s">
        <v>877</v>
      </c>
      <c r="F42" s="55"/>
      <c r="G42" s="241" t="s">
        <v>812</v>
      </c>
      <c r="H42" s="55"/>
      <c r="I42" s="61">
        <v>21600</v>
      </c>
      <c r="J42" s="61">
        <v>21600</v>
      </c>
      <c r="K42" s="60">
        <f t="shared" si="1"/>
        <v>0</v>
      </c>
      <c r="M42" s="120"/>
    </row>
    <row r="43" spans="1:13" x14ac:dyDescent="0.25">
      <c r="A43" s="39">
        <v>44742</v>
      </c>
      <c r="B43" s="122" t="s">
        <v>879</v>
      </c>
      <c r="C43" s="53" t="s">
        <v>297</v>
      </c>
      <c r="D43" s="53" t="s">
        <v>849</v>
      </c>
      <c r="E43" s="241" t="s">
        <v>877</v>
      </c>
      <c r="F43" s="55"/>
      <c r="G43" s="241" t="s">
        <v>813</v>
      </c>
      <c r="H43" s="55"/>
      <c r="I43" s="61">
        <v>35983</v>
      </c>
      <c r="J43" s="61">
        <v>35983</v>
      </c>
      <c r="K43" s="60">
        <f t="shared" si="1"/>
        <v>0</v>
      </c>
      <c r="M43" s="120"/>
    </row>
    <row r="44" spans="1:13" x14ac:dyDescent="0.25">
      <c r="A44" s="39">
        <v>44742</v>
      </c>
      <c r="B44" s="122" t="s">
        <v>879</v>
      </c>
      <c r="C44" s="53" t="s">
        <v>297</v>
      </c>
      <c r="D44" s="53" t="s">
        <v>850</v>
      </c>
      <c r="E44" s="241" t="s">
        <v>877</v>
      </c>
      <c r="F44" s="55"/>
      <c r="G44" s="241" t="s">
        <v>814</v>
      </c>
      <c r="H44" s="55"/>
      <c r="I44" s="61">
        <v>38637</v>
      </c>
      <c r="J44" s="61">
        <v>38637</v>
      </c>
      <c r="K44" s="60">
        <f t="shared" si="1"/>
        <v>0</v>
      </c>
      <c r="M44" s="120"/>
    </row>
    <row r="45" spans="1:13" x14ac:dyDescent="0.25">
      <c r="A45" s="39">
        <v>44742</v>
      </c>
      <c r="B45" s="122" t="s">
        <v>879</v>
      </c>
      <c r="C45" s="53" t="s">
        <v>297</v>
      </c>
      <c r="D45" s="53" t="s">
        <v>851</v>
      </c>
      <c r="E45" s="241" t="s">
        <v>877</v>
      </c>
      <c r="F45" s="55"/>
      <c r="G45" s="241" t="s">
        <v>815</v>
      </c>
      <c r="H45" s="55"/>
      <c r="I45" s="61">
        <v>21921</v>
      </c>
      <c r="J45" s="61">
        <v>21921</v>
      </c>
      <c r="K45" s="60">
        <f t="shared" si="1"/>
        <v>0</v>
      </c>
      <c r="M45" s="120"/>
    </row>
    <row r="46" spans="1:13" x14ac:dyDescent="0.25">
      <c r="A46" s="39">
        <v>44742</v>
      </c>
      <c r="B46" s="122" t="s">
        <v>879</v>
      </c>
      <c r="C46" s="53" t="s">
        <v>297</v>
      </c>
      <c r="D46" s="53" t="s">
        <v>852</v>
      </c>
      <c r="E46" s="241" t="s">
        <v>877</v>
      </c>
      <c r="F46" s="55"/>
      <c r="G46" s="241" t="s">
        <v>816</v>
      </c>
      <c r="H46" s="55"/>
      <c r="I46" s="61">
        <v>44705</v>
      </c>
      <c r="J46" s="61">
        <v>44705</v>
      </c>
      <c r="K46" s="60">
        <f t="shared" si="1"/>
        <v>0</v>
      </c>
      <c r="M46" s="120"/>
    </row>
    <row r="47" spans="1:13" x14ac:dyDescent="0.25">
      <c r="A47" s="39">
        <v>44742</v>
      </c>
      <c r="B47" s="122" t="s">
        <v>879</v>
      </c>
      <c r="C47" s="53" t="s">
        <v>297</v>
      </c>
      <c r="D47" s="53" t="s">
        <v>853</v>
      </c>
      <c r="E47" s="241" t="s">
        <v>877</v>
      </c>
      <c r="F47" s="55"/>
      <c r="G47" s="241" t="s">
        <v>817</v>
      </c>
      <c r="H47" s="55"/>
      <c r="I47" s="61">
        <v>44687</v>
      </c>
      <c r="J47" s="61">
        <v>44687</v>
      </c>
      <c r="K47" s="60">
        <f t="shared" si="1"/>
        <v>0</v>
      </c>
      <c r="M47" s="120"/>
    </row>
    <row r="48" spans="1:13" x14ac:dyDescent="0.25">
      <c r="A48" s="39">
        <v>44742</v>
      </c>
      <c r="B48" s="122" t="s">
        <v>879</v>
      </c>
      <c r="C48" s="53" t="s">
        <v>297</v>
      </c>
      <c r="D48" s="53" t="s">
        <v>854</v>
      </c>
      <c r="E48" s="241" t="s">
        <v>877</v>
      </c>
      <c r="F48" s="248"/>
      <c r="G48" s="244" t="s">
        <v>818</v>
      </c>
      <c r="H48" s="248"/>
      <c r="I48" s="61">
        <v>12305</v>
      </c>
      <c r="J48" s="61">
        <v>12305</v>
      </c>
      <c r="K48" s="60">
        <f t="shared" si="1"/>
        <v>0</v>
      </c>
      <c r="M48" s="120"/>
    </row>
    <row r="49" spans="1:13" x14ac:dyDescent="0.25">
      <c r="A49" s="39">
        <v>44742</v>
      </c>
      <c r="B49" s="122" t="s">
        <v>879</v>
      </c>
      <c r="C49" s="53" t="s">
        <v>297</v>
      </c>
      <c r="D49" s="53" t="s">
        <v>855</v>
      </c>
      <c r="E49" s="241" t="s">
        <v>877</v>
      </c>
      <c r="F49" s="248"/>
      <c r="G49" s="319" t="s">
        <v>819</v>
      </c>
      <c r="H49" s="248"/>
      <c r="I49" s="61">
        <v>21006</v>
      </c>
      <c r="J49" s="61">
        <v>21006</v>
      </c>
      <c r="K49" s="60">
        <f t="shared" si="1"/>
        <v>0</v>
      </c>
      <c r="M49" s="120"/>
    </row>
    <row r="50" spans="1:13" x14ac:dyDescent="0.25">
      <c r="A50" s="39">
        <v>44742</v>
      </c>
      <c r="B50" s="122" t="s">
        <v>879</v>
      </c>
      <c r="C50" s="53" t="s">
        <v>297</v>
      </c>
      <c r="D50" s="53" t="s">
        <v>856</v>
      </c>
      <c r="E50" s="241" t="s">
        <v>877</v>
      </c>
      <c r="F50" s="248"/>
      <c r="G50" s="319" t="s">
        <v>820</v>
      </c>
      <c r="H50" s="248"/>
      <c r="I50" s="61">
        <v>36037</v>
      </c>
      <c r="J50" s="61">
        <v>36037</v>
      </c>
      <c r="K50" s="60">
        <f t="shared" si="1"/>
        <v>0</v>
      </c>
      <c r="M50" s="120"/>
    </row>
    <row r="51" spans="1:13" x14ac:dyDescent="0.25">
      <c r="A51" s="39">
        <v>44742</v>
      </c>
      <c r="B51" s="122" t="s">
        <v>879</v>
      </c>
      <c r="C51" s="53" t="s">
        <v>297</v>
      </c>
      <c r="D51" s="53" t="s">
        <v>857</v>
      </c>
      <c r="E51" s="241" t="s">
        <v>877</v>
      </c>
      <c r="F51" s="248"/>
      <c r="G51" s="319" t="s">
        <v>821</v>
      </c>
      <c r="H51" s="248"/>
      <c r="I51" s="61">
        <v>45310</v>
      </c>
      <c r="J51" s="61">
        <v>45310</v>
      </c>
      <c r="K51" s="60">
        <f t="shared" si="1"/>
        <v>0</v>
      </c>
      <c r="M51" s="120"/>
    </row>
    <row r="52" spans="1:13" x14ac:dyDescent="0.25">
      <c r="A52" s="39">
        <v>44742</v>
      </c>
      <c r="B52" s="122" t="s">
        <v>879</v>
      </c>
      <c r="C52" s="53" t="s">
        <v>297</v>
      </c>
      <c r="D52" s="53" t="s">
        <v>858</v>
      </c>
      <c r="E52" s="242" t="s">
        <v>877</v>
      </c>
      <c r="F52" s="55"/>
      <c r="G52" s="244" t="s">
        <v>822</v>
      </c>
      <c r="H52" s="55"/>
      <c r="I52" s="61">
        <v>45310</v>
      </c>
      <c r="J52" s="61">
        <v>45310</v>
      </c>
      <c r="K52" s="60">
        <f t="shared" si="1"/>
        <v>0</v>
      </c>
      <c r="M52" s="120"/>
    </row>
    <row r="53" spans="1:13" x14ac:dyDescent="0.25">
      <c r="A53" s="39">
        <v>44742</v>
      </c>
      <c r="B53" s="122" t="s">
        <v>879</v>
      </c>
      <c r="C53" s="53" t="s">
        <v>297</v>
      </c>
      <c r="D53" s="53" t="s">
        <v>859</v>
      </c>
      <c r="E53" s="242" t="s">
        <v>877</v>
      </c>
      <c r="F53" s="55"/>
      <c r="G53" s="323" t="s">
        <v>823</v>
      </c>
      <c r="H53" s="55"/>
      <c r="I53" s="61">
        <v>18277</v>
      </c>
      <c r="J53" s="61">
        <v>18277</v>
      </c>
      <c r="K53" s="60">
        <f t="shared" si="1"/>
        <v>0</v>
      </c>
      <c r="M53" s="120"/>
    </row>
    <row r="54" spans="1:13" x14ac:dyDescent="0.25">
      <c r="A54" s="39">
        <v>44742</v>
      </c>
      <c r="B54" s="122" t="s">
        <v>879</v>
      </c>
      <c r="C54" s="53" t="s">
        <v>297</v>
      </c>
      <c r="D54" s="53" t="s">
        <v>860</v>
      </c>
      <c r="E54" s="242" t="s">
        <v>877</v>
      </c>
      <c r="F54" s="55"/>
      <c r="G54" s="323" t="s">
        <v>824</v>
      </c>
      <c r="H54" s="55"/>
      <c r="I54" s="61">
        <v>17988</v>
      </c>
      <c r="J54" s="61">
        <v>17988</v>
      </c>
      <c r="K54" s="60">
        <f t="shared" si="1"/>
        <v>0</v>
      </c>
      <c r="M54" s="120"/>
    </row>
    <row r="55" spans="1:13" x14ac:dyDescent="0.25">
      <c r="A55" s="39">
        <v>44742</v>
      </c>
      <c r="B55" s="122" t="s">
        <v>879</v>
      </c>
      <c r="C55" s="53" t="s">
        <v>297</v>
      </c>
      <c r="D55" s="53" t="s">
        <v>861</v>
      </c>
      <c r="E55" s="242" t="s">
        <v>877</v>
      </c>
      <c r="F55" s="55"/>
      <c r="G55" s="323" t="s">
        <v>825</v>
      </c>
      <c r="H55" s="55"/>
      <c r="I55" s="61">
        <v>38457</v>
      </c>
      <c r="J55" s="61">
        <v>38457</v>
      </c>
      <c r="K55" s="60">
        <f t="shared" si="1"/>
        <v>0</v>
      </c>
      <c r="M55" s="120"/>
    </row>
    <row r="56" spans="1:13" x14ac:dyDescent="0.25">
      <c r="A56" s="39">
        <v>44742</v>
      </c>
      <c r="B56" s="122" t="s">
        <v>879</v>
      </c>
      <c r="C56" s="53" t="s">
        <v>297</v>
      </c>
      <c r="D56" s="53" t="s">
        <v>862</v>
      </c>
      <c r="E56" s="242" t="s">
        <v>877</v>
      </c>
      <c r="F56" s="55"/>
      <c r="G56" s="323" t="s">
        <v>826</v>
      </c>
      <c r="H56" s="55"/>
      <c r="I56" s="61">
        <v>42285</v>
      </c>
      <c r="J56" s="61">
        <v>42285</v>
      </c>
      <c r="K56" s="60">
        <f t="shared" si="1"/>
        <v>0</v>
      </c>
      <c r="M56" s="120"/>
    </row>
    <row r="57" spans="1:13" x14ac:dyDescent="0.25">
      <c r="A57" s="39">
        <v>44742</v>
      </c>
      <c r="B57" s="122" t="s">
        <v>879</v>
      </c>
      <c r="C57" s="53" t="s">
        <v>297</v>
      </c>
      <c r="D57" s="53" t="s">
        <v>863</v>
      </c>
      <c r="E57" s="242" t="s">
        <v>877</v>
      </c>
      <c r="F57" s="55"/>
      <c r="G57" s="323" t="s">
        <v>827</v>
      </c>
      <c r="H57" s="55"/>
      <c r="I57" s="61">
        <v>8613</v>
      </c>
      <c r="J57" s="61">
        <v>8613</v>
      </c>
      <c r="K57" s="60">
        <f t="shared" si="1"/>
        <v>0</v>
      </c>
      <c r="M57" s="120"/>
    </row>
    <row r="58" spans="1:13" x14ac:dyDescent="0.25">
      <c r="A58" s="39">
        <v>44742</v>
      </c>
      <c r="B58" s="122" t="s">
        <v>879</v>
      </c>
      <c r="C58" s="53" t="s">
        <v>297</v>
      </c>
      <c r="D58" s="53" t="s">
        <v>864</v>
      </c>
      <c r="E58" s="242" t="s">
        <v>877</v>
      </c>
      <c r="F58" s="55"/>
      <c r="G58" s="323" t="s">
        <v>828</v>
      </c>
      <c r="H58" s="55"/>
      <c r="I58" s="61">
        <v>33210</v>
      </c>
      <c r="J58" s="61">
        <v>33210</v>
      </c>
      <c r="K58" s="60">
        <f t="shared" si="1"/>
        <v>0</v>
      </c>
      <c r="M58" s="120"/>
    </row>
    <row r="59" spans="1:13" x14ac:dyDescent="0.25">
      <c r="A59" s="39">
        <v>44742</v>
      </c>
      <c r="B59" s="122" t="s">
        <v>879</v>
      </c>
      <c r="C59" s="53" t="s">
        <v>297</v>
      </c>
      <c r="D59" s="53" t="s">
        <v>865</v>
      </c>
      <c r="E59" s="242" t="s">
        <v>877</v>
      </c>
      <c r="F59" s="55"/>
      <c r="G59" s="323" t="s">
        <v>829</v>
      </c>
      <c r="H59" s="55"/>
      <c r="I59" s="61">
        <v>39721</v>
      </c>
      <c r="J59" s="61">
        <v>39721</v>
      </c>
      <c r="K59" s="60">
        <f t="shared" si="1"/>
        <v>0</v>
      </c>
      <c r="M59" s="120"/>
    </row>
    <row r="60" spans="1:13" x14ac:dyDescent="0.25">
      <c r="A60" s="39">
        <v>44742</v>
      </c>
      <c r="B60" s="122" t="s">
        <v>879</v>
      </c>
      <c r="C60" s="53" t="s">
        <v>297</v>
      </c>
      <c r="D60" s="53" t="s">
        <v>866</v>
      </c>
      <c r="E60" s="242" t="s">
        <v>877</v>
      </c>
      <c r="F60" s="55"/>
      <c r="G60" s="323" t="s">
        <v>830</v>
      </c>
      <c r="H60" s="55"/>
      <c r="I60" s="61">
        <v>39188</v>
      </c>
      <c r="J60" s="61">
        <v>39188</v>
      </c>
      <c r="K60" s="60">
        <f t="shared" si="1"/>
        <v>0</v>
      </c>
      <c r="M60" s="120"/>
    </row>
    <row r="61" spans="1:13" x14ac:dyDescent="0.25">
      <c r="A61" s="39">
        <v>44742</v>
      </c>
      <c r="B61" s="122" t="s">
        <v>879</v>
      </c>
      <c r="C61" s="53" t="s">
        <v>297</v>
      </c>
      <c r="D61" s="53" t="s">
        <v>867</v>
      </c>
      <c r="E61" s="242" t="s">
        <v>877</v>
      </c>
      <c r="F61" s="55"/>
      <c r="G61" s="323" t="s">
        <v>831</v>
      </c>
      <c r="H61" s="55"/>
      <c r="I61" s="61">
        <v>37445</v>
      </c>
      <c r="J61" s="61">
        <v>37445</v>
      </c>
      <c r="K61" s="60">
        <f t="shared" si="1"/>
        <v>0</v>
      </c>
      <c r="M61" s="120"/>
    </row>
    <row r="62" spans="1:13" x14ac:dyDescent="0.25">
      <c r="A62" s="39">
        <v>44742</v>
      </c>
      <c r="B62" s="122" t="s">
        <v>879</v>
      </c>
      <c r="C62" s="53" t="s">
        <v>297</v>
      </c>
      <c r="D62" s="53" t="s">
        <v>868</v>
      </c>
      <c r="E62" s="242" t="s">
        <v>877</v>
      </c>
      <c r="F62" s="55"/>
      <c r="G62" s="323" t="s">
        <v>832</v>
      </c>
      <c r="H62" s="55"/>
      <c r="I62" s="61">
        <v>16583</v>
      </c>
      <c r="J62" s="61">
        <v>16583</v>
      </c>
      <c r="K62" s="60">
        <f t="shared" si="1"/>
        <v>0</v>
      </c>
      <c r="M62" s="120"/>
    </row>
    <row r="63" spans="1:13" x14ac:dyDescent="0.25">
      <c r="A63" s="39">
        <v>44742</v>
      </c>
      <c r="B63" s="122" t="s">
        <v>879</v>
      </c>
      <c r="C63" s="53" t="s">
        <v>297</v>
      </c>
      <c r="D63" s="53" t="s">
        <v>869</v>
      </c>
      <c r="E63" s="242" t="s">
        <v>877</v>
      </c>
      <c r="F63" s="55"/>
      <c r="G63" s="323" t="s">
        <v>833</v>
      </c>
      <c r="H63" s="55"/>
      <c r="I63" s="61">
        <v>33048</v>
      </c>
      <c r="J63" s="61">
        <v>33048</v>
      </c>
      <c r="K63" s="60">
        <f t="shared" si="1"/>
        <v>0</v>
      </c>
      <c r="M63" s="120"/>
    </row>
    <row r="64" spans="1:13" x14ac:dyDescent="0.25">
      <c r="A64" s="39">
        <v>44742</v>
      </c>
      <c r="B64" s="122" t="s">
        <v>879</v>
      </c>
      <c r="C64" s="53" t="s">
        <v>297</v>
      </c>
      <c r="D64" s="53" t="s">
        <v>870</v>
      </c>
      <c r="E64" s="242" t="s">
        <v>877</v>
      </c>
      <c r="F64" s="55"/>
      <c r="G64" s="323" t="s">
        <v>834</v>
      </c>
      <c r="H64" s="55"/>
      <c r="I64" s="61">
        <v>33066</v>
      </c>
      <c r="J64" s="61">
        <v>33066</v>
      </c>
      <c r="K64" s="60">
        <f t="shared" si="1"/>
        <v>0</v>
      </c>
      <c r="M64" s="120"/>
    </row>
    <row r="65" spans="1:13" x14ac:dyDescent="0.25">
      <c r="A65" s="39">
        <v>44742</v>
      </c>
      <c r="B65" s="122" t="s">
        <v>879</v>
      </c>
      <c r="C65" s="53" t="s">
        <v>297</v>
      </c>
      <c r="D65" s="53" t="s">
        <v>871</v>
      </c>
      <c r="E65" s="242" t="s">
        <v>877</v>
      </c>
      <c r="F65" s="55"/>
      <c r="G65" s="323" t="s">
        <v>835</v>
      </c>
      <c r="H65" s="55"/>
      <c r="I65" s="61">
        <v>36163</v>
      </c>
      <c r="J65" s="61">
        <v>36163</v>
      </c>
      <c r="K65" s="60">
        <f t="shared" si="1"/>
        <v>0</v>
      </c>
      <c r="M65" s="120"/>
    </row>
    <row r="66" spans="1:13" x14ac:dyDescent="0.25">
      <c r="A66" s="39">
        <v>44742</v>
      </c>
      <c r="B66" s="122" t="s">
        <v>879</v>
      </c>
      <c r="C66" s="53" t="s">
        <v>297</v>
      </c>
      <c r="D66" s="53" t="s">
        <v>872</v>
      </c>
      <c r="E66" s="242" t="s">
        <v>877</v>
      </c>
      <c r="F66" s="55"/>
      <c r="G66" s="323" t="s">
        <v>836</v>
      </c>
      <c r="H66" s="55"/>
      <c r="I66" s="61">
        <v>34366</v>
      </c>
      <c r="J66" s="61">
        <v>34366</v>
      </c>
      <c r="K66" s="60">
        <f t="shared" si="1"/>
        <v>0</v>
      </c>
      <c r="M66" s="120"/>
    </row>
    <row r="67" spans="1:13" x14ac:dyDescent="0.25">
      <c r="A67" s="39">
        <v>44742</v>
      </c>
      <c r="B67" s="122" t="s">
        <v>879</v>
      </c>
      <c r="C67" s="53" t="s">
        <v>297</v>
      </c>
      <c r="D67" s="53" t="s">
        <v>873</v>
      </c>
      <c r="E67" s="242" t="s">
        <v>877</v>
      </c>
      <c r="F67" s="55"/>
      <c r="G67" s="323" t="s">
        <v>837</v>
      </c>
      <c r="H67" s="55"/>
      <c r="I67" s="61">
        <v>36786</v>
      </c>
      <c r="J67" s="61">
        <v>36786</v>
      </c>
      <c r="K67" s="60">
        <f t="shared" si="1"/>
        <v>0</v>
      </c>
      <c r="M67" s="120"/>
    </row>
    <row r="68" spans="1:13" x14ac:dyDescent="0.25">
      <c r="A68" s="39">
        <v>44742</v>
      </c>
      <c r="B68" s="122" t="s">
        <v>879</v>
      </c>
      <c r="C68" s="53" t="s">
        <v>297</v>
      </c>
      <c r="D68" s="53" t="s">
        <v>874</v>
      </c>
      <c r="E68" s="242" t="s">
        <v>877</v>
      </c>
      <c r="F68" s="55"/>
      <c r="G68" s="323" t="s">
        <v>838</v>
      </c>
      <c r="H68" s="55"/>
      <c r="I68" s="61">
        <v>28867</v>
      </c>
      <c r="J68" s="61">
        <v>28867</v>
      </c>
      <c r="K68" s="60">
        <f t="shared" si="1"/>
        <v>0</v>
      </c>
      <c r="M68" s="120"/>
    </row>
    <row r="69" spans="1:13" x14ac:dyDescent="0.25">
      <c r="A69" s="39">
        <v>44742</v>
      </c>
      <c r="B69" s="122" t="s">
        <v>879</v>
      </c>
      <c r="C69" s="53" t="s">
        <v>297</v>
      </c>
      <c r="D69" s="53" t="s">
        <v>875</v>
      </c>
      <c r="E69" s="242" t="s">
        <v>877</v>
      </c>
      <c r="F69" s="55"/>
      <c r="G69" s="323" t="s">
        <v>839</v>
      </c>
      <c r="H69" s="55"/>
      <c r="I69" s="61">
        <v>38655</v>
      </c>
      <c r="J69" s="61">
        <v>38655</v>
      </c>
      <c r="K69" s="60">
        <f t="shared" si="1"/>
        <v>0</v>
      </c>
      <c r="M69" s="120"/>
    </row>
    <row r="70" spans="1:13" x14ac:dyDescent="0.25">
      <c r="A70" s="39">
        <v>44743</v>
      </c>
      <c r="B70" s="122" t="s">
        <v>879</v>
      </c>
      <c r="C70" s="53" t="s">
        <v>297</v>
      </c>
      <c r="D70" s="53" t="s">
        <v>1053</v>
      </c>
      <c r="E70" s="242" t="s">
        <v>877</v>
      </c>
      <c r="F70" s="55"/>
      <c r="G70" s="380" t="s">
        <v>1088</v>
      </c>
      <c r="H70" s="55"/>
      <c r="I70" s="61">
        <v>27657</v>
      </c>
      <c r="J70" s="61">
        <v>27657</v>
      </c>
      <c r="K70" s="60">
        <f t="shared" si="1"/>
        <v>0</v>
      </c>
      <c r="M70" s="120"/>
    </row>
    <row r="71" spans="1:13" x14ac:dyDescent="0.25">
      <c r="A71" s="39">
        <v>44743</v>
      </c>
      <c r="B71" s="122" t="s">
        <v>879</v>
      </c>
      <c r="C71" s="53" t="s">
        <v>297</v>
      </c>
      <c r="D71" s="53" t="s">
        <v>1054</v>
      </c>
      <c r="E71" s="242" t="s">
        <v>877</v>
      </c>
      <c r="F71" s="55"/>
      <c r="G71" s="380" t="s">
        <v>1089</v>
      </c>
      <c r="H71" s="55"/>
      <c r="I71" s="61">
        <v>44705</v>
      </c>
      <c r="J71" s="61">
        <v>44705</v>
      </c>
      <c r="K71" s="60">
        <f t="shared" si="1"/>
        <v>0</v>
      </c>
      <c r="M71" s="120"/>
    </row>
    <row r="72" spans="1:13" x14ac:dyDescent="0.25">
      <c r="A72" s="39">
        <v>44743</v>
      </c>
      <c r="B72" s="122" t="s">
        <v>879</v>
      </c>
      <c r="C72" s="53" t="s">
        <v>297</v>
      </c>
      <c r="D72" s="53" t="s">
        <v>1055</v>
      </c>
      <c r="E72" s="242" t="s">
        <v>877</v>
      </c>
      <c r="F72" s="55"/>
      <c r="G72" s="380" t="s">
        <v>1090</v>
      </c>
      <c r="H72" s="55"/>
      <c r="I72" s="61">
        <v>38673</v>
      </c>
      <c r="J72" s="61">
        <v>38673</v>
      </c>
      <c r="K72" s="60">
        <f t="shared" si="1"/>
        <v>0</v>
      </c>
      <c r="M72" s="120"/>
    </row>
    <row r="73" spans="1:13" x14ac:dyDescent="0.25">
      <c r="A73" s="39">
        <v>44743</v>
      </c>
      <c r="B73" s="122" t="s">
        <v>879</v>
      </c>
      <c r="C73" s="53" t="s">
        <v>297</v>
      </c>
      <c r="D73" s="53" t="s">
        <v>1056</v>
      </c>
      <c r="E73" s="242" t="s">
        <v>877</v>
      </c>
      <c r="F73" s="55"/>
      <c r="G73" s="380" t="s">
        <v>1091</v>
      </c>
      <c r="H73" s="55"/>
      <c r="I73" s="61">
        <v>15730</v>
      </c>
      <c r="J73" s="61">
        <v>15730</v>
      </c>
      <c r="K73" s="60">
        <f t="shared" si="1"/>
        <v>0</v>
      </c>
      <c r="M73" s="120"/>
    </row>
    <row r="74" spans="1:13" x14ac:dyDescent="0.25">
      <c r="A74" s="39">
        <v>44743</v>
      </c>
      <c r="B74" s="122" t="s">
        <v>879</v>
      </c>
      <c r="C74" s="53" t="s">
        <v>297</v>
      </c>
      <c r="D74" s="53" t="s">
        <v>1057</v>
      </c>
      <c r="E74" s="242" t="s">
        <v>877</v>
      </c>
      <c r="F74" s="55"/>
      <c r="G74" s="380" t="s">
        <v>1092</v>
      </c>
      <c r="H74" s="55"/>
      <c r="I74" s="61">
        <v>27016</v>
      </c>
      <c r="J74" s="61">
        <v>27016</v>
      </c>
      <c r="K74" s="60">
        <f t="shared" si="1"/>
        <v>0</v>
      </c>
      <c r="M74" s="120"/>
    </row>
    <row r="75" spans="1:13" x14ac:dyDescent="0.25">
      <c r="A75" s="39">
        <v>44743</v>
      </c>
      <c r="B75" s="122" t="s">
        <v>879</v>
      </c>
      <c r="C75" s="53" t="s">
        <v>297</v>
      </c>
      <c r="D75" s="53" t="s">
        <v>1058</v>
      </c>
      <c r="E75" s="242" t="s">
        <v>877</v>
      </c>
      <c r="F75" s="55"/>
      <c r="G75" s="380" t="s">
        <v>1093</v>
      </c>
      <c r="H75" s="55"/>
      <c r="I75" s="61">
        <v>40470</v>
      </c>
      <c r="J75" s="61">
        <v>40470</v>
      </c>
      <c r="K75" s="60">
        <f t="shared" si="1"/>
        <v>0</v>
      </c>
      <c r="M75" s="120"/>
    </row>
    <row r="76" spans="1:13" x14ac:dyDescent="0.25">
      <c r="A76" s="39">
        <v>44743</v>
      </c>
      <c r="B76" s="122" t="s">
        <v>879</v>
      </c>
      <c r="C76" s="53" t="s">
        <v>297</v>
      </c>
      <c r="D76" s="53" t="s">
        <v>1059</v>
      </c>
      <c r="E76" s="242" t="s">
        <v>877</v>
      </c>
      <c r="F76" s="55"/>
      <c r="G76" s="380" t="s">
        <v>1094</v>
      </c>
      <c r="H76" s="55"/>
      <c r="I76" s="61">
        <v>33653</v>
      </c>
      <c r="J76" s="61">
        <v>33653</v>
      </c>
      <c r="K76" s="60">
        <f t="shared" si="1"/>
        <v>0</v>
      </c>
      <c r="M76" s="120"/>
    </row>
    <row r="77" spans="1:13" x14ac:dyDescent="0.25">
      <c r="A77" s="39">
        <v>44743</v>
      </c>
      <c r="B77" s="122" t="s">
        <v>879</v>
      </c>
      <c r="C77" s="53" t="s">
        <v>297</v>
      </c>
      <c r="D77" s="53" t="s">
        <v>1021</v>
      </c>
      <c r="E77" s="242" t="s">
        <v>877</v>
      </c>
      <c r="F77" s="55"/>
      <c r="G77" s="380" t="s">
        <v>1095</v>
      </c>
      <c r="H77" s="55"/>
      <c r="I77" s="61">
        <v>22871</v>
      </c>
      <c r="J77" s="61">
        <v>22871</v>
      </c>
      <c r="K77" s="60">
        <f t="shared" si="1"/>
        <v>0</v>
      </c>
      <c r="M77" s="120"/>
    </row>
    <row r="78" spans="1:13" x14ac:dyDescent="0.25">
      <c r="A78" s="39">
        <v>44743</v>
      </c>
      <c r="B78" s="122" t="s">
        <v>879</v>
      </c>
      <c r="C78" s="53" t="s">
        <v>297</v>
      </c>
      <c r="D78" s="53" t="s">
        <v>1060</v>
      </c>
      <c r="E78" s="242" t="s">
        <v>877</v>
      </c>
      <c r="F78" s="55"/>
      <c r="G78" s="380" t="s">
        <v>1096</v>
      </c>
      <c r="H78" s="55"/>
      <c r="I78" s="61">
        <v>34348</v>
      </c>
      <c r="J78" s="61">
        <v>34348</v>
      </c>
      <c r="K78" s="60">
        <f t="shared" si="1"/>
        <v>0</v>
      </c>
      <c r="M78" s="120"/>
    </row>
    <row r="79" spans="1:13" x14ac:dyDescent="0.25">
      <c r="A79" s="39">
        <v>44743</v>
      </c>
      <c r="B79" s="122" t="s">
        <v>879</v>
      </c>
      <c r="C79" s="53" t="s">
        <v>297</v>
      </c>
      <c r="D79" s="53" t="s">
        <v>1061</v>
      </c>
      <c r="E79" s="242" t="s">
        <v>877</v>
      </c>
      <c r="F79" s="55"/>
      <c r="G79" s="380" t="s">
        <v>1097</v>
      </c>
      <c r="H79" s="55"/>
      <c r="I79" s="61">
        <v>30700</v>
      </c>
      <c r="J79" s="61">
        <v>30700</v>
      </c>
      <c r="K79" s="60">
        <f t="shared" si="1"/>
        <v>0</v>
      </c>
      <c r="M79" s="120"/>
    </row>
    <row r="80" spans="1:13" x14ac:dyDescent="0.25">
      <c r="A80" s="39">
        <v>44743</v>
      </c>
      <c r="B80" s="122" t="s">
        <v>879</v>
      </c>
      <c r="C80" s="53" t="s">
        <v>297</v>
      </c>
      <c r="D80" s="53" t="s">
        <v>1062</v>
      </c>
      <c r="E80" s="242" t="s">
        <v>877</v>
      </c>
      <c r="F80" s="55"/>
      <c r="G80" s="380" t="s">
        <v>1098</v>
      </c>
      <c r="H80" s="55"/>
      <c r="I80" s="61">
        <v>37445</v>
      </c>
      <c r="J80" s="61">
        <v>37445</v>
      </c>
      <c r="K80" s="60">
        <f t="shared" si="1"/>
        <v>0</v>
      </c>
      <c r="M80" s="120"/>
    </row>
    <row r="81" spans="1:13" x14ac:dyDescent="0.25">
      <c r="A81" s="39">
        <v>44743</v>
      </c>
      <c r="B81" s="122" t="s">
        <v>879</v>
      </c>
      <c r="C81" s="53" t="s">
        <v>297</v>
      </c>
      <c r="D81" s="53" t="s">
        <v>505</v>
      </c>
      <c r="E81" s="242" t="s">
        <v>877</v>
      </c>
      <c r="F81" s="55"/>
      <c r="G81" s="380" t="s">
        <v>1099</v>
      </c>
      <c r="H81" s="55"/>
      <c r="I81" s="61">
        <v>18564</v>
      </c>
      <c r="J81" s="61">
        <v>18564</v>
      </c>
      <c r="K81" s="60">
        <f t="shared" si="1"/>
        <v>0</v>
      </c>
      <c r="M81" s="120"/>
    </row>
    <row r="82" spans="1:13" x14ac:dyDescent="0.25">
      <c r="A82" s="39">
        <v>44743</v>
      </c>
      <c r="B82" s="122" t="s">
        <v>879</v>
      </c>
      <c r="C82" s="53" t="s">
        <v>297</v>
      </c>
      <c r="D82" s="53" t="s">
        <v>1063</v>
      </c>
      <c r="E82" s="242" t="s">
        <v>877</v>
      </c>
      <c r="F82" s="55"/>
      <c r="G82" s="380" t="s">
        <v>1100</v>
      </c>
      <c r="H82" s="55"/>
      <c r="I82" s="61">
        <v>20942</v>
      </c>
      <c r="J82" s="61">
        <v>20942</v>
      </c>
      <c r="K82" s="60">
        <f t="shared" si="1"/>
        <v>0</v>
      </c>
      <c r="M82" s="120"/>
    </row>
    <row r="83" spans="1:13" x14ac:dyDescent="0.25">
      <c r="A83" s="39">
        <v>44743</v>
      </c>
      <c r="B83" s="122" t="s">
        <v>879</v>
      </c>
      <c r="C83" s="53" t="s">
        <v>297</v>
      </c>
      <c r="D83" s="53" t="s">
        <v>1064</v>
      </c>
      <c r="E83" s="242" t="s">
        <v>877</v>
      </c>
      <c r="F83" s="55"/>
      <c r="G83" s="380" t="s">
        <v>1101</v>
      </c>
      <c r="H83" s="55"/>
      <c r="I83" s="61">
        <v>37996</v>
      </c>
      <c r="J83" s="61">
        <v>37996</v>
      </c>
      <c r="K83" s="60">
        <f t="shared" si="1"/>
        <v>0</v>
      </c>
      <c r="M83" s="120"/>
    </row>
    <row r="84" spans="1:13" x14ac:dyDescent="0.25">
      <c r="A84" s="39">
        <v>44743</v>
      </c>
      <c r="B84" s="122" t="s">
        <v>879</v>
      </c>
      <c r="C84" s="53" t="s">
        <v>297</v>
      </c>
      <c r="D84" s="53" t="s">
        <v>1065</v>
      </c>
      <c r="E84" s="242" t="s">
        <v>877</v>
      </c>
      <c r="F84" s="55"/>
      <c r="G84" s="380" t="s">
        <v>1102</v>
      </c>
      <c r="H84" s="55"/>
      <c r="I84" s="61">
        <v>38050</v>
      </c>
      <c r="J84" s="61">
        <v>38050</v>
      </c>
      <c r="K84" s="60">
        <f t="shared" si="1"/>
        <v>0</v>
      </c>
      <c r="M84" s="120"/>
    </row>
    <row r="85" spans="1:13" x14ac:dyDescent="0.25">
      <c r="A85" s="39">
        <v>44743</v>
      </c>
      <c r="B85" s="122" t="s">
        <v>879</v>
      </c>
      <c r="C85" s="53" t="s">
        <v>297</v>
      </c>
      <c r="D85" s="53" t="s">
        <v>1066</v>
      </c>
      <c r="E85" s="242" t="s">
        <v>877</v>
      </c>
      <c r="F85" s="55"/>
      <c r="G85" s="380" t="s">
        <v>1103</v>
      </c>
      <c r="H85" s="55"/>
      <c r="I85" s="61">
        <v>27657</v>
      </c>
      <c r="J85" s="61">
        <v>27657</v>
      </c>
      <c r="K85" s="60">
        <f t="shared" si="1"/>
        <v>0</v>
      </c>
      <c r="M85" s="120"/>
    </row>
    <row r="86" spans="1:13" x14ac:dyDescent="0.25">
      <c r="A86" s="39">
        <v>44743</v>
      </c>
      <c r="B86" s="122" t="s">
        <v>879</v>
      </c>
      <c r="C86" s="53" t="s">
        <v>297</v>
      </c>
      <c r="D86" s="53" t="s">
        <v>1067</v>
      </c>
      <c r="E86" s="242" t="s">
        <v>877</v>
      </c>
      <c r="F86" s="55"/>
      <c r="G86" s="380" t="s">
        <v>1104</v>
      </c>
      <c r="H86" s="55"/>
      <c r="I86" s="61">
        <v>26267</v>
      </c>
      <c r="J86" s="61">
        <v>26267</v>
      </c>
      <c r="K86" s="60">
        <f t="shared" si="1"/>
        <v>0</v>
      </c>
      <c r="M86" s="120"/>
    </row>
    <row r="87" spans="1:13" x14ac:dyDescent="0.25">
      <c r="A87" s="39">
        <v>44743</v>
      </c>
      <c r="B87" s="122" t="s">
        <v>879</v>
      </c>
      <c r="C87" s="53" t="s">
        <v>297</v>
      </c>
      <c r="D87" s="53" t="s">
        <v>1068</v>
      </c>
      <c r="E87" s="242" t="s">
        <v>877</v>
      </c>
      <c r="F87" s="55"/>
      <c r="G87" s="380" t="s">
        <v>1105</v>
      </c>
      <c r="H87" s="55"/>
      <c r="I87" s="61">
        <v>4158</v>
      </c>
      <c r="J87" s="61">
        <v>4158</v>
      </c>
      <c r="K87" s="60">
        <f t="shared" si="1"/>
        <v>0</v>
      </c>
      <c r="M87" s="120"/>
    </row>
    <row r="88" spans="1:13" x14ac:dyDescent="0.25">
      <c r="A88" s="39">
        <v>44743</v>
      </c>
      <c r="B88" s="122" t="s">
        <v>879</v>
      </c>
      <c r="C88" s="53" t="s">
        <v>297</v>
      </c>
      <c r="D88" s="53" t="s">
        <v>1069</v>
      </c>
      <c r="E88" s="242" t="s">
        <v>877</v>
      </c>
      <c r="F88" s="55"/>
      <c r="G88" s="380" t="s">
        <v>1106</v>
      </c>
      <c r="H88" s="55"/>
      <c r="I88" s="61">
        <v>6237</v>
      </c>
      <c r="J88" s="61">
        <v>6237</v>
      </c>
      <c r="K88" s="60">
        <f t="shared" si="1"/>
        <v>0</v>
      </c>
      <c r="M88" s="120"/>
    </row>
    <row r="89" spans="1:13" x14ac:dyDescent="0.25">
      <c r="A89" s="39">
        <v>44743</v>
      </c>
      <c r="B89" s="122" t="s">
        <v>879</v>
      </c>
      <c r="C89" s="53" t="s">
        <v>297</v>
      </c>
      <c r="D89" s="53" t="s">
        <v>1070</v>
      </c>
      <c r="E89" s="242" t="s">
        <v>877</v>
      </c>
      <c r="F89" s="55"/>
      <c r="G89" s="380" t="s">
        <v>1107</v>
      </c>
      <c r="H89" s="55"/>
      <c r="I89" s="61">
        <v>32461</v>
      </c>
      <c r="J89" s="61">
        <v>32461</v>
      </c>
      <c r="K89" s="60">
        <f t="shared" si="1"/>
        <v>0</v>
      </c>
      <c r="M89" s="120"/>
    </row>
    <row r="90" spans="1:13" x14ac:dyDescent="0.25">
      <c r="A90" s="39">
        <v>44743</v>
      </c>
      <c r="B90" s="122" t="s">
        <v>879</v>
      </c>
      <c r="C90" s="53" t="s">
        <v>297</v>
      </c>
      <c r="D90" s="53" t="s">
        <v>1071</v>
      </c>
      <c r="E90" s="242" t="s">
        <v>877</v>
      </c>
      <c r="F90" s="55"/>
      <c r="G90" s="380" t="s">
        <v>1108</v>
      </c>
      <c r="H90" s="55"/>
      <c r="I90" s="61">
        <v>38050</v>
      </c>
      <c r="J90" s="61">
        <v>38050</v>
      </c>
      <c r="K90" s="60">
        <f t="shared" si="1"/>
        <v>0</v>
      </c>
      <c r="M90" s="120"/>
    </row>
    <row r="91" spans="1:13" x14ac:dyDescent="0.25">
      <c r="A91" s="39">
        <v>44743</v>
      </c>
      <c r="B91" s="122" t="s">
        <v>879</v>
      </c>
      <c r="C91" s="53" t="s">
        <v>297</v>
      </c>
      <c r="D91" s="53" t="s">
        <v>1072</v>
      </c>
      <c r="E91" s="242" t="s">
        <v>877</v>
      </c>
      <c r="F91" s="55"/>
      <c r="G91" s="380" t="s">
        <v>1109</v>
      </c>
      <c r="H91" s="55"/>
      <c r="I91" s="61">
        <v>37409</v>
      </c>
      <c r="J91" s="61">
        <v>37409</v>
      </c>
      <c r="K91" s="60">
        <f t="shared" si="1"/>
        <v>0</v>
      </c>
      <c r="M91" s="120"/>
    </row>
    <row r="92" spans="1:13" x14ac:dyDescent="0.25">
      <c r="A92" s="39">
        <v>44743</v>
      </c>
      <c r="B92" s="122" t="s">
        <v>879</v>
      </c>
      <c r="C92" s="53" t="s">
        <v>297</v>
      </c>
      <c r="D92" s="53" t="s">
        <v>1073</v>
      </c>
      <c r="E92" s="242" t="s">
        <v>877</v>
      </c>
      <c r="F92" s="55"/>
      <c r="G92" s="380" t="s">
        <v>1110</v>
      </c>
      <c r="H92" s="55"/>
      <c r="I92" s="61">
        <v>24740</v>
      </c>
      <c r="J92" s="61">
        <v>24740</v>
      </c>
      <c r="K92" s="60">
        <f t="shared" si="1"/>
        <v>0</v>
      </c>
      <c r="M92" s="120"/>
    </row>
    <row r="93" spans="1:13" x14ac:dyDescent="0.25">
      <c r="A93" s="39">
        <v>44743</v>
      </c>
      <c r="B93" s="122" t="s">
        <v>879</v>
      </c>
      <c r="C93" s="53" t="s">
        <v>297</v>
      </c>
      <c r="D93" s="53" t="s">
        <v>1074</v>
      </c>
      <c r="E93" s="242" t="s">
        <v>877</v>
      </c>
      <c r="F93" s="55"/>
      <c r="G93" s="380" t="s">
        <v>1111</v>
      </c>
      <c r="H93" s="55"/>
      <c r="I93" s="61">
        <v>35558</v>
      </c>
      <c r="J93" s="61">
        <v>35558</v>
      </c>
      <c r="K93" s="60">
        <f t="shared" si="1"/>
        <v>0</v>
      </c>
      <c r="M93" s="120"/>
    </row>
    <row r="94" spans="1:13" x14ac:dyDescent="0.25">
      <c r="A94" s="39">
        <v>44743</v>
      </c>
      <c r="B94" s="122" t="s">
        <v>879</v>
      </c>
      <c r="C94" s="53" t="s">
        <v>297</v>
      </c>
      <c r="D94" s="53" t="s">
        <v>1075</v>
      </c>
      <c r="E94" s="242" t="s">
        <v>877</v>
      </c>
      <c r="F94" s="55"/>
      <c r="G94" s="380" t="s">
        <v>1112</v>
      </c>
      <c r="H94" s="55"/>
      <c r="I94" s="61">
        <v>7865</v>
      </c>
      <c r="J94" s="61">
        <v>7865</v>
      </c>
      <c r="K94" s="60">
        <f t="shared" si="1"/>
        <v>0</v>
      </c>
      <c r="M94" s="120"/>
    </row>
    <row r="95" spans="1:13" x14ac:dyDescent="0.25">
      <c r="A95" s="39">
        <v>44743</v>
      </c>
      <c r="B95" s="122" t="s">
        <v>879</v>
      </c>
      <c r="C95" s="53" t="s">
        <v>297</v>
      </c>
      <c r="D95" s="53" t="s">
        <v>1076</v>
      </c>
      <c r="E95" s="242" t="s">
        <v>877</v>
      </c>
      <c r="F95" s="55"/>
      <c r="G95" s="380" t="s">
        <v>1113</v>
      </c>
      <c r="H95" s="55"/>
      <c r="I95" s="61">
        <v>37445</v>
      </c>
      <c r="J95" s="61">
        <v>37445</v>
      </c>
      <c r="K95" s="60">
        <f t="shared" si="1"/>
        <v>0</v>
      </c>
      <c r="M95" s="120"/>
    </row>
    <row r="96" spans="1:13" x14ac:dyDescent="0.25">
      <c r="A96" s="39">
        <v>44743</v>
      </c>
      <c r="B96" s="122" t="s">
        <v>879</v>
      </c>
      <c r="C96" s="53" t="s">
        <v>297</v>
      </c>
      <c r="D96" s="53" t="s">
        <v>1077</v>
      </c>
      <c r="E96" s="242" t="s">
        <v>877</v>
      </c>
      <c r="F96" s="55"/>
      <c r="G96" s="380" t="s">
        <v>1114</v>
      </c>
      <c r="H96" s="55"/>
      <c r="I96" s="61">
        <v>11406</v>
      </c>
      <c r="J96" s="61">
        <v>11406</v>
      </c>
      <c r="K96" s="60">
        <f t="shared" si="1"/>
        <v>0</v>
      </c>
      <c r="M96" s="120"/>
    </row>
    <row r="97" spans="1:13" x14ac:dyDescent="0.25">
      <c r="A97" s="39">
        <v>44743</v>
      </c>
      <c r="B97" s="122" t="s">
        <v>879</v>
      </c>
      <c r="C97" s="53" t="s">
        <v>297</v>
      </c>
      <c r="D97" s="53" t="s">
        <v>1078</v>
      </c>
      <c r="E97" s="242" t="s">
        <v>877</v>
      </c>
      <c r="F97" s="55"/>
      <c r="G97" s="380" t="s">
        <v>1115</v>
      </c>
      <c r="H97" s="55"/>
      <c r="I97" s="61">
        <v>19965</v>
      </c>
      <c r="J97" s="61">
        <v>19965</v>
      </c>
      <c r="K97" s="60">
        <f t="shared" si="1"/>
        <v>0</v>
      </c>
      <c r="M97" s="120"/>
    </row>
    <row r="98" spans="1:13" x14ac:dyDescent="0.25">
      <c r="A98" s="39">
        <v>44743</v>
      </c>
      <c r="B98" s="122" t="s">
        <v>879</v>
      </c>
      <c r="C98" s="53" t="s">
        <v>297</v>
      </c>
      <c r="D98" s="53" t="s">
        <v>1079</v>
      </c>
      <c r="E98" s="242" t="s">
        <v>877</v>
      </c>
      <c r="F98" s="55"/>
      <c r="G98" s="380" t="s">
        <v>1116</v>
      </c>
      <c r="H98" s="55"/>
      <c r="I98" s="61">
        <v>19684</v>
      </c>
      <c r="J98" s="61">
        <v>19684</v>
      </c>
      <c r="K98" s="60">
        <f t="shared" si="1"/>
        <v>0</v>
      </c>
      <c r="M98" s="120"/>
    </row>
    <row r="99" spans="1:13" x14ac:dyDescent="0.25">
      <c r="A99" s="39">
        <v>44743</v>
      </c>
      <c r="B99" s="122" t="s">
        <v>1128</v>
      </c>
      <c r="C99" s="53" t="s">
        <v>297</v>
      </c>
      <c r="D99" s="53" t="s">
        <v>1080</v>
      </c>
      <c r="E99" s="242" t="s">
        <v>877</v>
      </c>
      <c r="F99" s="55"/>
      <c r="G99" s="380" t="s">
        <v>1117</v>
      </c>
      <c r="H99" s="55"/>
      <c r="I99" s="61">
        <v>6342</v>
      </c>
      <c r="J99" s="61">
        <v>6342</v>
      </c>
      <c r="K99" s="60">
        <f t="shared" si="1"/>
        <v>0</v>
      </c>
      <c r="M99" s="120"/>
    </row>
    <row r="100" spans="1:13" x14ac:dyDescent="0.25">
      <c r="A100" s="39">
        <v>44743</v>
      </c>
      <c r="B100" s="122" t="s">
        <v>1128</v>
      </c>
      <c r="C100" s="53" t="s">
        <v>297</v>
      </c>
      <c r="D100" s="53" t="s">
        <v>1081</v>
      </c>
      <c r="E100" s="242" t="s">
        <v>877</v>
      </c>
      <c r="F100" s="55"/>
      <c r="G100" s="380" t="s">
        <v>1118</v>
      </c>
      <c r="H100" s="55"/>
      <c r="I100" s="61">
        <v>31017</v>
      </c>
      <c r="J100" s="61">
        <v>31017</v>
      </c>
      <c r="K100" s="60">
        <f t="shared" si="1"/>
        <v>0</v>
      </c>
      <c r="M100" s="120"/>
    </row>
    <row r="101" spans="1:13" x14ac:dyDescent="0.25">
      <c r="A101" s="39">
        <v>44743</v>
      </c>
      <c r="B101" s="122" t="s">
        <v>1128</v>
      </c>
      <c r="C101" s="53" t="s">
        <v>297</v>
      </c>
      <c r="D101" s="53" t="s">
        <v>1082</v>
      </c>
      <c r="E101" s="242" t="s">
        <v>877</v>
      </c>
      <c r="F101" s="55"/>
      <c r="G101" s="380" t="s">
        <v>1119</v>
      </c>
      <c r="H101" s="55"/>
      <c r="I101" s="61">
        <v>28921</v>
      </c>
      <c r="J101" s="61">
        <v>28921</v>
      </c>
      <c r="K101" s="60">
        <f t="shared" si="1"/>
        <v>0</v>
      </c>
      <c r="M101" s="120"/>
    </row>
    <row r="102" spans="1:13" x14ac:dyDescent="0.25">
      <c r="A102" s="39">
        <v>44743</v>
      </c>
      <c r="B102" s="122" t="s">
        <v>1128</v>
      </c>
      <c r="C102" s="53" t="s">
        <v>297</v>
      </c>
      <c r="D102" s="53" t="s">
        <v>1083</v>
      </c>
      <c r="E102" s="242" t="s">
        <v>877</v>
      </c>
      <c r="F102" s="55"/>
      <c r="G102" s="380" t="s">
        <v>1120</v>
      </c>
      <c r="H102" s="55"/>
      <c r="I102" s="61">
        <v>30149</v>
      </c>
      <c r="J102" s="61">
        <v>30149</v>
      </c>
      <c r="K102" s="60">
        <f t="shared" si="1"/>
        <v>0</v>
      </c>
      <c r="M102" s="120"/>
    </row>
    <row r="103" spans="1:13" x14ac:dyDescent="0.25">
      <c r="A103" s="39">
        <v>44743</v>
      </c>
      <c r="B103" s="122" t="s">
        <v>1128</v>
      </c>
      <c r="C103" s="53" t="s">
        <v>297</v>
      </c>
      <c r="D103" s="53" t="s">
        <v>1084</v>
      </c>
      <c r="E103" s="242" t="s">
        <v>877</v>
      </c>
      <c r="F103" s="55"/>
      <c r="G103" s="380" t="s">
        <v>1121</v>
      </c>
      <c r="H103" s="55"/>
      <c r="I103" s="61">
        <v>28352</v>
      </c>
      <c r="J103" s="61">
        <v>28352</v>
      </c>
      <c r="K103" s="60">
        <f t="shared" si="1"/>
        <v>0</v>
      </c>
      <c r="M103" s="120"/>
    </row>
    <row r="104" spans="1:13" x14ac:dyDescent="0.25">
      <c r="A104" s="39">
        <v>44747</v>
      </c>
      <c r="B104" s="122" t="s">
        <v>1125</v>
      </c>
      <c r="C104" s="53" t="s">
        <v>297</v>
      </c>
      <c r="D104" s="53" t="s">
        <v>1085</v>
      </c>
      <c r="E104" s="242" t="s">
        <v>1122</v>
      </c>
      <c r="F104" s="55"/>
      <c r="G104" s="380" t="s">
        <v>212</v>
      </c>
      <c r="H104" s="55"/>
      <c r="I104" s="61">
        <v>54460</v>
      </c>
      <c r="J104" s="61">
        <v>54460</v>
      </c>
      <c r="K104" s="60">
        <f t="shared" si="1"/>
        <v>0</v>
      </c>
      <c r="M104" s="120"/>
    </row>
    <row r="105" spans="1:13" x14ac:dyDescent="0.25">
      <c r="A105" s="39">
        <v>44757</v>
      </c>
      <c r="B105" s="122" t="s">
        <v>1126</v>
      </c>
      <c r="C105" s="53" t="s">
        <v>297</v>
      </c>
      <c r="D105" s="53" t="s">
        <v>1086</v>
      </c>
      <c r="E105" s="242" t="s">
        <v>1123</v>
      </c>
      <c r="F105" s="55"/>
      <c r="G105" s="380" t="s">
        <v>212</v>
      </c>
      <c r="H105" s="55"/>
      <c r="I105" s="61">
        <v>1282150</v>
      </c>
      <c r="J105" s="61">
        <v>1282150</v>
      </c>
      <c r="K105" s="60">
        <f t="shared" si="1"/>
        <v>0</v>
      </c>
      <c r="M105" s="120"/>
    </row>
    <row r="106" spans="1:13" x14ac:dyDescent="0.25">
      <c r="A106" s="39">
        <v>44757</v>
      </c>
      <c r="B106" s="122" t="s">
        <v>1127</v>
      </c>
      <c r="C106" s="53" t="s">
        <v>297</v>
      </c>
      <c r="D106" s="53" t="s">
        <v>1087</v>
      </c>
      <c r="E106" s="242" t="s">
        <v>1124</v>
      </c>
      <c r="F106" s="55"/>
      <c r="G106" s="380" t="s">
        <v>212</v>
      </c>
      <c r="H106" s="55"/>
      <c r="I106" s="61">
        <v>2590720</v>
      </c>
      <c r="J106" s="61">
        <v>2590720</v>
      </c>
      <c r="K106" s="60">
        <f t="shared" si="1"/>
        <v>0</v>
      </c>
      <c r="M106" s="120"/>
    </row>
    <row r="107" spans="1:13" x14ac:dyDescent="0.25">
      <c r="A107" s="39">
        <v>44774</v>
      </c>
      <c r="B107" s="122" t="s">
        <v>1509</v>
      </c>
      <c r="C107" s="53" t="s">
        <v>297</v>
      </c>
      <c r="D107" s="53" t="s">
        <v>1505</v>
      </c>
      <c r="E107" s="242" t="s">
        <v>1513</v>
      </c>
      <c r="F107" s="55"/>
      <c r="G107" s="380" t="s">
        <v>212</v>
      </c>
      <c r="H107" s="55"/>
      <c r="I107" s="61">
        <v>45600</v>
      </c>
      <c r="J107" s="61">
        <v>45600</v>
      </c>
      <c r="K107" s="60">
        <f t="shared" si="1"/>
        <v>0</v>
      </c>
      <c r="M107" s="120"/>
    </row>
    <row r="108" spans="1:13" x14ac:dyDescent="0.25">
      <c r="A108" s="39">
        <v>44775</v>
      </c>
      <c r="B108" s="122" t="s">
        <v>1510</v>
      </c>
      <c r="C108" s="53" t="s">
        <v>297</v>
      </c>
      <c r="D108" s="53" t="s">
        <v>1506</v>
      </c>
      <c r="E108" s="242" t="s">
        <v>1514</v>
      </c>
      <c r="F108" s="55"/>
      <c r="G108" s="380" t="s">
        <v>212</v>
      </c>
      <c r="H108" s="55"/>
      <c r="I108" s="61">
        <v>1092960</v>
      </c>
      <c r="J108" s="61">
        <v>1092960</v>
      </c>
      <c r="K108" s="60"/>
      <c r="M108" s="120"/>
    </row>
    <row r="109" spans="1:13" x14ac:dyDescent="0.25">
      <c r="A109" s="39">
        <v>44789</v>
      </c>
      <c r="B109" s="122" t="s">
        <v>1511</v>
      </c>
      <c r="C109" s="53" t="s">
        <v>297</v>
      </c>
      <c r="D109" s="53" t="s">
        <v>1507</v>
      </c>
      <c r="E109" s="242" t="s">
        <v>1515</v>
      </c>
      <c r="F109" s="55"/>
      <c r="G109" s="380" t="s">
        <v>212</v>
      </c>
      <c r="H109" s="55"/>
      <c r="I109" s="61">
        <v>2422170</v>
      </c>
      <c r="J109" s="61">
        <v>2422170</v>
      </c>
      <c r="K109" s="60"/>
      <c r="M109" s="120"/>
    </row>
    <row r="110" spans="1:13" x14ac:dyDescent="0.25">
      <c r="A110" s="39">
        <v>44804</v>
      </c>
      <c r="B110" s="122" t="s">
        <v>1512</v>
      </c>
      <c r="C110" s="53" t="s">
        <v>297</v>
      </c>
      <c r="D110" s="53" t="s">
        <v>1508</v>
      </c>
      <c r="E110" s="242" t="s">
        <v>1516</v>
      </c>
      <c r="F110" s="55"/>
      <c r="G110" s="380" t="s">
        <v>212</v>
      </c>
      <c r="H110" s="55"/>
      <c r="I110" s="61">
        <v>60040</v>
      </c>
      <c r="J110" s="61">
        <v>0</v>
      </c>
      <c r="K110" s="60"/>
      <c r="M110" s="120"/>
    </row>
    <row r="111" spans="1:13" x14ac:dyDescent="0.25">
      <c r="A111" s="39"/>
      <c r="B111" s="122"/>
      <c r="C111" s="53"/>
      <c r="D111" s="53"/>
      <c r="E111" s="242"/>
      <c r="F111" s="55"/>
      <c r="G111" s="380"/>
      <c r="H111" s="55"/>
      <c r="I111" s="61"/>
      <c r="J111" s="61"/>
      <c r="K111" s="60"/>
      <c r="M111" s="120"/>
    </row>
    <row r="112" spans="1:13" x14ac:dyDescent="0.25">
      <c r="A112" s="39"/>
      <c r="B112" s="122"/>
      <c r="C112" s="53"/>
      <c r="D112" s="53"/>
      <c r="E112" s="242"/>
      <c r="F112" s="55"/>
      <c r="G112" s="380"/>
      <c r="H112" s="55"/>
      <c r="I112" s="61"/>
      <c r="J112" s="61"/>
      <c r="K112" s="60"/>
      <c r="M112" s="120"/>
    </row>
    <row r="113" spans="1:13" x14ac:dyDescent="0.25">
      <c r="A113" s="39"/>
      <c r="B113" s="122"/>
      <c r="C113" s="53"/>
      <c r="D113" s="53"/>
      <c r="E113" s="242"/>
      <c r="F113" s="55"/>
      <c r="G113" s="380"/>
      <c r="H113" s="55"/>
      <c r="I113" s="61"/>
      <c r="J113" s="61"/>
      <c r="K113" s="60"/>
      <c r="M113" s="120"/>
    </row>
    <row r="114" spans="1:13" x14ac:dyDescent="0.25">
      <c r="A114" s="39"/>
      <c r="B114" s="122"/>
      <c r="C114" s="53"/>
      <c r="D114" s="53"/>
      <c r="E114" s="242"/>
      <c r="F114" s="55"/>
      <c r="G114" s="380"/>
      <c r="H114" s="55"/>
      <c r="I114" s="61"/>
      <c r="J114" s="61"/>
      <c r="K114" s="60"/>
      <c r="M114" s="120"/>
    </row>
    <row r="115" spans="1:13" x14ac:dyDescent="0.25">
      <c r="A115" s="39"/>
      <c r="B115" s="122"/>
      <c r="C115" s="53"/>
      <c r="D115" s="53"/>
      <c r="E115" s="242"/>
      <c r="F115" s="55"/>
      <c r="G115" s="380"/>
      <c r="H115" s="55"/>
      <c r="I115" s="61"/>
      <c r="J115" s="61"/>
      <c r="K115" s="60"/>
      <c r="M115" s="120"/>
    </row>
    <row r="116" spans="1:13" x14ac:dyDescent="0.25">
      <c r="A116" s="39"/>
      <c r="B116" s="122"/>
      <c r="C116" s="53"/>
      <c r="D116" s="53"/>
      <c r="E116" s="242"/>
      <c r="F116" s="55"/>
      <c r="G116" s="380"/>
      <c r="H116" s="55"/>
      <c r="I116" s="61"/>
      <c r="J116" s="61"/>
      <c r="K116" s="60"/>
      <c r="M116" s="120"/>
    </row>
    <row r="117" spans="1:13" x14ac:dyDescent="0.25">
      <c r="A117" s="39"/>
      <c r="B117" s="122"/>
      <c r="C117" s="53"/>
      <c r="D117" s="53"/>
      <c r="E117" s="242"/>
      <c r="F117" s="55"/>
      <c r="G117" s="380"/>
      <c r="H117" s="55"/>
      <c r="I117" s="61"/>
      <c r="J117" s="61"/>
      <c r="K117" s="60"/>
      <c r="M117" s="120"/>
    </row>
    <row r="118" spans="1:13" x14ac:dyDescent="0.25">
      <c r="A118" s="39"/>
      <c r="B118" s="122"/>
      <c r="C118" s="53"/>
      <c r="D118" s="53"/>
      <c r="E118" s="242"/>
      <c r="F118" s="55"/>
      <c r="G118" s="380"/>
      <c r="H118" s="55"/>
      <c r="I118" s="61"/>
      <c r="J118" s="61"/>
      <c r="K118" s="60"/>
      <c r="M118" s="120"/>
    </row>
    <row r="119" spans="1:13" x14ac:dyDescent="0.25">
      <c r="A119" s="39"/>
      <c r="B119" s="122"/>
      <c r="C119" s="53"/>
      <c r="D119" s="53"/>
      <c r="E119" s="242"/>
      <c r="F119" s="55"/>
      <c r="G119" s="380"/>
      <c r="H119" s="55"/>
      <c r="I119" s="61"/>
      <c r="J119" s="61"/>
      <c r="K119" s="60"/>
      <c r="M119" s="120"/>
    </row>
    <row r="120" spans="1:13" x14ac:dyDescent="0.25">
      <c r="A120" s="39"/>
      <c r="B120" s="122"/>
      <c r="C120" s="53"/>
      <c r="D120" s="53"/>
      <c r="E120" s="242"/>
      <c r="F120" s="55"/>
      <c r="G120" s="380"/>
      <c r="H120" s="55"/>
      <c r="I120" s="61"/>
      <c r="J120" s="61"/>
      <c r="K120" s="60"/>
      <c r="M120" s="120"/>
    </row>
    <row r="121" spans="1:13" x14ac:dyDescent="0.25">
      <c r="A121" s="39"/>
      <c r="B121" s="122"/>
      <c r="C121" s="53"/>
      <c r="D121" s="53"/>
      <c r="E121" s="242"/>
      <c r="F121" s="55"/>
      <c r="G121" s="323"/>
      <c r="H121" s="55"/>
      <c r="I121" s="61"/>
      <c r="J121" s="61"/>
      <c r="K121" s="60">
        <f t="shared" si="1"/>
        <v>0</v>
      </c>
      <c r="M121" s="120"/>
    </row>
    <row r="122" spans="1:13" x14ac:dyDescent="0.25">
      <c r="A122" s="39"/>
      <c r="B122" s="122"/>
      <c r="C122" s="53"/>
      <c r="D122" s="53"/>
      <c r="E122" s="242"/>
      <c r="F122" s="55"/>
      <c r="G122" s="323"/>
      <c r="H122" s="55"/>
      <c r="I122" s="61"/>
      <c r="J122" s="61"/>
      <c r="K122" s="60">
        <f t="shared" si="1"/>
        <v>0</v>
      </c>
      <c r="M122" s="120"/>
    </row>
    <row r="123" spans="1:13" x14ac:dyDescent="0.25">
      <c r="A123" s="39"/>
      <c r="B123" s="122"/>
      <c r="C123" s="53"/>
      <c r="D123" s="53"/>
      <c r="E123" s="242"/>
      <c r="F123" s="55"/>
      <c r="G123" s="323"/>
      <c r="H123" s="55"/>
      <c r="I123" s="61"/>
      <c r="J123" s="61"/>
      <c r="K123" s="60">
        <f t="shared" si="1"/>
        <v>0</v>
      </c>
      <c r="M123" s="120"/>
    </row>
    <row r="124" spans="1:13" x14ac:dyDescent="0.25">
      <c r="A124" s="39"/>
      <c r="B124" s="122"/>
      <c r="C124" s="53"/>
      <c r="D124" s="53"/>
      <c r="E124" s="242"/>
      <c r="F124" s="55"/>
      <c r="G124" s="323"/>
      <c r="H124" s="55"/>
      <c r="I124" s="61"/>
      <c r="J124" s="61"/>
      <c r="K124" s="60">
        <f t="shared" si="1"/>
        <v>0</v>
      </c>
      <c r="M124" s="120"/>
    </row>
    <row r="125" spans="1:13" x14ac:dyDescent="0.25">
      <c r="A125" s="39"/>
      <c r="B125" s="122"/>
      <c r="C125" s="53"/>
      <c r="D125" s="53"/>
      <c r="E125" s="242"/>
      <c r="F125" s="55"/>
      <c r="G125" s="323"/>
      <c r="H125" s="55"/>
      <c r="I125" s="61"/>
      <c r="J125" s="61"/>
      <c r="K125" s="60">
        <f t="shared" si="1"/>
        <v>0</v>
      </c>
      <c r="M125" s="120"/>
    </row>
    <row r="126" spans="1:13" x14ac:dyDescent="0.25">
      <c r="A126" s="39"/>
      <c r="B126" s="122"/>
      <c r="C126" s="53"/>
      <c r="D126" s="53"/>
      <c r="E126" s="242"/>
      <c r="F126" s="55"/>
      <c r="G126" s="323"/>
      <c r="H126" s="55"/>
      <c r="I126" s="61"/>
      <c r="J126" s="61"/>
      <c r="K126" s="60">
        <f t="shared" si="1"/>
        <v>0</v>
      </c>
      <c r="M126" s="120"/>
    </row>
    <row r="127" spans="1:13" x14ac:dyDescent="0.25">
      <c r="A127" s="39"/>
      <c r="B127" s="122"/>
      <c r="C127" s="53"/>
      <c r="D127" s="53"/>
      <c r="E127" s="242"/>
      <c r="F127" s="55"/>
      <c r="G127" s="323"/>
      <c r="H127" s="55"/>
      <c r="I127" s="61"/>
      <c r="J127" s="61"/>
      <c r="K127" s="60">
        <f t="shared" si="1"/>
        <v>0</v>
      </c>
      <c r="M127" s="120"/>
    </row>
    <row r="128" spans="1:13" x14ac:dyDescent="0.25">
      <c r="A128" s="39"/>
      <c r="B128" s="122"/>
      <c r="C128" s="53"/>
      <c r="D128" s="53"/>
      <c r="E128" s="242"/>
      <c r="F128" s="55"/>
      <c r="G128" s="380"/>
      <c r="H128" s="55"/>
      <c r="I128" s="61"/>
      <c r="J128" s="61"/>
      <c r="K128" s="60"/>
      <c r="M128" s="120"/>
    </row>
    <row r="129" spans="1:13" x14ac:dyDescent="0.25">
      <c r="A129" s="39"/>
      <c r="B129" s="122"/>
      <c r="C129" s="53"/>
      <c r="D129" s="53"/>
      <c r="E129" s="242"/>
      <c r="F129" s="55"/>
      <c r="G129" s="323"/>
      <c r="H129" s="55"/>
      <c r="I129" s="61"/>
      <c r="J129" s="61"/>
      <c r="K129" s="60"/>
      <c r="M129" s="120"/>
    </row>
    <row r="130" spans="1:13" x14ac:dyDescent="0.25">
      <c r="A130" s="39"/>
      <c r="B130" s="122"/>
      <c r="C130" s="53"/>
      <c r="D130" s="53"/>
      <c r="E130" s="242"/>
      <c r="F130" s="55"/>
      <c r="G130" s="323"/>
      <c r="H130" s="55"/>
      <c r="I130" s="61"/>
      <c r="J130" s="61"/>
      <c r="K130" s="60"/>
      <c r="M130" s="120"/>
    </row>
    <row r="131" spans="1:13" x14ac:dyDescent="0.25">
      <c r="A131" s="39"/>
      <c r="B131" s="122"/>
      <c r="C131" s="53"/>
      <c r="D131" s="53"/>
      <c r="E131" s="242"/>
      <c r="F131" s="55"/>
      <c r="G131" s="323"/>
      <c r="H131" s="55"/>
      <c r="I131" s="61"/>
      <c r="J131" s="61"/>
      <c r="K131" s="60"/>
      <c r="M131" s="120"/>
    </row>
    <row r="132" spans="1:13" x14ac:dyDescent="0.25">
      <c r="A132" s="39"/>
      <c r="B132" s="122"/>
      <c r="C132" s="53"/>
      <c r="D132" s="53"/>
      <c r="E132" s="242"/>
      <c r="F132" s="55"/>
      <c r="G132" s="323"/>
      <c r="H132" s="55"/>
      <c r="I132" s="61"/>
      <c r="J132" s="61"/>
      <c r="K132" s="60"/>
      <c r="M132" s="120"/>
    </row>
    <row r="133" spans="1:13" x14ac:dyDescent="0.25">
      <c r="A133" s="39"/>
      <c r="B133" s="122"/>
      <c r="C133" s="53"/>
      <c r="D133" s="53"/>
      <c r="E133" s="242"/>
      <c r="F133" s="55"/>
      <c r="G133" s="323"/>
      <c r="H133" s="55"/>
      <c r="I133" s="61"/>
      <c r="J133" s="61"/>
      <c r="K133" s="60"/>
      <c r="M133" s="120"/>
    </row>
    <row r="134" spans="1:13" x14ac:dyDescent="0.25">
      <c r="A134" s="39"/>
      <c r="B134" s="122"/>
      <c r="C134" s="53"/>
      <c r="D134" s="53"/>
      <c r="E134" s="242"/>
      <c r="F134" s="55"/>
      <c r="G134" s="323"/>
      <c r="H134" s="55"/>
      <c r="I134" s="61"/>
      <c r="J134" s="61"/>
      <c r="K134" s="60"/>
      <c r="M134" s="120"/>
    </row>
    <row r="135" spans="1:13" x14ac:dyDescent="0.25">
      <c r="A135" s="39"/>
      <c r="B135" s="122"/>
      <c r="C135" s="53"/>
      <c r="D135" s="53"/>
      <c r="E135" s="242"/>
      <c r="F135" s="55"/>
      <c r="G135" s="323"/>
      <c r="H135" s="55"/>
      <c r="I135" s="61"/>
      <c r="J135" s="61"/>
      <c r="K135" s="60"/>
      <c r="M135" s="120"/>
    </row>
    <row r="136" spans="1:13" x14ac:dyDescent="0.25">
      <c r="A136" s="39"/>
      <c r="B136" s="122"/>
      <c r="C136" s="53"/>
      <c r="D136" s="53"/>
      <c r="E136" s="242"/>
      <c r="F136" s="55"/>
      <c r="G136" s="323"/>
      <c r="H136" s="55"/>
      <c r="I136" s="61"/>
      <c r="J136" s="61"/>
      <c r="K136" s="60"/>
      <c r="M136" s="120"/>
    </row>
    <row r="137" spans="1:13" x14ac:dyDescent="0.25">
      <c r="A137" s="39"/>
      <c r="B137" s="122"/>
      <c r="C137" s="53"/>
      <c r="D137" s="53"/>
      <c r="E137" s="242"/>
      <c r="F137" s="55"/>
      <c r="G137" s="323"/>
      <c r="H137" s="55"/>
      <c r="I137" s="61"/>
      <c r="J137" s="61"/>
      <c r="K137" s="60"/>
      <c r="M137" s="120"/>
    </row>
    <row r="138" spans="1:13" x14ac:dyDescent="0.25">
      <c r="A138" s="39"/>
      <c r="B138" s="122"/>
      <c r="C138" s="53"/>
      <c r="D138" s="53"/>
      <c r="E138" s="242"/>
      <c r="F138" s="55"/>
      <c r="G138" s="323"/>
      <c r="H138" s="55"/>
      <c r="I138" s="61"/>
      <c r="J138" s="61"/>
      <c r="K138" s="60"/>
      <c r="M138" s="120"/>
    </row>
    <row r="139" spans="1:13" x14ac:dyDescent="0.25">
      <c r="A139" s="250"/>
      <c r="B139" s="122"/>
      <c r="C139" s="53"/>
      <c r="D139" s="53"/>
      <c r="E139" s="242"/>
      <c r="F139" s="55"/>
      <c r="G139" s="244"/>
      <c r="H139" s="55"/>
      <c r="I139" s="61"/>
      <c r="J139" s="61"/>
      <c r="K139" s="60">
        <f>+I139-J139</f>
        <v>0</v>
      </c>
      <c r="M139" s="120"/>
    </row>
    <row r="140" spans="1:13" x14ac:dyDescent="0.25">
      <c r="A140" s="44"/>
      <c r="B140" s="45"/>
      <c r="C140" s="45"/>
      <c r="D140" s="45"/>
      <c r="E140" s="45"/>
      <c r="F140" s="45"/>
      <c r="G140" s="402" t="s">
        <v>86</v>
      </c>
      <c r="H140" s="403"/>
      <c r="I140" s="63">
        <f>SUM(I17:I139)</f>
        <v>30361561</v>
      </c>
      <c r="J140" s="63">
        <f>SUM(J17:J139)</f>
        <v>30301521</v>
      </c>
      <c r="K140" s="63">
        <f>SUM(K17:K139)</f>
        <v>0</v>
      </c>
      <c r="M140" s="120"/>
    </row>
    <row r="141" spans="1:13" ht="12.75" customHeight="1" x14ac:dyDescent="0.25">
      <c r="A141" s="3"/>
      <c r="B141" s="3"/>
      <c r="C141" s="3"/>
      <c r="D141" s="3"/>
      <c r="E141" s="3"/>
      <c r="F141" s="3"/>
      <c r="G141" s="3"/>
      <c r="H141" s="3"/>
      <c r="I141" s="74"/>
      <c r="J141" s="57"/>
      <c r="K141" s="93"/>
    </row>
    <row r="142" spans="1:13" ht="24.95" customHeight="1" x14ac:dyDescent="0.25">
      <c r="A142" s="130" t="s">
        <v>107</v>
      </c>
      <c r="B142" s="130" t="s">
        <v>105</v>
      </c>
      <c r="C142" s="130" t="s">
        <v>104</v>
      </c>
      <c r="D142" s="131" t="s">
        <v>108</v>
      </c>
      <c r="E142" s="130" t="s">
        <v>33</v>
      </c>
      <c r="F142" s="130" t="s">
        <v>102</v>
      </c>
      <c r="G142" s="130" t="s">
        <v>30</v>
      </c>
      <c r="H142" s="130" t="s">
        <v>42</v>
      </c>
      <c r="I142" s="130" t="s">
        <v>43</v>
      </c>
      <c r="J142" s="130" t="s">
        <v>73</v>
      </c>
      <c r="K142" s="130" t="s">
        <v>48</v>
      </c>
    </row>
    <row r="143" spans="1:13" ht="24.95" customHeight="1" x14ac:dyDescent="0.25">
      <c r="A143" s="137">
        <v>135490000</v>
      </c>
      <c r="B143" s="137"/>
      <c r="C143" s="137">
        <v>0</v>
      </c>
      <c r="D143" s="133">
        <f>+A143+B143-C143</f>
        <v>135490000</v>
      </c>
      <c r="E143" s="133">
        <f>+I140</f>
        <v>30361561</v>
      </c>
      <c r="F143" s="134">
        <f>+E143/D143</f>
        <v>0.22408709867886928</v>
      </c>
      <c r="G143" s="133">
        <f>+I13</f>
        <v>105128439</v>
      </c>
      <c r="H143" s="133">
        <f>+D143-E143-G143</f>
        <v>0</v>
      </c>
      <c r="I143" s="133">
        <f>+J140</f>
        <v>30301521</v>
      </c>
      <c r="J143" s="139">
        <f>+I143/D143</f>
        <v>0.22364396634437966</v>
      </c>
      <c r="K143" s="133">
        <f>+K140</f>
        <v>0</v>
      </c>
    </row>
    <row r="144" spans="1:13" x14ac:dyDescent="0.25">
      <c r="A144" s="136">
        <v>1</v>
      </c>
      <c r="B144" s="136">
        <v>2</v>
      </c>
      <c r="C144" s="136">
        <v>3</v>
      </c>
      <c r="D144" s="136" t="s">
        <v>35</v>
      </c>
      <c r="E144" s="136">
        <v>5</v>
      </c>
      <c r="F144" s="136" t="s">
        <v>49</v>
      </c>
      <c r="G144" s="136">
        <v>7</v>
      </c>
      <c r="H144" s="136" t="s">
        <v>50</v>
      </c>
      <c r="I144" s="136">
        <v>9</v>
      </c>
      <c r="J144" s="136" t="s">
        <v>74</v>
      </c>
      <c r="K144"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140:H140"/>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3"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181</v>
      </c>
      <c r="B3" s="129" t="s">
        <v>180</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86">
        <v>44566</v>
      </c>
      <c r="B7" s="467"/>
      <c r="C7" s="468"/>
      <c r="D7" s="259" t="s">
        <v>315</v>
      </c>
      <c r="E7" s="428" t="s">
        <v>398</v>
      </c>
      <c r="F7" s="429"/>
      <c r="G7" s="429"/>
      <c r="H7" s="430"/>
      <c r="I7" s="282">
        <v>16867075</v>
      </c>
      <c r="J7" s="397"/>
      <c r="K7" s="398"/>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16867075</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44592</v>
      </c>
      <c r="B17" s="259" t="s">
        <v>309</v>
      </c>
      <c r="C17" s="53">
        <v>212</v>
      </c>
      <c r="D17" s="53">
        <v>990</v>
      </c>
      <c r="E17" s="268" t="s">
        <v>308</v>
      </c>
      <c r="F17" s="248"/>
      <c r="G17" s="359" t="s">
        <v>214</v>
      </c>
      <c r="H17" s="248"/>
      <c r="I17" s="61">
        <v>469970</v>
      </c>
      <c r="J17" s="61">
        <v>469970</v>
      </c>
      <c r="K17" s="60">
        <f t="shared" ref="K17:K33" si="0">+I17-J17</f>
        <v>0</v>
      </c>
    </row>
    <row r="18" spans="1:13" x14ac:dyDescent="0.25">
      <c r="A18" s="39">
        <v>44609</v>
      </c>
      <c r="B18" s="259" t="s">
        <v>386</v>
      </c>
      <c r="C18" s="53" t="s">
        <v>384</v>
      </c>
      <c r="D18" s="53" t="s">
        <v>385</v>
      </c>
      <c r="E18" s="268" t="s">
        <v>383</v>
      </c>
      <c r="F18" s="248"/>
      <c r="G18" s="359" t="s">
        <v>214</v>
      </c>
      <c r="H18" s="248"/>
      <c r="I18" s="61">
        <v>219184</v>
      </c>
      <c r="J18" s="61">
        <v>219184</v>
      </c>
      <c r="K18" s="60">
        <f t="shared" si="0"/>
        <v>0</v>
      </c>
      <c r="M18" s="120"/>
    </row>
    <row r="19" spans="1:13" x14ac:dyDescent="0.25">
      <c r="A19" s="39">
        <v>44638</v>
      </c>
      <c r="B19" s="259" t="s">
        <v>458</v>
      </c>
      <c r="C19" s="296" t="s">
        <v>384</v>
      </c>
      <c r="D19" s="296" t="s">
        <v>457</v>
      </c>
      <c r="E19" s="268" t="s">
        <v>459</v>
      </c>
      <c r="F19" s="248"/>
      <c r="G19" s="268" t="s">
        <v>214</v>
      </c>
      <c r="H19" s="248"/>
      <c r="I19" s="61">
        <v>440822</v>
      </c>
      <c r="J19" s="61">
        <v>440820</v>
      </c>
      <c r="K19" s="60">
        <f t="shared" si="0"/>
        <v>2</v>
      </c>
      <c r="M19" s="120"/>
    </row>
    <row r="20" spans="1:13" x14ac:dyDescent="0.25">
      <c r="A20" s="39">
        <v>44670</v>
      </c>
      <c r="B20" s="122" t="s">
        <v>598</v>
      </c>
      <c r="C20" s="53" t="s">
        <v>384</v>
      </c>
      <c r="D20" s="53" t="s">
        <v>596</v>
      </c>
      <c r="E20" s="243" t="s">
        <v>600</v>
      </c>
      <c r="F20" s="248"/>
      <c r="G20" s="268" t="s">
        <v>214</v>
      </c>
      <c r="H20" s="248"/>
      <c r="I20" s="61">
        <v>262510</v>
      </c>
      <c r="J20" s="61">
        <v>262510</v>
      </c>
      <c r="K20" s="60">
        <f t="shared" si="0"/>
        <v>0</v>
      </c>
      <c r="M20" s="120"/>
    </row>
    <row r="21" spans="1:13" x14ac:dyDescent="0.25">
      <c r="A21" s="39">
        <v>44673</v>
      </c>
      <c r="B21" s="122" t="s">
        <v>599</v>
      </c>
      <c r="C21" s="53" t="s">
        <v>384</v>
      </c>
      <c r="D21" s="53" t="s">
        <v>597</v>
      </c>
      <c r="E21" s="243" t="s">
        <v>601</v>
      </c>
      <c r="F21" s="248"/>
      <c r="G21" s="268" t="s">
        <v>214</v>
      </c>
      <c r="H21" s="248"/>
      <c r="I21" s="61">
        <v>341544</v>
      </c>
      <c r="J21" s="61">
        <v>341544</v>
      </c>
      <c r="K21" s="60">
        <f t="shared" si="0"/>
        <v>0</v>
      </c>
      <c r="M21" s="120"/>
    </row>
    <row r="22" spans="1:13" x14ac:dyDescent="0.25">
      <c r="A22" s="39">
        <v>44693</v>
      </c>
      <c r="B22" s="296" t="s">
        <v>709</v>
      </c>
      <c r="C22" s="296" t="s">
        <v>384</v>
      </c>
      <c r="D22" s="296" t="s">
        <v>708</v>
      </c>
      <c r="E22" s="268" t="s">
        <v>707</v>
      </c>
      <c r="F22" s="248"/>
      <c r="G22" s="268" t="s">
        <v>214</v>
      </c>
      <c r="H22" s="248"/>
      <c r="I22" s="61">
        <v>214590</v>
      </c>
      <c r="J22" s="61">
        <v>214590</v>
      </c>
      <c r="K22" s="60">
        <f t="shared" si="0"/>
        <v>0</v>
      </c>
      <c r="M22" s="120"/>
    </row>
    <row r="23" spans="1:13" x14ac:dyDescent="0.25">
      <c r="A23" s="39">
        <v>44726</v>
      </c>
      <c r="B23" s="122" t="s">
        <v>981</v>
      </c>
      <c r="C23" s="53" t="s">
        <v>384</v>
      </c>
      <c r="D23" s="53" t="s">
        <v>979</v>
      </c>
      <c r="E23" s="268" t="s">
        <v>977</v>
      </c>
      <c r="F23" s="248"/>
      <c r="G23" s="268" t="s">
        <v>214</v>
      </c>
      <c r="H23" s="248"/>
      <c r="I23" s="61">
        <v>199280</v>
      </c>
      <c r="J23" s="61">
        <v>199280</v>
      </c>
      <c r="K23" s="60">
        <f t="shared" si="0"/>
        <v>0</v>
      </c>
      <c r="M23" s="120"/>
    </row>
    <row r="24" spans="1:13" x14ac:dyDescent="0.25">
      <c r="A24" s="39">
        <v>44733</v>
      </c>
      <c r="B24" s="296" t="s">
        <v>982</v>
      </c>
      <c r="C24" s="53" t="s">
        <v>384</v>
      </c>
      <c r="D24" s="53" t="s">
        <v>980</v>
      </c>
      <c r="E24" s="268" t="s">
        <v>978</v>
      </c>
      <c r="F24" s="248"/>
      <c r="G24" s="268" t="s">
        <v>214</v>
      </c>
      <c r="H24" s="248"/>
      <c r="I24" s="61">
        <v>299605</v>
      </c>
      <c r="J24" s="61">
        <v>299605</v>
      </c>
      <c r="K24" s="60">
        <f t="shared" si="0"/>
        <v>0</v>
      </c>
      <c r="M24" s="120"/>
    </row>
    <row r="25" spans="1:13" x14ac:dyDescent="0.25">
      <c r="A25" s="39">
        <v>44757</v>
      </c>
      <c r="B25" s="259" t="s">
        <v>1240</v>
      </c>
      <c r="C25" s="296" t="s">
        <v>384</v>
      </c>
      <c r="D25" s="296" t="s">
        <v>1238</v>
      </c>
      <c r="E25" s="268" t="s">
        <v>1239</v>
      </c>
      <c r="F25" s="55"/>
      <c r="G25" s="236" t="s">
        <v>214</v>
      </c>
      <c r="H25" s="55"/>
      <c r="I25" s="61">
        <v>205920</v>
      </c>
      <c r="J25" s="61">
        <v>205920</v>
      </c>
      <c r="K25" s="60">
        <f t="shared" si="0"/>
        <v>0</v>
      </c>
      <c r="M25" s="120"/>
    </row>
    <row r="26" spans="1:13" x14ac:dyDescent="0.25">
      <c r="A26" s="39">
        <v>44790</v>
      </c>
      <c r="B26" s="122" t="s">
        <v>1573</v>
      </c>
      <c r="C26" s="53" t="s">
        <v>384</v>
      </c>
      <c r="D26" s="53" t="s">
        <v>1571</v>
      </c>
      <c r="E26" s="259" t="s">
        <v>1569</v>
      </c>
      <c r="F26" s="55"/>
      <c r="G26" s="236" t="s">
        <v>214</v>
      </c>
      <c r="H26" s="55"/>
      <c r="I26" s="61">
        <v>196270</v>
      </c>
      <c r="J26" s="61">
        <v>196270</v>
      </c>
      <c r="K26" s="60">
        <f t="shared" si="0"/>
        <v>0</v>
      </c>
      <c r="M26" s="120"/>
    </row>
    <row r="27" spans="1:13" x14ac:dyDescent="0.25">
      <c r="A27" s="39">
        <v>44792</v>
      </c>
      <c r="B27" s="122" t="s">
        <v>1574</v>
      </c>
      <c r="C27" s="53" t="s">
        <v>384</v>
      </c>
      <c r="D27" s="53" t="s">
        <v>1572</v>
      </c>
      <c r="E27" s="259" t="s">
        <v>1570</v>
      </c>
      <c r="F27" s="55"/>
      <c r="G27" s="236" t="s">
        <v>214</v>
      </c>
      <c r="H27" s="55"/>
      <c r="I27" s="61">
        <v>283230</v>
      </c>
      <c r="J27" s="61">
        <v>283230</v>
      </c>
      <c r="K27" s="60">
        <f t="shared" si="0"/>
        <v>0</v>
      </c>
      <c r="M27" s="120"/>
    </row>
    <row r="28" spans="1:13" x14ac:dyDescent="0.25">
      <c r="A28" s="39"/>
      <c r="B28" s="296"/>
      <c r="C28" s="296"/>
      <c r="D28" s="296"/>
      <c r="E28" s="268"/>
      <c r="F28" s="55"/>
      <c r="G28" s="236"/>
      <c r="H28" s="55"/>
      <c r="I28" s="61"/>
      <c r="J28" s="61"/>
      <c r="K28" s="60">
        <f t="shared" si="0"/>
        <v>0</v>
      </c>
      <c r="M28" s="120"/>
    </row>
    <row r="29" spans="1:13" x14ac:dyDescent="0.25">
      <c r="A29" s="39"/>
      <c r="B29" s="122"/>
      <c r="C29" s="53"/>
      <c r="D29" s="53"/>
      <c r="E29" s="38"/>
      <c r="F29" s="55"/>
      <c r="G29" s="216"/>
      <c r="H29" s="55"/>
      <c r="I29" s="61"/>
      <c r="J29" s="61"/>
      <c r="K29" s="60">
        <f t="shared" si="0"/>
        <v>0</v>
      </c>
      <c r="M29" s="120"/>
    </row>
    <row r="30" spans="1:13" x14ac:dyDescent="0.25">
      <c r="A30" s="39"/>
      <c r="B30" s="122"/>
      <c r="C30" s="53"/>
      <c r="D30" s="53"/>
      <c r="E30" s="38"/>
      <c r="F30" s="55"/>
      <c r="G30" s="213"/>
      <c r="H30" s="55"/>
      <c r="I30" s="61"/>
      <c r="J30" s="61"/>
      <c r="K30" s="60">
        <f t="shared" si="0"/>
        <v>0</v>
      </c>
      <c r="M30" s="120"/>
    </row>
    <row r="31" spans="1:13" x14ac:dyDescent="0.25">
      <c r="A31" s="39"/>
      <c r="B31" s="122"/>
      <c r="C31" s="53"/>
      <c r="D31" s="53"/>
      <c r="E31" s="38"/>
      <c r="F31" s="55"/>
      <c r="G31" s="213"/>
      <c r="H31" s="55"/>
      <c r="I31" s="61"/>
      <c r="J31" s="61"/>
      <c r="K31" s="60">
        <f t="shared" si="0"/>
        <v>0</v>
      </c>
      <c r="M31" s="120"/>
    </row>
    <row r="32" spans="1:13" x14ac:dyDescent="0.25">
      <c r="A32" s="39"/>
      <c r="B32" s="122"/>
      <c r="C32" s="53"/>
      <c r="D32" s="53"/>
      <c r="E32" s="38"/>
      <c r="F32" s="55"/>
      <c r="G32" s="213"/>
      <c r="H32" s="55"/>
      <c r="I32" s="61"/>
      <c r="J32" s="61"/>
      <c r="K32" s="60">
        <f t="shared" si="0"/>
        <v>0</v>
      </c>
      <c r="M32" s="120"/>
    </row>
    <row r="33" spans="1:13" x14ac:dyDescent="0.25">
      <c r="A33" s="39"/>
      <c r="B33" s="122"/>
      <c r="C33" s="53"/>
      <c r="D33" s="53"/>
      <c r="E33" s="88"/>
      <c r="F33" s="55"/>
      <c r="G33" s="66"/>
      <c r="H33" s="55"/>
      <c r="I33" s="61"/>
      <c r="J33" s="61"/>
      <c r="K33" s="60">
        <f t="shared" si="0"/>
        <v>0</v>
      </c>
      <c r="M33" s="120"/>
    </row>
    <row r="34" spans="1:13" x14ac:dyDescent="0.25">
      <c r="A34" s="44"/>
      <c r="B34" s="45"/>
      <c r="C34" s="45"/>
      <c r="D34" s="45"/>
      <c r="E34" s="45"/>
      <c r="F34" s="45"/>
      <c r="G34" s="402" t="s">
        <v>86</v>
      </c>
      <c r="H34" s="403"/>
      <c r="I34" s="63">
        <f>SUM(I17:I33)</f>
        <v>3132925</v>
      </c>
      <c r="J34" s="63">
        <f>SUM(J17:J33)</f>
        <v>3132923</v>
      </c>
      <c r="K34" s="63">
        <f>SUM(K17:K33)</f>
        <v>2</v>
      </c>
    </row>
    <row r="35" spans="1:13" ht="12.75" customHeight="1" x14ac:dyDescent="0.25">
      <c r="A35" s="3"/>
      <c r="B35" s="3"/>
      <c r="C35" s="3"/>
      <c r="D35" s="3"/>
      <c r="E35" s="3"/>
      <c r="F35" s="3"/>
      <c r="G35" s="3"/>
      <c r="H35" s="3"/>
      <c r="I35" s="74"/>
      <c r="J35" s="57"/>
      <c r="K35" s="93"/>
    </row>
    <row r="36" spans="1:13" ht="24.95" customHeight="1" x14ac:dyDescent="0.25">
      <c r="A36" s="130" t="s">
        <v>107</v>
      </c>
      <c r="B36" s="130" t="s">
        <v>105</v>
      </c>
      <c r="C36" s="130" t="s">
        <v>104</v>
      </c>
      <c r="D36" s="131" t="s">
        <v>108</v>
      </c>
      <c r="E36" s="130" t="s">
        <v>33</v>
      </c>
      <c r="F36" s="130" t="s">
        <v>102</v>
      </c>
      <c r="G36" s="130" t="s">
        <v>30</v>
      </c>
      <c r="H36" s="130" t="s">
        <v>42</v>
      </c>
      <c r="I36" s="130" t="s">
        <v>43</v>
      </c>
      <c r="J36" s="130" t="s">
        <v>73</v>
      </c>
      <c r="K36" s="130" t="s">
        <v>48</v>
      </c>
    </row>
    <row r="37" spans="1:13" ht="24.95" customHeight="1" x14ac:dyDescent="0.25">
      <c r="A37" s="137">
        <v>20000000</v>
      </c>
      <c r="B37" s="137"/>
      <c r="C37" s="137">
        <v>0</v>
      </c>
      <c r="D37" s="133">
        <f>+A37+B37-C37</f>
        <v>20000000</v>
      </c>
      <c r="E37" s="133">
        <f>+I34</f>
        <v>3132925</v>
      </c>
      <c r="F37" s="134">
        <f>+E37/D37</f>
        <v>0.15664624999999999</v>
      </c>
      <c r="G37" s="133">
        <f>+I13</f>
        <v>16867075</v>
      </c>
      <c r="H37" s="133">
        <f>+D37-E37-G37</f>
        <v>0</v>
      </c>
      <c r="I37" s="133">
        <f>+J34</f>
        <v>3132923</v>
      </c>
      <c r="J37" s="139">
        <f>+I37/D37</f>
        <v>0.15664615000000001</v>
      </c>
      <c r="K37" s="133">
        <f>+K34</f>
        <v>2</v>
      </c>
    </row>
    <row r="38" spans="1:13" x14ac:dyDescent="0.25">
      <c r="A38" s="136">
        <v>1</v>
      </c>
      <c r="B38" s="136">
        <v>2</v>
      </c>
      <c r="C38" s="136">
        <v>3</v>
      </c>
      <c r="D38" s="136" t="s">
        <v>35</v>
      </c>
      <c r="E38" s="136">
        <v>5</v>
      </c>
      <c r="F38" s="136" t="s">
        <v>49</v>
      </c>
      <c r="G38" s="136">
        <v>7</v>
      </c>
      <c r="H38" s="136" t="s">
        <v>50</v>
      </c>
      <c r="I38" s="136">
        <v>9</v>
      </c>
      <c r="J38" s="136" t="s">
        <v>74</v>
      </c>
      <c r="K38"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4:H34"/>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16"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182</v>
      </c>
      <c r="B3" s="129" t="s">
        <v>62</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286">
        <v>44566</v>
      </c>
      <c r="B7" s="467"/>
      <c r="C7" s="468"/>
      <c r="D7" s="259" t="s">
        <v>316</v>
      </c>
      <c r="E7" s="428" t="s">
        <v>399</v>
      </c>
      <c r="F7" s="429"/>
      <c r="G7" s="429"/>
      <c r="H7" s="430"/>
      <c r="I7" s="282">
        <v>9965910</v>
      </c>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9965910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7" x14ac:dyDescent="0.25">
      <c r="A17" s="39">
        <v>44580</v>
      </c>
      <c r="B17" s="122" t="s">
        <v>306</v>
      </c>
      <c r="C17" s="53" t="s">
        <v>305</v>
      </c>
      <c r="D17" s="53" t="s">
        <v>217</v>
      </c>
      <c r="E17" s="243" t="s">
        <v>304</v>
      </c>
      <c r="F17" s="228"/>
      <c r="G17" s="223" t="s">
        <v>216</v>
      </c>
      <c r="H17" s="228"/>
      <c r="I17" s="61">
        <v>324000</v>
      </c>
      <c r="J17" s="61">
        <v>324000</v>
      </c>
      <c r="K17" s="60">
        <f t="shared" ref="K17:K30" si="0">+I17-J17</f>
        <v>0</v>
      </c>
    </row>
    <row r="18" spans="1:17" x14ac:dyDescent="0.25">
      <c r="A18" s="39">
        <v>44592</v>
      </c>
      <c r="B18" s="122">
        <v>663645991</v>
      </c>
      <c r="C18" s="53">
        <v>213</v>
      </c>
      <c r="D18" s="53">
        <v>992</v>
      </c>
      <c r="E18" s="243" t="s">
        <v>310</v>
      </c>
      <c r="F18" s="228"/>
      <c r="G18" s="259" t="s">
        <v>215</v>
      </c>
      <c r="H18" s="228"/>
      <c r="I18" s="282">
        <v>170580</v>
      </c>
      <c r="J18" s="61">
        <v>170580</v>
      </c>
      <c r="K18" s="60">
        <f t="shared" si="0"/>
        <v>0</v>
      </c>
      <c r="M18" s="120"/>
    </row>
    <row r="19" spans="1:17" x14ac:dyDescent="0.25">
      <c r="A19" s="39">
        <v>44600</v>
      </c>
      <c r="B19" s="122" t="s">
        <v>388</v>
      </c>
      <c r="C19" s="53" t="s">
        <v>305</v>
      </c>
      <c r="D19" s="53" t="s">
        <v>387</v>
      </c>
      <c r="E19" s="243" t="s">
        <v>389</v>
      </c>
      <c r="F19" s="228"/>
      <c r="G19" s="223" t="s">
        <v>215</v>
      </c>
      <c r="H19" s="228"/>
      <c r="I19" s="61">
        <v>19940</v>
      </c>
      <c r="J19" s="61">
        <v>19940</v>
      </c>
      <c r="K19" s="60">
        <f t="shared" si="0"/>
        <v>0</v>
      </c>
      <c r="M19" s="120"/>
    </row>
    <row r="20" spans="1:17" x14ac:dyDescent="0.25">
      <c r="A20" s="39">
        <v>44623</v>
      </c>
      <c r="B20" s="296" t="s">
        <v>449</v>
      </c>
      <c r="C20" s="53" t="s">
        <v>305</v>
      </c>
      <c r="D20" s="53" t="s">
        <v>445</v>
      </c>
      <c r="E20" s="268" t="s">
        <v>453</v>
      </c>
      <c r="F20" s="228"/>
      <c r="G20" s="223" t="s">
        <v>215</v>
      </c>
      <c r="H20" s="228"/>
      <c r="I20" s="61">
        <v>34480</v>
      </c>
      <c r="J20" s="61">
        <v>34480</v>
      </c>
      <c r="K20" s="60">
        <f t="shared" si="0"/>
        <v>0</v>
      </c>
      <c r="M20" s="120"/>
    </row>
    <row r="21" spans="1:17" x14ac:dyDescent="0.25">
      <c r="A21" s="39">
        <v>44624</v>
      </c>
      <c r="B21" s="296" t="s">
        <v>450</v>
      </c>
      <c r="C21" s="53" t="s">
        <v>305</v>
      </c>
      <c r="D21" s="53" t="s">
        <v>446</v>
      </c>
      <c r="E21" s="268" t="s">
        <v>454</v>
      </c>
      <c r="F21" s="228"/>
      <c r="G21" s="268" t="s">
        <v>216</v>
      </c>
      <c r="H21" s="228"/>
      <c r="I21" s="61">
        <v>441090</v>
      </c>
      <c r="J21" s="61">
        <v>441090</v>
      </c>
      <c r="K21" s="60">
        <f t="shared" si="0"/>
        <v>0</v>
      </c>
      <c r="M21" s="120"/>
    </row>
    <row r="22" spans="1:17" x14ac:dyDescent="0.25">
      <c r="A22" s="39">
        <v>44625</v>
      </c>
      <c r="B22" s="296" t="s">
        <v>451</v>
      </c>
      <c r="C22" s="53" t="s">
        <v>305</v>
      </c>
      <c r="D22" s="53" t="s">
        <v>447</v>
      </c>
      <c r="E22" s="268" t="s">
        <v>455</v>
      </c>
      <c r="F22" s="228"/>
      <c r="G22" s="268" t="s">
        <v>215</v>
      </c>
      <c r="H22" s="228"/>
      <c r="I22" s="61">
        <v>265950</v>
      </c>
      <c r="J22" s="61">
        <v>265950</v>
      </c>
      <c r="K22" s="60">
        <f t="shared" si="0"/>
        <v>0</v>
      </c>
      <c r="M22" s="120"/>
    </row>
    <row r="23" spans="1:17" x14ac:dyDescent="0.25">
      <c r="A23" s="39">
        <v>44651</v>
      </c>
      <c r="B23" s="296" t="s">
        <v>452</v>
      </c>
      <c r="C23" s="53" t="s">
        <v>305</v>
      </c>
      <c r="D23" s="53" t="s">
        <v>448</v>
      </c>
      <c r="E23" s="268" t="s">
        <v>456</v>
      </c>
      <c r="F23" s="228"/>
      <c r="G23" s="223" t="s">
        <v>215</v>
      </c>
      <c r="H23" s="228"/>
      <c r="I23" s="61">
        <v>32640</v>
      </c>
      <c r="J23" s="61">
        <v>32640</v>
      </c>
      <c r="K23" s="60">
        <f t="shared" si="0"/>
        <v>0</v>
      </c>
      <c r="M23" s="120"/>
    </row>
    <row r="24" spans="1:17" x14ac:dyDescent="0.25">
      <c r="A24" s="39">
        <v>44682</v>
      </c>
      <c r="B24" s="122" t="s">
        <v>718</v>
      </c>
      <c r="C24" s="53" t="s">
        <v>305</v>
      </c>
      <c r="D24" s="53" t="s">
        <v>714</v>
      </c>
      <c r="E24" s="268" t="s">
        <v>710</v>
      </c>
      <c r="F24" s="228"/>
      <c r="G24" s="223" t="s">
        <v>215</v>
      </c>
      <c r="H24" s="228"/>
      <c r="I24" s="61">
        <v>417710</v>
      </c>
      <c r="J24" s="61">
        <v>417710</v>
      </c>
      <c r="K24" s="60">
        <f t="shared" si="0"/>
        <v>0</v>
      </c>
      <c r="M24" s="120"/>
    </row>
    <row r="25" spans="1:17" x14ac:dyDescent="0.25">
      <c r="A25" s="39">
        <v>44683</v>
      </c>
      <c r="B25" s="122" t="s">
        <v>719</v>
      </c>
      <c r="C25" s="53" t="s">
        <v>305</v>
      </c>
      <c r="D25" s="53" t="s">
        <v>715</v>
      </c>
      <c r="E25" s="268" t="s">
        <v>711</v>
      </c>
      <c r="F25" s="228"/>
      <c r="G25" s="223" t="s">
        <v>215</v>
      </c>
      <c r="H25" s="228"/>
      <c r="I25" s="61">
        <v>34000</v>
      </c>
      <c r="J25" s="61">
        <v>34000</v>
      </c>
      <c r="K25" s="60">
        <f t="shared" si="0"/>
        <v>0</v>
      </c>
      <c r="M25" s="120"/>
    </row>
    <row r="26" spans="1:17" x14ac:dyDescent="0.25">
      <c r="A26" s="39">
        <v>44684</v>
      </c>
      <c r="B26" s="122" t="s">
        <v>720</v>
      </c>
      <c r="C26" s="53" t="s">
        <v>305</v>
      </c>
      <c r="D26" s="53" t="s">
        <v>716</v>
      </c>
      <c r="E26" s="268" t="s">
        <v>712</v>
      </c>
      <c r="F26" s="228"/>
      <c r="G26" s="223" t="s">
        <v>216</v>
      </c>
      <c r="H26" s="228"/>
      <c r="I26" s="61">
        <v>564310</v>
      </c>
      <c r="J26" s="61">
        <v>564310</v>
      </c>
      <c r="K26" s="60">
        <f t="shared" si="0"/>
        <v>0</v>
      </c>
      <c r="M26" s="120"/>
      <c r="Q26" s="31">
        <v>56.78</v>
      </c>
    </row>
    <row r="27" spans="1:17" x14ac:dyDescent="0.25">
      <c r="A27" s="39">
        <v>44701</v>
      </c>
      <c r="B27" s="122" t="s">
        <v>721</v>
      </c>
      <c r="C27" s="53" t="s">
        <v>305</v>
      </c>
      <c r="D27" s="53" t="s">
        <v>717</v>
      </c>
      <c r="E27" s="268" t="s">
        <v>713</v>
      </c>
      <c r="F27" s="228"/>
      <c r="G27" s="223" t="s">
        <v>215</v>
      </c>
      <c r="H27" s="228"/>
      <c r="I27" s="61">
        <v>312580</v>
      </c>
      <c r="J27" s="61">
        <v>312580</v>
      </c>
      <c r="K27" s="60">
        <f t="shared" si="0"/>
        <v>0</v>
      </c>
      <c r="M27" s="120"/>
    </row>
    <row r="28" spans="1:17" x14ac:dyDescent="0.25">
      <c r="A28" s="39">
        <v>44713</v>
      </c>
      <c r="B28" s="122" t="s">
        <v>984</v>
      </c>
      <c r="C28" s="53" t="s">
        <v>305</v>
      </c>
      <c r="D28" s="53" t="s">
        <v>983</v>
      </c>
      <c r="E28" s="268" t="s">
        <v>985</v>
      </c>
      <c r="F28" s="228"/>
      <c r="G28" s="268" t="s">
        <v>215</v>
      </c>
      <c r="H28" s="228"/>
      <c r="I28" s="61">
        <v>32830</v>
      </c>
      <c r="J28" s="61">
        <v>32830</v>
      </c>
      <c r="K28" s="60">
        <f t="shared" si="0"/>
        <v>0</v>
      </c>
      <c r="M28" s="120"/>
    </row>
    <row r="29" spans="1:17" x14ac:dyDescent="0.25">
      <c r="A29" s="39">
        <v>44748</v>
      </c>
      <c r="B29" s="122" t="s">
        <v>1244</v>
      </c>
      <c r="C29" s="296" t="s">
        <v>305</v>
      </c>
      <c r="D29" s="296" t="s">
        <v>1241</v>
      </c>
      <c r="E29" s="222" t="s">
        <v>1247</v>
      </c>
      <c r="F29" s="228"/>
      <c r="G29" s="223" t="s">
        <v>215</v>
      </c>
      <c r="H29" s="228"/>
      <c r="I29" s="61">
        <v>33290</v>
      </c>
      <c r="J29" s="61">
        <v>33290</v>
      </c>
      <c r="K29" s="60">
        <f t="shared" si="0"/>
        <v>0</v>
      </c>
      <c r="M29" s="120"/>
    </row>
    <row r="30" spans="1:17" x14ac:dyDescent="0.25">
      <c r="A30" s="39">
        <v>44757</v>
      </c>
      <c r="B30" s="122" t="s">
        <v>1245</v>
      </c>
      <c r="C30" s="296" t="s">
        <v>305</v>
      </c>
      <c r="D30" s="296" t="s">
        <v>1242</v>
      </c>
      <c r="E30" s="222" t="s">
        <v>1248</v>
      </c>
      <c r="F30" s="55"/>
      <c r="G30" s="223" t="s">
        <v>216</v>
      </c>
      <c r="H30" s="55"/>
      <c r="I30" s="61">
        <v>251240</v>
      </c>
      <c r="J30" s="61">
        <v>251240</v>
      </c>
      <c r="K30" s="60">
        <f t="shared" si="0"/>
        <v>0</v>
      </c>
      <c r="M30" s="120"/>
    </row>
    <row r="31" spans="1:17" x14ac:dyDescent="0.25">
      <c r="A31" s="39">
        <v>44761</v>
      </c>
      <c r="B31" s="122" t="s">
        <v>1246</v>
      </c>
      <c r="C31" s="296" t="s">
        <v>305</v>
      </c>
      <c r="D31" s="296" t="s">
        <v>1243</v>
      </c>
      <c r="E31" s="241" t="s">
        <v>1249</v>
      </c>
      <c r="F31" s="55"/>
      <c r="G31" s="241" t="s">
        <v>215</v>
      </c>
      <c r="H31" s="55"/>
      <c r="I31" s="61">
        <v>165810</v>
      </c>
      <c r="J31" s="61">
        <v>64720</v>
      </c>
      <c r="K31" s="60"/>
      <c r="M31" s="120"/>
    </row>
    <row r="32" spans="1:17" x14ac:dyDescent="0.25">
      <c r="A32" s="39">
        <v>44774</v>
      </c>
      <c r="B32" s="122" t="s">
        <v>1581</v>
      </c>
      <c r="C32" s="53" t="s">
        <v>305</v>
      </c>
      <c r="D32" s="53" t="s">
        <v>1578</v>
      </c>
      <c r="E32" s="241" t="s">
        <v>1575</v>
      </c>
      <c r="F32" s="55"/>
      <c r="G32" s="241" t="s">
        <v>215</v>
      </c>
      <c r="H32" s="55"/>
      <c r="I32" s="61">
        <v>69000</v>
      </c>
      <c r="J32" s="61">
        <v>69000</v>
      </c>
      <c r="K32" s="60"/>
      <c r="M32" s="120"/>
    </row>
    <row r="33" spans="1:13" x14ac:dyDescent="0.25">
      <c r="A33" s="39">
        <v>44803</v>
      </c>
      <c r="B33" s="122" t="s">
        <v>1582</v>
      </c>
      <c r="C33" s="53" t="s">
        <v>305</v>
      </c>
      <c r="D33" s="53" t="s">
        <v>1579</v>
      </c>
      <c r="E33" s="229" t="s">
        <v>1576</v>
      </c>
      <c r="F33" s="55"/>
      <c r="G33" s="241" t="s">
        <v>215</v>
      </c>
      <c r="H33" s="55"/>
      <c r="I33" s="61">
        <v>50690</v>
      </c>
      <c r="J33" s="61">
        <v>0</v>
      </c>
      <c r="K33" s="60"/>
      <c r="M33" s="120"/>
    </row>
    <row r="34" spans="1:13" x14ac:dyDescent="0.25">
      <c r="A34" s="39">
        <v>44804</v>
      </c>
      <c r="B34" s="122" t="s">
        <v>1583</v>
      </c>
      <c r="C34" s="53" t="s">
        <v>305</v>
      </c>
      <c r="D34" s="53" t="s">
        <v>1580</v>
      </c>
      <c r="E34" s="229" t="s">
        <v>1577</v>
      </c>
      <c r="F34" s="55"/>
      <c r="G34" s="241" t="s">
        <v>215</v>
      </c>
      <c r="H34" s="55"/>
      <c r="I34" s="61">
        <v>100950</v>
      </c>
      <c r="J34" s="61">
        <v>0</v>
      </c>
      <c r="K34" s="60"/>
      <c r="M34" s="120"/>
    </row>
    <row r="35" spans="1:13" x14ac:dyDescent="0.25">
      <c r="A35" s="39"/>
      <c r="B35" s="122"/>
      <c r="C35" s="53"/>
      <c r="D35" s="53"/>
      <c r="E35" s="229"/>
      <c r="F35" s="55"/>
      <c r="G35" s="244"/>
      <c r="H35" s="55"/>
      <c r="I35" s="61"/>
      <c r="J35" s="61"/>
      <c r="K35" s="60"/>
      <c r="M35" s="120"/>
    </row>
    <row r="36" spans="1:13" x14ac:dyDescent="0.25">
      <c r="A36" s="39"/>
      <c r="B36" s="122"/>
      <c r="C36" s="53"/>
      <c r="D36" s="53"/>
      <c r="E36" s="229"/>
      <c r="F36" s="55"/>
      <c r="G36" s="244"/>
      <c r="H36" s="55"/>
      <c r="I36" s="61"/>
      <c r="J36" s="61"/>
      <c r="K36" s="60"/>
      <c r="M36" s="120"/>
    </row>
    <row r="37" spans="1:13" x14ac:dyDescent="0.25">
      <c r="A37" s="39"/>
      <c r="B37" s="122"/>
      <c r="C37" s="53"/>
      <c r="D37" s="53"/>
      <c r="E37" s="229"/>
      <c r="F37" s="55"/>
      <c r="G37" s="241"/>
      <c r="H37" s="55"/>
      <c r="I37" s="61"/>
      <c r="J37" s="61"/>
      <c r="K37" s="60"/>
      <c r="M37" s="120"/>
    </row>
    <row r="38" spans="1:13" x14ac:dyDescent="0.25">
      <c r="A38" s="39"/>
      <c r="B38" s="122"/>
      <c r="C38" s="53"/>
      <c r="D38" s="53"/>
      <c r="E38" s="229"/>
      <c r="F38" s="55"/>
      <c r="G38" s="241"/>
      <c r="H38" s="55"/>
      <c r="I38" s="61"/>
      <c r="J38" s="61"/>
      <c r="K38" s="60"/>
      <c r="M38" s="120"/>
    </row>
    <row r="39" spans="1:13" x14ac:dyDescent="0.25">
      <c r="A39" s="39"/>
      <c r="B39" s="296"/>
      <c r="C39" s="296"/>
      <c r="D39" s="296"/>
      <c r="E39" s="277"/>
      <c r="F39" s="55"/>
      <c r="G39" s="241"/>
      <c r="H39" s="55"/>
      <c r="I39" s="61"/>
      <c r="J39" s="61"/>
      <c r="K39" s="60"/>
      <c r="M39" s="120"/>
    </row>
    <row r="40" spans="1:13" x14ac:dyDescent="0.25">
      <c r="A40" s="39"/>
      <c r="B40" s="296"/>
      <c r="C40" s="296"/>
      <c r="D40" s="296"/>
      <c r="E40" s="277"/>
      <c r="F40" s="55"/>
      <c r="G40" s="241"/>
      <c r="H40" s="55"/>
      <c r="I40" s="61"/>
      <c r="J40" s="61"/>
      <c r="K40" s="60"/>
      <c r="M40" s="120"/>
    </row>
    <row r="41" spans="1:13" x14ac:dyDescent="0.25">
      <c r="A41" s="39"/>
      <c r="B41" s="122"/>
      <c r="C41" s="53"/>
      <c r="D41" s="53"/>
      <c r="E41" s="229"/>
      <c r="F41" s="55"/>
      <c r="G41" s="241"/>
      <c r="H41" s="55"/>
      <c r="I41" s="61"/>
      <c r="J41" s="61"/>
      <c r="K41" s="60">
        <f>+I41-J41</f>
        <v>0</v>
      </c>
      <c r="M41" s="120"/>
    </row>
    <row r="42" spans="1:13" x14ac:dyDescent="0.25">
      <c r="A42" s="39"/>
      <c r="B42" s="122"/>
      <c r="C42" s="53"/>
      <c r="D42" s="53"/>
      <c r="E42" s="241"/>
      <c r="F42" s="55"/>
      <c r="G42" s="241"/>
      <c r="H42" s="55"/>
      <c r="I42" s="61"/>
      <c r="J42" s="61"/>
      <c r="K42" s="60">
        <f>+I42-J42</f>
        <v>0</v>
      </c>
      <c r="M42" s="120"/>
    </row>
    <row r="43" spans="1:13" x14ac:dyDescent="0.25">
      <c r="A43" s="39"/>
      <c r="B43" s="122"/>
      <c r="C43" s="53"/>
      <c r="D43" s="53"/>
      <c r="E43" s="241"/>
      <c r="F43" s="55"/>
      <c r="G43" s="241"/>
      <c r="H43" s="55"/>
      <c r="I43" s="61"/>
      <c r="J43" s="61"/>
      <c r="K43" s="60">
        <f>+I43-J43</f>
        <v>0</v>
      </c>
      <c r="M43" s="120"/>
    </row>
    <row r="44" spans="1:13" x14ac:dyDescent="0.25">
      <c r="A44" s="39"/>
      <c r="B44" s="122"/>
      <c r="C44" s="53"/>
      <c r="D44" s="53"/>
      <c r="E44" s="241"/>
      <c r="F44" s="55"/>
      <c r="G44" s="241"/>
      <c r="H44" s="55"/>
      <c r="I44" s="61"/>
      <c r="J44" s="61"/>
      <c r="K44" s="60"/>
      <c r="M44" s="120"/>
    </row>
    <row r="45" spans="1:13" x14ac:dyDescent="0.25">
      <c r="A45" s="39"/>
      <c r="B45" s="122"/>
      <c r="C45" s="53"/>
      <c r="D45" s="53"/>
      <c r="E45"/>
      <c r="F45" s="55"/>
      <c r="G45"/>
      <c r="H45" s="55"/>
      <c r="I45" s="61"/>
      <c r="J45" s="61"/>
      <c r="K45" s="60"/>
      <c r="M45" s="120"/>
    </row>
    <row r="46" spans="1:13" x14ac:dyDescent="0.25">
      <c r="A46" s="39"/>
      <c r="B46" s="122"/>
      <c r="C46" s="53"/>
      <c r="D46" s="53"/>
      <c r="E46"/>
      <c r="F46" s="55"/>
      <c r="G46"/>
      <c r="H46" s="55"/>
      <c r="I46" s="61"/>
      <c r="J46" s="61"/>
      <c r="K46" s="60">
        <f>+I46-J46</f>
        <v>0</v>
      </c>
      <c r="M46" s="120"/>
    </row>
    <row r="47" spans="1:13" x14ac:dyDescent="0.25">
      <c r="A47" s="44"/>
      <c r="B47" s="45"/>
      <c r="C47" s="45"/>
      <c r="D47" s="45"/>
      <c r="E47" s="45"/>
      <c r="F47" s="45"/>
      <c r="G47" s="402" t="s">
        <v>86</v>
      </c>
      <c r="H47" s="403"/>
      <c r="I47" s="63">
        <f>SUM(I17:I46)</f>
        <v>3321090</v>
      </c>
      <c r="J47" s="63">
        <f>SUM(J17:J46)</f>
        <v>3068360</v>
      </c>
      <c r="K47" s="63">
        <f>SUM(K17:K46)</f>
        <v>0</v>
      </c>
    </row>
    <row r="48" spans="1:13" ht="12.75" customHeight="1" x14ac:dyDescent="0.25">
      <c r="A48" s="3"/>
      <c r="B48" s="3"/>
      <c r="C48" s="3"/>
      <c r="D48" s="3"/>
      <c r="E48" s="3"/>
      <c r="F48" s="3"/>
      <c r="G48" s="3"/>
      <c r="H48" s="3"/>
      <c r="I48" s="74"/>
      <c r="J48" s="57"/>
      <c r="K48" s="93"/>
    </row>
    <row r="49" spans="1:11" ht="24.95" customHeight="1" x14ac:dyDescent="0.25">
      <c r="A49" s="130" t="s">
        <v>107</v>
      </c>
      <c r="B49" s="130" t="s">
        <v>105</v>
      </c>
      <c r="C49" s="130" t="s">
        <v>104</v>
      </c>
      <c r="D49" s="131" t="s">
        <v>108</v>
      </c>
      <c r="E49" s="130" t="s">
        <v>33</v>
      </c>
      <c r="F49" s="130" t="s">
        <v>102</v>
      </c>
      <c r="G49" s="130" t="s">
        <v>30</v>
      </c>
      <c r="H49" s="130" t="s">
        <v>42</v>
      </c>
      <c r="I49" s="130" t="s">
        <v>43</v>
      </c>
      <c r="J49" s="130" t="s">
        <v>73</v>
      </c>
      <c r="K49" s="130" t="s">
        <v>48</v>
      </c>
    </row>
    <row r="50" spans="1:11" ht="24.95" customHeight="1" x14ac:dyDescent="0.25">
      <c r="A50" s="137">
        <v>13287000</v>
      </c>
      <c r="B50" s="137"/>
      <c r="C50" s="137">
        <v>0</v>
      </c>
      <c r="D50" s="133">
        <f>+A50+B50-C50</f>
        <v>13287000</v>
      </c>
      <c r="E50" s="133">
        <f>+I47</f>
        <v>3321090</v>
      </c>
      <c r="F50" s="134">
        <f>+E50/D50</f>
        <v>0.24995032738767217</v>
      </c>
      <c r="G50" s="133">
        <f>+I13</f>
        <v>9965910</v>
      </c>
      <c r="H50" s="133">
        <f>+D50-E50-G50</f>
        <v>0</v>
      </c>
      <c r="I50" s="133">
        <f>+J47</f>
        <v>3068360</v>
      </c>
      <c r="J50" s="139">
        <f>+I50/D50</f>
        <v>0.23092947994280125</v>
      </c>
      <c r="K50" s="133">
        <f>+K47</f>
        <v>0</v>
      </c>
    </row>
    <row r="51" spans="1:11" x14ac:dyDescent="0.25">
      <c r="A51" s="136">
        <v>1</v>
      </c>
      <c r="B51" s="136">
        <v>2</v>
      </c>
      <c r="C51" s="136">
        <v>3</v>
      </c>
      <c r="D51" s="136" t="s">
        <v>35</v>
      </c>
      <c r="E51" s="136">
        <v>5</v>
      </c>
      <c r="F51" s="136" t="s">
        <v>49</v>
      </c>
      <c r="G51" s="136">
        <v>7</v>
      </c>
      <c r="H51" s="136" t="s">
        <v>50</v>
      </c>
      <c r="I51" s="136">
        <v>9</v>
      </c>
      <c r="J51" s="136" t="s">
        <v>74</v>
      </c>
      <c r="K51"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47:H47"/>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I11" sqref="I11"/>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v>131020202030614</v>
      </c>
      <c r="B3" s="129" t="s">
        <v>765</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v>44747</v>
      </c>
      <c r="B7" s="469"/>
      <c r="C7" s="410"/>
      <c r="D7" s="83">
        <v>1128</v>
      </c>
      <c r="E7" s="435" t="s">
        <v>1467</v>
      </c>
      <c r="F7" s="412"/>
      <c r="G7" s="412"/>
      <c r="H7" s="413"/>
      <c r="I7" s="61">
        <v>848500</v>
      </c>
      <c r="J7" s="409" t="s">
        <v>84</v>
      </c>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848500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ht="14.25" customHeight="1" x14ac:dyDescent="0.25">
      <c r="A17" s="39">
        <v>44754</v>
      </c>
      <c r="B17" s="122" t="s">
        <v>1145</v>
      </c>
      <c r="C17" s="53" t="s">
        <v>1129</v>
      </c>
      <c r="D17" s="53" t="s">
        <v>1130</v>
      </c>
      <c r="E17" s="242" t="s">
        <v>1137</v>
      </c>
      <c r="F17" s="55"/>
      <c r="G17" s="379" t="s">
        <v>1144</v>
      </c>
      <c r="H17" s="55"/>
      <c r="I17" s="61">
        <v>14300</v>
      </c>
      <c r="J17" s="61">
        <v>14300</v>
      </c>
      <c r="K17" s="60"/>
    </row>
    <row r="18" spans="1:13" x14ac:dyDescent="0.25">
      <c r="A18" s="39">
        <v>44754</v>
      </c>
      <c r="B18" s="122" t="s">
        <v>1146</v>
      </c>
      <c r="C18" s="53" t="s">
        <v>1129</v>
      </c>
      <c r="D18" s="53" t="s">
        <v>1131</v>
      </c>
      <c r="E18" s="242" t="s">
        <v>1138</v>
      </c>
      <c r="F18" s="55"/>
      <c r="G18" s="379" t="s">
        <v>1144</v>
      </c>
      <c r="H18" s="55"/>
      <c r="I18" s="61">
        <v>21100</v>
      </c>
      <c r="J18" s="61">
        <v>21100</v>
      </c>
      <c r="K18" s="60"/>
      <c r="M18" s="120"/>
    </row>
    <row r="19" spans="1:13" x14ac:dyDescent="0.25">
      <c r="A19" s="39">
        <v>44754</v>
      </c>
      <c r="B19" s="122" t="s">
        <v>1147</v>
      </c>
      <c r="C19" s="53" t="s">
        <v>1129</v>
      </c>
      <c r="D19" s="53" t="s">
        <v>1132</v>
      </c>
      <c r="E19" s="242" t="s">
        <v>1139</v>
      </c>
      <c r="F19" s="55"/>
      <c r="G19" s="379" t="s">
        <v>1144</v>
      </c>
      <c r="H19" s="55"/>
      <c r="I19" s="61">
        <v>21100</v>
      </c>
      <c r="J19" s="61">
        <v>21100</v>
      </c>
      <c r="K19" s="60"/>
      <c r="M19" s="120"/>
    </row>
    <row r="20" spans="1:13" x14ac:dyDescent="0.25">
      <c r="A20" s="39">
        <v>44754</v>
      </c>
      <c r="B20" s="122" t="s">
        <v>1148</v>
      </c>
      <c r="C20" s="53" t="s">
        <v>1129</v>
      </c>
      <c r="D20" s="53" t="s">
        <v>1133</v>
      </c>
      <c r="E20" s="242" t="s">
        <v>1140</v>
      </c>
      <c r="F20" s="55"/>
      <c r="G20" s="379" t="s">
        <v>1144</v>
      </c>
      <c r="H20" s="55"/>
      <c r="I20" s="61">
        <v>21100</v>
      </c>
      <c r="J20" s="61">
        <v>21100</v>
      </c>
      <c r="K20" s="60"/>
      <c r="M20" s="120"/>
    </row>
    <row r="21" spans="1:13" x14ac:dyDescent="0.25">
      <c r="A21" s="39">
        <v>44754</v>
      </c>
      <c r="B21" s="122" t="s">
        <v>1149</v>
      </c>
      <c r="C21" s="53" t="s">
        <v>1129</v>
      </c>
      <c r="D21" s="53" t="s">
        <v>1134</v>
      </c>
      <c r="E21" s="242" t="s">
        <v>1141</v>
      </c>
      <c r="F21" s="55"/>
      <c r="G21" s="379" t="s">
        <v>1144</v>
      </c>
      <c r="H21" s="55"/>
      <c r="I21" s="61">
        <v>21100</v>
      </c>
      <c r="J21" s="61">
        <v>21100</v>
      </c>
      <c r="K21" s="60"/>
      <c r="M21" s="120"/>
    </row>
    <row r="22" spans="1:13" x14ac:dyDescent="0.25">
      <c r="A22" s="39">
        <v>44754</v>
      </c>
      <c r="B22" s="122" t="s">
        <v>1150</v>
      </c>
      <c r="C22" s="53" t="s">
        <v>1129</v>
      </c>
      <c r="D22" s="53" t="s">
        <v>1135</v>
      </c>
      <c r="E22" s="242" t="s">
        <v>1142</v>
      </c>
      <c r="F22" s="55"/>
      <c r="G22" s="379" t="s">
        <v>1144</v>
      </c>
      <c r="H22" s="55"/>
      <c r="I22" s="61">
        <v>21100</v>
      </c>
      <c r="J22" s="61">
        <v>21100</v>
      </c>
      <c r="K22" s="60"/>
      <c r="M22" s="120"/>
    </row>
    <row r="23" spans="1:13" x14ac:dyDescent="0.25">
      <c r="A23" s="39">
        <v>44754</v>
      </c>
      <c r="B23" s="122" t="s">
        <v>1151</v>
      </c>
      <c r="C23" s="53" t="s">
        <v>1129</v>
      </c>
      <c r="D23" s="53" t="s">
        <v>1136</v>
      </c>
      <c r="E23" s="242" t="s">
        <v>1143</v>
      </c>
      <c r="F23" s="55"/>
      <c r="G23" s="379" t="s">
        <v>1144</v>
      </c>
      <c r="H23" s="55"/>
      <c r="I23" s="61">
        <v>21100</v>
      </c>
      <c r="J23" s="61">
        <v>21100</v>
      </c>
      <c r="K23" s="60"/>
      <c r="M23" s="120"/>
    </row>
    <row r="24" spans="1:13" x14ac:dyDescent="0.25">
      <c r="A24" s="39">
        <v>44778</v>
      </c>
      <c r="B24" s="296" t="s">
        <v>1519</v>
      </c>
      <c r="C24" s="53" t="s">
        <v>1129</v>
      </c>
      <c r="D24" s="53" t="s">
        <v>1517</v>
      </c>
      <c r="E24" s="88" t="s">
        <v>1518</v>
      </c>
      <c r="F24" s="55"/>
      <c r="G24" s="389" t="s">
        <v>1144</v>
      </c>
      <c r="H24" s="55"/>
      <c r="I24" s="61">
        <v>10600</v>
      </c>
      <c r="J24" s="61">
        <v>10600</v>
      </c>
      <c r="K24" s="60">
        <f>+I24-J24</f>
        <v>0</v>
      </c>
      <c r="M24" s="120"/>
    </row>
    <row r="25" spans="1:13" x14ac:dyDescent="0.25">
      <c r="A25" s="39"/>
      <c r="B25" s="122"/>
      <c r="C25" s="53"/>
      <c r="D25" s="53"/>
      <c r="E25" s="38"/>
      <c r="F25" s="55"/>
      <c r="G25" s="54"/>
      <c r="H25" s="55"/>
      <c r="I25" s="61"/>
      <c r="J25" s="61"/>
      <c r="K25" s="60">
        <f>+I25-J25</f>
        <v>0</v>
      </c>
      <c r="M25" s="120"/>
    </row>
    <row r="26" spans="1:13" x14ac:dyDescent="0.25">
      <c r="A26" s="39"/>
      <c r="B26" s="122"/>
      <c r="C26" s="53"/>
      <c r="D26" s="53"/>
      <c r="E26" s="88"/>
      <c r="F26" s="55"/>
      <c r="G26" s="54"/>
      <c r="H26" s="55"/>
      <c r="I26" s="61"/>
      <c r="J26" s="61"/>
      <c r="K26" s="60">
        <f>+I26-J26</f>
        <v>0</v>
      </c>
      <c r="M26" s="120"/>
    </row>
    <row r="27" spans="1:13" x14ac:dyDescent="0.25">
      <c r="A27" s="39"/>
      <c r="B27" s="122"/>
      <c r="C27" s="53"/>
      <c r="D27" s="53"/>
      <c r="E27" s="88"/>
      <c r="F27" s="55"/>
      <c r="G27" s="54"/>
      <c r="H27" s="55"/>
      <c r="I27" s="61"/>
      <c r="J27" s="61"/>
      <c r="K27" s="60">
        <f>+I27-J27</f>
        <v>0</v>
      </c>
      <c r="M27" s="120"/>
    </row>
    <row r="28" spans="1:13" x14ac:dyDescent="0.25">
      <c r="A28" s="44"/>
      <c r="B28" s="45"/>
      <c r="C28" s="45"/>
      <c r="D28" s="45"/>
      <c r="E28" s="45"/>
      <c r="F28" s="45"/>
      <c r="G28" s="402" t="s">
        <v>86</v>
      </c>
      <c r="H28" s="403"/>
      <c r="I28" s="63">
        <f>SUM(I17:I27)</f>
        <v>151500</v>
      </c>
      <c r="J28" s="63">
        <f>SUM(J17:J27)</f>
        <v>151500</v>
      </c>
      <c r="K28" s="63">
        <f>SUM(K17:K27)</f>
        <v>0</v>
      </c>
    </row>
    <row r="29" spans="1:13" ht="12.75" customHeight="1" x14ac:dyDescent="0.25">
      <c r="A29" s="3"/>
      <c r="B29" s="3"/>
      <c r="C29" s="3"/>
      <c r="D29" s="3"/>
      <c r="E29" s="3"/>
      <c r="F29" s="3"/>
      <c r="G29" s="3"/>
      <c r="H29" s="3"/>
      <c r="I29" s="74"/>
      <c r="J29" s="57"/>
      <c r="K29" s="93"/>
    </row>
    <row r="30" spans="1:13" ht="24.95" customHeight="1" x14ac:dyDescent="0.25">
      <c r="A30" s="130" t="s">
        <v>107</v>
      </c>
      <c r="B30" s="130" t="s">
        <v>105</v>
      </c>
      <c r="C30" s="130" t="s">
        <v>104</v>
      </c>
      <c r="D30" s="131" t="s">
        <v>108</v>
      </c>
      <c r="E30" s="130" t="s">
        <v>33</v>
      </c>
      <c r="F30" s="130" t="s">
        <v>102</v>
      </c>
      <c r="G30" s="130" t="s">
        <v>30</v>
      </c>
      <c r="H30" s="130" t="s">
        <v>42</v>
      </c>
      <c r="I30" s="130" t="s">
        <v>43</v>
      </c>
      <c r="J30" s="130" t="s">
        <v>73</v>
      </c>
      <c r="K30" s="130" t="s">
        <v>48</v>
      </c>
    </row>
    <row r="31" spans="1:13" ht="24.95" customHeight="1" x14ac:dyDescent="0.25">
      <c r="A31" s="137">
        <v>0</v>
      </c>
      <c r="B31" s="137">
        <v>1000000</v>
      </c>
      <c r="C31" s="137">
        <v>0</v>
      </c>
      <c r="D31" s="133">
        <f>+A31+B31-C31</f>
        <v>1000000</v>
      </c>
      <c r="E31" s="133">
        <f>+I28</f>
        <v>151500</v>
      </c>
      <c r="F31" s="134">
        <f>+E31/D31</f>
        <v>0.1515</v>
      </c>
      <c r="G31" s="133">
        <f>+I13</f>
        <v>848500</v>
      </c>
      <c r="H31" s="133">
        <f>+D31-E31-G31</f>
        <v>0</v>
      </c>
      <c r="I31" s="133">
        <f>+J28</f>
        <v>151500</v>
      </c>
      <c r="J31" s="139">
        <f>+I31/D31</f>
        <v>0.1515</v>
      </c>
      <c r="K31" s="133">
        <f>+K28</f>
        <v>0</v>
      </c>
    </row>
    <row r="32" spans="1:13" x14ac:dyDescent="0.25">
      <c r="A32" s="136">
        <v>1</v>
      </c>
      <c r="B32" s="136">
        <v>2</v>
      </c>
      <c r="C32" s="136">
        <v>3</v>
      </c>
      <c r="D32" s="136" t="s">
        <v>35</v>
      </c>
      <c r="E32" s="136">
        <v>5</v>
      </c>
      <c r="F32" s="136" t="s">
        <v>49</v>
      </c>
      <c r="G32" s="136">
        <v>7</v>
      </c>
      <c r="H32" s="136" t="s">
        <v>50</v>
      </c>
      <c r="I32" s="136">
        <v>9</v>
      </c>
      <c r="J32" s="136" t="s">
        <v>74</v>
      </c>
      <c r="K32"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8:H28"/>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6" t="s">
        <v>184</v>
      </c>
      <c r="B3" s="129" t="s">
        <v>183</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35"/>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44749</v>
      </c>
      <c r="B17" s="122" t="s">
        <v>1464</v>
      </c>
      <c r="C17" s="53" t="s">
        <v>1462</v>
      </c>
      <c r="D17" s="53" t="s">
        <v>1463</v>
      </c>
      <c r="E17" s="88" t="s">
        <v>1461</v>
      </c>
      <c r="F17" s="55"/>
      <c r="G17" s="215" t="s">
        <v>1460</v>
      </c>
      <c r="H17" s="55"/>
      <c r="I17" s="61">
        <v>308091000</v>
      </c>
      <c r="J17" s="61"/>
      <c r="K17" s="60"/>
    </row>
    <row r="18" spans="1:13" x14ac:dyDescent="0.25">
      <c r="A18" s="39"/>
      <c r="B18" s="122"/>
      <c r="C18" s="53"/>
      <c r="D18" s="53"/>
      <c r="E18" s="268"/>
      <c r="F18" s="55"/>
      <c r="G18" s="54"/>
      <c r="H18" s="55"/>
      <c r="I18" s="61"/>
      <c r="J18" s="61"/>
      <c r="K18" s="60"/>
      <c r="M18" s="120"/>
    </row>
    <row r="19" spans="1:13" x14ac:dyDescent="0.25">
      <c r="A19" s="39"/>
      <c r="B19" s="140"/>
      <c r="C19" s="53"/>
      <c r="D19" s="53"/>
      <c r="E19" s="38"/>
      <c r="F19" s="55"/>
      <c r="G19" s="54"/>
      <c r="H19" s="55"/>
      <c r="I19" s="61"/>
      <c r="J19" s="61"/>
      <c r="K19" s="60">
        <f>+I19-J19</f>
        <v>0</v>
      </c>
      <c r="M19" s="120"/>
    </row>
    <row r="20" spans="1:13" x14ac:dyDescent="0.25">
      <c r="A20" s="39"/>
      <c r="B20" s="140"/>
      <c r="C20" s="53"/>
      <c r="D20" s="53"/>
      <c r="E20" s="38"/>
      <c r="F20" s="55"/>
      <c r="G20" s="54"/>
      <c r="H20" s="55"/>
      <c r="I20" s="61"/>
      <c r="J20" s="61"/>
      <c r="K20" s="60">
        <f>+I20-J20</f>
        <v>0</v>
      </c>
      <c r="M20" s="120"/>
    </row>
    <row r="21" spans="1:13" x14ac:dyDescent="0.25">
      <c r="A21" s="39"/>
      <c r="B21" s="140"/>
      <c r="C21" s="53"/>
      <c r="D21" s="53"/>
      <c r="E21" s="88"/>
      <c r="F21" s="55"/>
      <c r="G21" s="54"/>
      <c r="H21" s="55"/>
      <c r="I21" s="61"/>
      <c r="J21" s="61"/>
      <c r="K21" s="60">
        <f>+I21-J21</f>
        <v>0</v>
      </c>
      <c r="M21" s="120"/>
    </row>
    <row r="22" spans="1:13" x14ac:dyDescent="0.25">
      <c r="A22" s="39"/>
      <c r="B22" s="140"/>
      <c r="C22" s="53"/>
      <c r="D22" s="53"/>
      <c r="E22" s="88"/>
      <c r="F22" s="55"/>
      <c r="G22" s="54"/>
      <c r="H22" s="55"/>
      <c r="I22" s="61"/>
      <c r="J22" s="61"/>
      <c r="K22" s="60">
        <f>+I22-J22</f>
        <v>0</v>
      </c>
      <c r="M22" s="120"/>
    </row>
    <row r="23" spans="1:13" x14ac:dyDescent="0.25">
      <c r="A23" s="44"/>
      <c r="B23" s="45"/>
      <c r="C23" s="45"/>
      <c r="D23" s="45"/>
      <c r="E23" s="45"/>
      <c r="F23" s="45"/>
      <c r="G23" s="402" t="s">
        <v>86</v>
      </c>
      <c r="H23" s="403"/>
      <c r="I23" s="63">
        <f>SUM(I17:I22)</f>
        <v>308091000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3" ht="24.95" customHeight="1" x14ac:dyDescent="0.25">
      <c r="A26" s="137">
        <v>364705000</v>
      </c>
      <c r="B26" s="137"/>
      <c r="C26" s="137">
        <v>0</v>
      </c>
      <c r="D26" s="133">
        <f>+A26+B26-C26</f>
        <v>364705000</v>
      </c>
      <c r="E26" s="133">
        <f>+I23</f>
        <v>308091000</v>
      </c>
      <c r="F26" s="134">
        <f>+E26/D26</f>
        <v>0.84476768895408616</v>
      </c>
      <c r="G26" s="133">
        <f>+I13</f>
        <v>0</v>
      </c>
      <c r="H26" s="133">
        <f>+D26-E26-G26</f>
        <v>56614000</v>
      </c>
      <c r="I26" s="133">
        <f>+J23</f>
        <v>0</v>
      </c>
      <c r="J26" s="139">
        <f>+I26/D26</f>
        <v>0</v>
      </c>
      <c r="K26" s="133">
        <f>+K23</f>
        <v>0</v>
      </c>
    </row>
    <row r="27" spans="1:13"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1"/>
  <sheetViews>
    <sheetView workbookViewId="0">
      <selection activeCell="D11" sqref="D11"/>
    </sheetView>
  </sheetViews>
  <sheetFormatPr baseColWidth="10" defaultRowHeight="15" x14ac:dyDescent="0.25"/>
  <cols>
    <col min="1" max="1" width="22.140625" style="31" customWidth="1"/>
    <col min="2" max="2" width="15.7109375" style="31" customWidth="1"/>
    <col min="3" max="3" width="14.7109375" style="31" customWidth="1"/>
    <col min="4" max="6" width="15.7109375" style="31" customWidth="1"/>
    <col min="7" max="7" width="15.7109375" style="267" customWidth="1"/>
    <col min="8" max="11" width="15.7109375" style="31" customWidth="1"/>
    <col min="12" max="16384" width="11.42578125" style="31"/>
  </cols>
  <sheetData>
    <row r="1" spans="1:12" ht="12.75" customHeight="1" x14ac:dyDescent="0.25">
      <c r="A1" s="2" t="s">
        <v>101</v>
      </c>
      <c r="B1" s="2"/>
      <c r="C1" s="2"/>
      <c r="D1" s="2"/>
      <c r="E1" s="3"/>
      <c r="F1" s="2"/>
      <c r="G1" s="261"/>
      <c r="H1" s="3"/>
      <c r="I1" s="3"/>
      <c r="J1" s="3"/>
      <c r="K1" s="3"/>
    </row>
    <row r="2" spans="1:12" ht="12.75" customHeight="1" x14ac:dyDescent="0.25">
      <c r="A2" s="3"/>
      <c r="B2" s="3"/>
      <c r="C2" s="3"/>
      <c r="D2" s="3"/>
      <c r="E2" s="3"/>
      <c r="F2" s="3"/>
      <c r="G2" s="261"/>
      <c r="H2" s="3"/>
      <c r="I2" s="3"/>
      <c r="J2" s="3"/>
      <c r="K2" s="4"/>
    </row>
    <row r="3" spans="1:12" ht="15" customHeight="1" x14ac:dyDescent="0.25">
      <c r="A3" s="126" t="s">
        <v>186</v>
      </c>
      <c r="B3" s="129" t="s">
        <v>185</v>
      </c>
      <c r="C3" s="126"/>
      <c r="D3" s="126"/>
      <c r="E3" s="127"/>
      <c r="F3" s="127"/>
      <c r="G3" s="262"/>
      <c r="H3" s="127"/>
      <c r="I3" s="127"/>
      <c r="J3" s="127"/>
      <c r="K3" s="128" t="str">
        <f>+TOTAL!M1</f>
        <v>AGOSTO</v>
      </c>
    </row>
    <row r="4" spans="1:12" ht="12.75" customHeight="1" x14ac:dyDescent="0.25">
      <c r="A4" s="33"/>
      <c r="B4" s="33"/>
      <c r="C4" s="33"/>
      <c r="D4" s="33"/>
      <c r="E4" s="33"/>
      <c r="F4" s="33"/>
      <c r="G4" s="263"/>
      <c r="H4" s="33"/>
      <c r="I4" s="87"/>
      <c r="J4" s="33"/>
      <c r="K4" s="33"/>
    </row>
    <row r="5" spans="1:12" x14ac:dyDescent="0.25">
      <c r="A5" s="404" t="s">
        <v>22</v>
      </c>
      <c r="B5" s="414" t="s">
        <v>85</v>
      </c>
      <c r="C5" s="34"/>
      <c r="D5" s="404" t="s">
        <v>51</v>
      </c>
      <c r="E5" s="406" t="s">
        <v>30</v>
      </c>
      <c r="F5" s="407"/>
      <c r="G5" s="407"/>
      <c r="H5" s="407"/>
      <c r="I5" s="404" t="s">
        <v>24</v>
      </c>
      <c r="J5" s="416" t="s">
        <v>34</v>
      </c>
      <c r="K5" s="417"/>
    </row>
    <row r="6" spans="1:12" x14ac:dyDescent="0.25">
      <c r="A6" s="405"/>
      <c r="B6" s="415"/>
      <c r="C6" s="35"/>
      <c r="D6" s="405"/>
      <c r="E6" s="406" t="s">
        <v>26</v>
      </c>
      <c r="F6" s="407"/>
      <c r="G6" s="407"/>
      <c r="H6" s="407"/>
      <c r="I6" s="405"/>
      <c r="J6" s="418"/>
      <c r="K6" s="419"/>
    </row>
    <row r="7" spans="1:12" x14ac:dyDescent="0.25">
      <c r="A7" s="190">
        <v>44747</v>
      </c>
      <c r="B7" s="432"/>
      <c r="C7" s="470"/>
      <c r="D7" s="296" t="s">
        <v>1470</v>
      </c>
      <c r="E7" s="259" t="s">
        <v>1471</v>
      </c>
      <c r="F7" s="259"/>
      <c r="G7" s="259"/>
      <c r="H7" s="259"/>
      <c r="I7" s="76">
        <v>2285000</v>
      </c>
      <c r="J7" s="397"/>
      <c r="K7" s="398"/>
    </row>
    <row r="8" spans="1:12" x14ac:dyDescent="0.25">
      <c r="A8" s="190">
        <v>44690</v>
      </c>
      <c r="B8" s="397"/>
      <c r="C8" s="398"/>
      <c r="D8" s="195" t="s">
        <v>763</v>
      </c>
      <c r="E8" s="259" t="s">
        <v>1658</v>
      </c>
      <c r="F8" s="259"/>
      <c r="G8" s="259"/>
      <c r="H8" s="259"/>
      <c r="I8" s="76">
        <v>3376417</v>
      </c>
      <c r="J8" s="397"/>
      <c r="K8" s="398"/>
    </row>
    <row r="9" spans="1:12" ht="15" customHeight="1" x14ac:dyDescent="0.25">
      <c r="A9" s="190">
        <v>44690</v>
      </c>
      <c r="B9" s="397"/>
      <c r="C9" s="398"/>
      <c r="D9" s="195" t="s">
        <v>1660</v>
      </c>
      <c r="E9" s="268" t="s">
        <v>1659</v>
      </c>
      <c r="F9" s="259"/>
      <c r="G9" s="259"/>
      <c r="H9" s="259"/>
      <c r="I9" s="76">
        <v>10000000</v>
      </c>
      <c r="J9" s="397"/>
      <c r="K9" s="398"/>
    </row>
    <row r="10" spans="1:12" x14ac:dyDescent="0.25">
      <c r="A10" s="190"/>
      <c r="B10" s="397"/>
      <c r="C10" s="398"/>
      <c r="D10" s="195" t="s">
        <v>764</v>
      </c>
      <c r="E10" s="259" t="s">
        <v>762</v>
      </c>
      <c r="F10" s="259"/>
      <c r="G10" s="259"/>
      <c r="H10" s="259"/>
      <c r="I10" s="76">
        <v>11000000</v>
      </c>
      <c r="J10" s="397"/>
      <c r="K10" s="398"/>
    </row>
    <row r="11" spans="1:12" x14ac:dyDescent="0.25">
      <c r="A11" s="190"/>
      <c r="B11" s="397"/>
      <c r="C11" s="398"/>
      <c r="D11" s="195" t="s">
        <v>1662</v>
      </c>
      <c r="E11" s="461" t="s">
        <v>1661</v>
      </c>
      <c r="F11" s="462"/>
      <c r="G11" s="462"/>
      <c r="H11" s="463"/>
      <c r="I11" s="76">
        <v>20368025</v>
      </c>
      <c r="J11" s="397"/>
      <c r="K11" s="398"/>
    </row>
    <row r="12" spans="1:12" x14ac:dyDescent="0.25">
      <c r="A12" s="190"/>
      <c r="B12" s="397"/>
      <c r="C12" s="398"/>
      <c r="D12" s="195"/>
      <c r="E12" s="399"/>
      <c r="F12" s="400"/>
      <c r="G12" s="400"/>
      <c r="H12" s="471"/>
      <c r="I12" s="188"/>
      <c r="J12" s="397"/>
      <c r="K12" s="398"/>
      <c r="L12"/>
    </row>
    <row r="13" spans="1:12" ht="12.75" customHeight="1" x14ac:dyDescent="0.25">
      <c r="A13" s="190"/>
      <c r="B13" s="431"/>
      <c r="C13" s="421"/>
      <c r="D13" s="195"/>
      <c r="E13" s="424"/>
      <c r="F13" s="425"/>
      <c r="G13" s="425"/>
      <c r="H13" s="426"/>
      <c r="I13" s="188"/>
      <c r="J13" s="397"/>
      <c r="K13" s="398"/>
    </row>
    <row r="14" spans="1:12" x14ac:dyDescent="0.25">
      <c r="A14" s="44"/>
      <c r="B14" s="33"/>
      <c r="C14" s="33"/>
      <c r="D14" s="45"/>
      <c r="E14" s="33"/>
      <c r="F14" s="33"/>
      <c r="G14" s="446" t="s">
        <v>86</v>
      </c>
      <c r="H14" s="447"/>
      <c r="I14" s="208">
        <f>SUM(I7:I13)</f>
        <v>47029442</v>
      </c>
      <c r="J14" s="46"/>
      <c r="K14" s="47"/>
    </row>
    <row r="15" spans="1:12" ht="12.75" customHeight="1" x14ac:dyDescent="0.25">
      <c r="A15" s="3"/>
      <c r="B15" s="3"/>
      <c r="C15" s="3"/>
      <c r="D15" s="3"/>
      <c r="E15" s="3"/>
      <c r="F15" s="3"/>
      <c r="G15" s="261"/>
      <c r="H15" s="3"/>
      <c r="I15" s="22"/>
      <c r="J15" s="32"/>
      <c r="K15" s="40"/>
    </row>
    <row r="16" spans="1:12" x14ac:dyDescent="0.25">
      <c r="A16" s="404" t="s">
        <v>22</v>
      </c>
      <c r="B16" s="30" t="s">
        <v>31</v>
      </c>
      <c r="C16" s="49" t="s">
        <v>27</v>
      </c>
      <c r="D16" s="48" t="s">
        <v>27</v>
      </c>
      <c r="E16" s="406" t="s">
        <v>33</v>
      </c>
      <c r="F16" s="407"/>
      <c r="G16" s="407"/>
      <c r="H16" s="408"/>
      <c r="I16" s="404" t="s">
        <v>24</v>
      </c>
      <c r="J16" s="404" t="s">
        <v>23</v>
      </c>
      <c r="K16" s="49" t="s">
        <v>40</v>
      </c>
    </row>
    <row r="17" spans="1:11" x14ac:dyDescent="0.25">
      <c r="A17" s="405"/>
      <c r="B17" s="50" t="s">
        <v>32</v>
      </c>
      <c r="C17" s="50" t="s">
        <v>29</v>
      </c>
      <c r="D17" s="50" t="s">
        <v>28</v>
      </c>
      <c r="E17" s="406" t="s">
        <v>26</v>
      </c>
      <c r="F17" s="408"/>
      <c r="G17" s="406" t="s">
        <v>25</v>
      </c>
      <c r="H17" s="408"/>
      <c r="I17" s="405"/>
      <c r="J17" s="405"/>
      <c r="K17" s="50" t="s">
        <v>41</v>
      </c>
    </row>
    <row r="18" spans="1:11" x14ac:dyDescent="0.25">
      <c r="A18" s="39">
        <v>44697</v>
      </c>
      <c r="B18" s="53" t="s">
        <v>753</v>
      </c>
      <c r="C18" s="53" t="s">
        <v>429</v>
      </c>
      <c r="D18" s="53" t="s">
        <v>742</v>
      </c>
      <c r="E18" s="224" t="s">
        <v>731</v>
      </c>
      <c r="F18" s="228"/>
      <c r="G18" s="244" t="s">
        <v>722</v>
      </c>
      <c r="H18" s="228"/>
      <c r="I18" s="61">
        <v>1540000</v>
      </c>
      <c r="J18" s="61">
        <v>1540000</v>
      </c>
      <c r="K18" s="60">
        <f t="shared" ref="K18:K176" si="0">+I18-J18</f>
        <v>0</v>
      </c>
    </row>
    <row r="19" spans="1:11" x14ac:dyDescent="0.25">
      <c r="A19" s="39">
        <v>44697</v>
      </c>
      <c r="B19" s="53" t="s">
        <v>753</v>
      </c>
      <c r="C19" s="53" t="s">
        <v>429</v>
      </c>
      <c r="D19" s="53" t="s">
        <v>743</v>
      </c>
      <c r="E19" s="224" t="s">
        <v>732</v>
      </c>
      <c r="F19" s="228"/>
      <c r="G19" s="244" t="s">
        <v>723</v>
      </c>
      <c r="H19" s="228"/>
      <c r="I19" s="61">
        <v>2000000</v>
      </c>
      <c r="J19" s="61">
        <v>2000000</v>
      </c>
      <c r="K19" s="60">
        <f t="shared" si="0"/>
        <v>0</v>
      </c>
    </row>
    <row r="20" spans="1:11" x14ac:dyDescent="0.25">
      <c r="A20" s="39">
        <v>44697</v>
      </c>
      <c r="B20" s="53" t="s">
        <v>753</v>
      </c>
      <c r="C20" s="53" t="s">
        <v>429</v>
      </c>
      <c r="D20" s="53" t="s">
        <v>744</v>
      </c>
      <c r="E20" s="224" t="s">
        <v>733</v>
      </c>
      <c r="F20" s="228"/>
      <c r="G20" s="244" t="s">
        <v>724</v>
      </c>
      <c r="H20" s="228"/>
      <c r="I20" s="61">
        <v>2000000</v>
      </c>
      <c r="J20" s="61">
        <v>2000000</v>
      </c>
      <c r="K20" s="60">
        <f t="shared" si="0"/>
        <v>0</v>
      </c>
    </row>
    <row r="21" spans="1:11" x14ac:dyDescent="0.25">
      <c r="A21" s="39">
        <v>44697</v>
      </c>
      <c r="B21" s="53" t="s">
        <v>753</v>
      </c>
      <c r="C21" s="53" t="s">
        <v>429</v>
      </c>
      <c r="D21" s="53" t="s">
        <v>745</v>
      </c>
      <c r="E21" s="224" t="s">
        <v>734</v>
      </c>
      <c r="F21" s="228"/>
      <c r="G21" s="244" t="s">
        <v>722</v>
      </c>
      <c r="H21" s="228"/>
      <c r="I21" s="61">
        <v>1820000</v>
      </c>
      <c r="J21" s="61">
        <v>1820000</v>
      </c>
      <c r="K21" s="60">
        <f t="shared" si="0"/>
        <v>0</v>
      </c>
    </row>
    <row r="22" spans="1:11" x14ac:dyDescent="0.25">
      <c r="A22" s="39">
        <v>44697</v>
      </c>
      <c r="B22" s="53" t="s">
        <v>753</v>
      </c>
      <c r="C22" s="53" t="s">
        <v>429</v>
      </c>
      <c r="D22" s="53" t="s">
        <v>746</v>
      </c>
      <c r="E22" s="224" t="s">
        <v>735</v>
      </c>
      <c r="F22" s="228"/>
      <c r="G22" s="244" t="s">
        <v>725</v>
      </c>
      <c r="H22" s="228"/>
      <c r="I22" s="61">
        <v>2000000</v>
      </c>
      <c r="J22" s="61">
        <v>2000000</v>
      </c>
      <c r="K22" s="60">
        <f t="shared" si="0"/>
        <v>0</v>
      </c>
    </row>
    <row r="23" spans="1:11" x14ac:dyDescent="0.25">
      <c r="A23" s="39">
        <v>44697</v>
      </c>
      <c r="B23" s="53" t="s">
        <v>753</v>
      </c>
      <c r="C23" s="53" t="s">
        <v>429</v>
      </c>
      <c r="D23" s="53" t="s">
        <v>747</v>
      </c>
      <c r="E23" s="224" t="s">
        <v>736</v>
      </c>
      <c r="F23" s="228"/>
      <c r="G23" s="244" t="s">
        <v>726</v>
      </c>
      <c r="H23" s="228"/>
      <c r="I23" s="61">
        <v>2000000</v>
      </c>
      <c r="J23" s="61">
        <v>2000000</v>
      </c>
      <c r="K23" s="60">
        <f t="shared" si="0"/>
        <v>0</v>
      </c>
    </row>
    <row r="24" spans="1:11" x14ac:dyDescent="0.25">
      <c r="A24" s="39">
        <v>44697</v>
      </c>
      <c r="B24" s="53" t="s">
        <v>753</v>
      </c>
      <c r="C24" s="53" t="s">
        <v>429</v>
      </c>
      <c r="D24" s="53" t="s">
        <v>748</v>
      </c>
      <c r="E24" s="224" t="s">
        <v>737</v>
      </c>
      <c r="F24" s="228"/>
      <c r="G24" s="244" t="s">
        <v>727</v>
      </c>
      <c r="H24" s="228"/>
      <c r="I24" s="61">
        <v>2000000</v>
      </c>
      <c r="J24" s="61">
        <v>2000000</v>
      </c>
      <c r="K24" s="60">
        <f t="shared" si="0"/>
        <v>0</v>
      </c>
    </row>
    <row r="25" spans="1:11" x14ac:dyDescent="0.25">
      <c r="A25" s="39">
        <v>44697</v>
      </c>
      <c r="B25" s="53" t="s">
        <v>753</v>
      </c>
      <c r="C25" s="53" t="s">
        <v>429</v>
      </c>
      <c r="D25" s="53" t="s">
        <v>749</v>
      </c>
      <c r="E25" s="224" t="s">
        <v>738</v>
      </c>
      <c r="F25" s="228"/>
      <c r="G25" s="244" t="s">
        <v>728</v>
      </c>
      <c r="H25" s="228"/>
      <c r="I25" s="320">
        <v>2000000</v>
      </c>
      <c r="J25" s="61">
        <v>2000000</v>
      </c>
      <c r="K25" s="60">
        <f t="shared" si="0"/>
        <v>0</v>
      </c>
    </row>
    <row r="26" spans="1:11" x14ac:dyDescent="0.25">
      <c r="A26" s="39">
        <v>44697</v>
      </c>
      <c r="B26" s="53" t="s">
        <v>753</v>
      </c>
      <c r="C26" s="53" t="s">
        <v>429</v>
      </c>
      <c r="D26" s="53" t="s">
        <v>750</v>
      </c>
      <c r="E26" s="224" t="s">
        <v>739</v>
      </c>
      <c r="F26" s="228"/>
      <c r="G26" s="244" t="s">
        <v>724</v>
      </c>
      <c r="H26" s="228"/>
      <c r="I26" s="61">
        <v>2000000</v>
      </c>
      <c r="J26" s="61">
        <v>2000000</v>
      </c>
      <c r="K26" s="60">
        <f t="shared" si="0"/>
        <v>0</v>
      </c>
    </row>
    <row r="27" spans="1:11" x14ac:dyDescent="0.25">
      <c r="A27" s="39">
        <v>44697</v>
      </c>
      <c r="B27" s="53" t="s">
        <v>753</v>
      </c>
      <c r="C27" s="53" t="s">
        <v>429</v>
      </c>
      <c r="D27" s="53" t="s">
        <v>751</v>
      </c>
      <c r="E27" s="224" t="s">
        <v>740</v>
      </c>
      <c r="F27" s="228"/>
      <c r="G27" s="244" t="s">
        <v>729</v>
      </c>
      <c r="H27" s="228"/>
      <c r="I27" s="61">
        <v>2000000</v>
      </c>
      <c r="J27" s="61">
        <v>2000000</v>
      </c>
      <c r="K27" s="60">
        <f t="shared" si="0"/>
        <v>0</v>
      </c>
    </row>
    <row r="28" spans="1:11" x14ac:dyDescent="0.25">
      <c r="A28" s="39">
        <v>44698</v>
      </c>
      <c r="B28" s="53" t="s">
        <v>753</v>
      </c>
      <c r="C28" s="53" t="s">
        <v>429</v>
      </c>
      <c r="D28" s="53" t="s">
        <v>752</v>
      </c>
      <c r="E28" s="224" t="s">
        <v>741</v>
      </c>
      <c r="F28" s="228"/>
      <c r="G28" s="244" t="s">
        <v>730</v>
      </c>
      <c r="H28" s="228"/>
      <c r="I28" s="61">
        <v>2000000</v>
      </c>
      <c r="J28" s="61">
        <v>2000000</v>
      </c>
      <c r="K28" s="60">
        <f t="shared" si="0"/>
        <v>0</v>
      </c>
    </row>
    <row r="29" spans="1:11" x14ac:dyDescent="0.25">
      <c r="A29" s="39">
        <v>44734</v>
      </c>
      <c r="B29" s="53" t="s">
        <v>1006</v>
      </c>
      <c r="C29" s="53" t="s">
        <v>429</v>
      </c>
      <c r="D29" s="53" t="s">
        <v>998</v>
      </c>
      <c r="E29" s="224" t="s">
        <v>990</v>
      </c>
      <c r="F29" s="228"/>
      <c r="G29" s="244" t="s">
        <v>986</v>
      </c>
      <c r="H29" s="228"/>
      <c r="I29" s="61">
        <v>983773</v>
      </c>
      <c r="J29" s="61">
        <v>983773</v>
      </c>
      <c r="K29" s="60">
        <f t="shared" si="0"/>
        <v>0</v>
      </c>
    </row>
    <row r="30" spans="1:11" x14ac:dyDescent="0.25">
      <c r="A30" s="39">
        <v>44734</v>
      </c>
      <c r="B30" s="53" t="s">
        <v>1006</v>
      </c>
      <c r="C30" s="53" t="s">
        <v>429</v>
      </c>
      <c r="D30" s="53" t="s">
        <v>999</v>
      </c>
      <c r="E30" s="224" t="s">
        <v>991</v>
      </c>
      <c r="F30" s="228"/>
      <c r="G30" s="244" t="s">
        <v>987</v>
      </c>
      <c r="H30" s="228"/>
      <c r="I30" s="61">
        <v>2000000</v>
      </c>
      <c r="J30" s="61">
        <v>2000000</v>
      </c>
      <c r="K30" s="60">
        <f t="shared" si="0"/>
        <v>0</v>
      </c>
    </row>
    <row r="31" spans="1:11" x14ac:dyDescent="0.25">
      <c r="A31" s="39">
        <v>44734</v>
      </c>
      <c r="B31" s="53" t="s">
        <v>1006</v>
      </c>
      <c r="C31" s="53" t="s">
        <v>429</v>
      </c>
      <c r="D31" s="53" t="s">
        <v>1000</v>
      </c>
      <c r="E31" s="224" t="s">
        <v>992</v>
      </c>
      <c r="F31" s="228"/>
      <c r="G31" s="244" t="s">
        <v>988</v>
      </c>
      <c r="H31" s="228"/>
      <c r="I31" s="61">
        <v>2000000</v>
      </c>
      <c r="J31" s="61">
        <v>2000000</v>
      </c>
      <c r="K31" s="60">
        <f t="shared" si="0"/>
        <v>0</v>
      </c>
    </row>
    <row r="32" spans="1:11" x14ac:dyDescent="0.25">
      <c r="A32" s="39">
        <v>44734</v>
      </c>
      <c r="B32" s="53" t="s">
        <v>1006</v>
      </c>
      <c r="C32" s="53" t="s">
        <v>429</v>
      </c>
      <c r="D32" s="53" t="s">
        <v>1001</v>
      </c>
      <c r="E32" s="241" t="s">
        <v>993</v>
      </c>
      <c r="F32" s="55"/>
      <c r="G32" s="241" t="s">
        <v>986</v>
      </c>
      <c r="H32" s="55"/>
      <c r="I32" s="61">
        <v>1806168</v>
      </c>
      <c r="J32" s="301">
        <v>1806168</v>
      </c>
      <c r="K32" s="60">
        <f t="shared" si="0"/>
        <v>0</v>
      </c>
    </row>
    <row r="33" spans="1:13" x14ac:dyDescent="0.25">
      <c r="A33" s="39">
        <v>44734</v>
      </c>
      <c r="B33" s="53" t="s">
        <v>1006</v>
      </c>
      <c r="C33" s="53" t="s">
        <v>429</v>
      </c>
      <c r="D33" s="53" t="s">
        <v>1002</v>
      </c>
      <c r="E33" s="241" t="s">
        <v>994</v>
      </c>
      <c r="F33" s="55"/>
      <c r="G33" s="241" t="s">
        <v>722</v>
      </c>
      <c r="H33" s="55"/>
      <c r="I33" s="273">
        <v>1960000</v>
      </c>
      <c r="J33" s="306">
        <v>1960000</v>
      </c>
      <c r="K33" s="60">
        <f t="shared" si="0"/>
        <v>0</v>
      </c>
    </row>
    <row r="34" spans="1:13" x14ac:dyDescent="0.25">
      <c r="A34" s="39">
        <v>44734</v>
      </c>
      <c r="B34" s="53" t="s">
        <v>1006</v>
      </c>
      <c r="C34" s="53" t="s">
        <v>429</v>
      </c>
      <c r="D34" s="53" t="s">
        <v>1003</v>
      </c>
      <c r="E34" s="241" t="s">
        <v>995</v>
      </c>
      <c r="F34" s="55"/>
      <c r="G34" s="241" t="s">
        <v>730</v>
      </c>
      <c r="H34" s="55"/>
      <c r="I34" s="273">
        <v>2000000</v>
      </c>
      <c r="J34" s="306">
        <v>2000000</v>
      </c>
      <c r="K34" s="60">
        <f t="shared" si="0"/>
        <v>0</v>
      </c>
    </row>
    <row r="35" spans="1:13" x14ac:dyDescent="0.25">
      <c r="A35" s="39">
        <v>44734</v>
      </c>
      <c r="B35" s="53" t="s">
        <v>1006</v>
      </c>
      <c r="C35" s="53" t="s">
        <v>429</v>
      </c>
      <c r="D35" s="53" t="s">
        <v>1004</v>
      </c>
      <c r="E35" s="241" t="s">
        <v>996</v>
      </c>
      <c r="F35" s="55"/>
      <c r="G35" s="241" t="s">
        <v>727</v>
      </c>
      <c r="H35" s="55"/>
      <c r="I35" s="273">
        <v>2000000</v>
      </c>
      <c r="J35" s="306">
        <v>2000000</v>
      </c>
      <c r="K35" s="60">
        <f t="shared" si="0"/>
        <v>0</v>
      </c>
    </row>
    <row r="36" spans="1:13" x14ac:dyDescent="0.25">
      <c r="A36" s="39">
        <v>44734</v>
      </c>
      <c r="B36" s="53" t="s">
        <v>1006</v>
      </c>
      <c r="C36" s="53" t="s">
        <v>429</v>
      </c>
      <c r="D36" s="53" t="s">
        <v>1005</v>
      </c>
      <c r="E36" s="241" t="s">
        <v>997</v>
      </c>
      <c r="F36" s="55"/>
      <c r="G36" s="241" t="s">
        <v>989</v>
      </c>
      <c r="H36" s="55"/>
      <c r="I36" s="273">
        <v>879312</v>
      </c>
      <c r="J36" s="273">
        <v>879312</v>
      </c>
      <c r="K36" s="60">
        <f t="shared" si="0"/>
        <v>0</v>
      </c>
      <c r="M36" s="120"/>
    </row>
    <row r="37" spans="1:13" x14ac:dyDescent="0.25">
      <c r="A37" s="250">
        <v>44749</v>
      </c>
      <c r="B37" s="53">
        <v>989</v>
      </c>
      <c r="C37" s="53" t="s">
        <v>1250</v>
      </c>
      <c r="D37" s="53" t="s">
        <v>1251</v>
      </c>
      <c r="E37" s="268" t="s">
        <v>1370</v>
      </c>
      <c r="F37" s="55"/>
      <c r="G37" s="241" t="s">
        <v>1339</v>
      </c>
      <c r="H37" s="55"/>
      <c r="I37" s="273">
        <v>518171758</v>
      </c>
      <c r="J37" s="273">
        <v>0</v>
      </c>
      <c r="K37" s="60">
        <f t="shared" si="0"/>
        <v>518171758</v>
      </c>
      <c r="M37" s="120"/>
    </row>
    <row r="38" spans="1:13" x14ac:dyDescent="0.25">
      <c r="A38" s="250">
        <v>44750</v>
      </c>
      <c r="B38" s="296" t="s">
        <v>1457</v>
      </c>
      <c r="C38" s="53" t="s">
        <v>597</v>
      </c>
      <c r="D38" s="53" t="s">
        <v>1252</v>
      </c>
      <c r="E38" s="268" t="s">
        <v>1371</v>
      </c>
      <c r="F38" s="55"/>
      <c r="G38" s="241" t="s">
        <v>1340</v>
      </c>
      <c r="H38" s="55"/>
      <c r="I38" s="273">
        <v>483000</v>
      </c>
      <c r="J38" s="273">
        <v>483000</v>
      </c>
      <c r="K38" s="60">
        <f t="shared" si="0"/>
        <v>0</v>
      </c>
      <c r="M38" s="120"/>
    </row>
    <row r="39" spans="1:13" x14ac:dyDescent="0.25">
      <c r="A39" s="250">
        <v>44750</v>
      </c>
      <c r="B39" s="296" t="s">
        <v>1457</v>
      </c>
      <c r="C39" s="53" t="s">
        <v>597</v>
      </c>
      <c r="D39" s="53" t="s">
        <v>1253</v>
      </c>
      <c r="E39" s="268" t="s">
        <v>1372</v>
      </c>
      <c r="F39" s="55"/>
      <c r="G39" s="241" t="s">
        <v>1340</v>
      </c>
      <c r="H39" s="55"/>
      <c r="I39" s="273">
        <v>483000</v>
      </c>
      <c r="J39" s="273">
        <v>483000</v>
      </c>
      <c r="K39" s="60">
        <f t="shared" si="0"/>
        <v>0</v>
      </c>
      <c r="M39" s="120"/>
    </row>
    <row r="40" spans="1:13" x14ac:dyDescent="0.25">
      <c r="A40" s="250">
        <v>44750</v>
      </c>
      <c r="B40" s="296" t="s">
        <v>1457</v>
      </c>
      <c r="C40" s="53" t="s">
        <v>597</v>
      </c>
      <c r="D40" s="53" t="s">
        <v>1254</v>
      </c>
      <c r="E40" s="268" t="s">
        <v>1373</v>
      </c>
      <c r="F40" s="55"/>
      <c r="G40" s="241" t="s">
        <v>1340</v>
      </c>
      <c r="H40" s="55"/>
      <c r="I40" s="273">
        <v>483000</v>
      </c>
      <c r="J40" s="273">
        <v>483000</v>
      </c>
      <c r="K40" s="60">
        <f t="shared" si="0"/>
        <v>0</v>
      </c>
      <c r="M40" s="120"/>
    </row>
    <row r="41" spans="1:13" x14ac:dyDescent="0.25">
      <c r="A41" s="250">
        <v>44750</v>
      </c>
      <c r="B41" s="296" t="s">
        <v>1457</v>
      </c>
      <c r="C41" s="53" t="s">
        <v>597</v>
      </c>
      <c r="D41" s="53" t="s">
        <v>1255</v>
      </c>
      <c r="E41" s="268" t="s">
        <v>1374</v>
      </c>
      <c r="F41" s="55"/>
      <c r="G41" s="241" t="s">
        <v>1340</v>
      </c>
      <c r="H41" s="55"/>
      <c r="I41" s="273">
        <v>483000</v>
      </c>
      <c r="J41" s="273">
        <v>483000</v>
      </c>
      <c r="K41" s="60">
        <f t="shared" si="0"/>
        <v>0</v>
      </c>
      <c r="M41" s="120"/>
    </row>
    <row r="42" spans="1:13" x14ac:dyDescent="0.25">
      <c r="A42" s="250">
        <v>44750</v>
      </c>
      <c r="B42" s="296" t="s">
        <v>1457</v>
      </c>
      <c r="C42" s="53" t="s">
        <v>597</v>
      </c>
      <c r="D42" s="53" t="s">
        <v>1256</v>
      </c>
      <c r="E42" s="268" t="s">
        <v>1375</v>
      </c>
      <c r="F42" s="55"/>
      <c r="G42" s="241" t="s">
        <v>1340</v>
      </c>
      <c r="H42" s="55"/>
      <c r="I42" s="273">
        <v>483000</v>
      </c>
      <c r="J42" s="273">
        <v>483000</v>
      </c>
      <c r="K42" s="60">
        <f t="shared" si="0"/>
        <v>0</v>
      </c>
      <c r="M42" s="120"/>
    </row>
    <row r="43" spans="1:13" x14ac:dyDescent="0.25">
      <c r="A43" s="250">
        <v>44764</v>
      </c>
      <c r="B43" s="296" t="s">
        <v>1458</v>
      </c>
      <c r="C43" s="53" t="s">
        <v>1257</v>
      </c>
      <c r="D43" s="53" t="s">
        <v>1258</v>
      </c>
      <c r="E43" s="268" t="s">
        <v>1376</v>
      </c>
      <c r="F43" s="55"/>
      <c r="G43" s="241" t="s">
        <v>1341</v>
      </c>
      <c r="H43" s="55"/>
      <c r="I43" s="273">
        <v>6000000</v>
      </c>
      <c r="J43" s="273">
        <v>6000000</v>
      </c>
      <c r="K43" s="60">
        <f t="shared" si="0"/>
        <v>0</v>
      </c>
      <c r="M43" s="120"/>
    </row>
    <row r="44" spans="1:13" x14ac:dyDescent="0.25">
      <c r="A44" s="250">
        <v>44764</v>
      </c>
      <c r="B44" s="296" t="s">
        <v>1458</v>
      </c>
      <c r="C44" s="53" t="s">
        <v>1257</v>
      </c>
      <c r="D44" s="53" t="s">
        <v>1259</v>
      </c>
      <c r="E44" s="268" t="s">
        <v>1377</v>
      </c>
      <c r="F44" s="55"/>
      <c r="G44" s="241" t="s">
        <v>1342</v>
      </c>
      <c r="H44" s="55"/>
      <c r="I44" s="61">
        <v>4000000</v>
      </c>
      <c r="J44" s="61">
        <v>4000000</v>
      </c>
      <c r="K44" s="60">
        <f t="shared" si="0"/>
        <v>0</v>
      </c>
      <c r="M44" s="120"/>
    </row>
    <row r="45" spans="1:13" x14ac:dyDescent="0.25">
      <c r="A45" s="250">
        <v>44764</v>
      </c>
      <c r="B45" s="296" t="s">
        <v>1458</v>
      </c>
      <c r="C45" s="53" t="s">
        <v>1257</v>
      </c>
      <c r="D45" s="53" t="s">
        <v>1260</v>
      </c>
      <c r="E45" s="268" t="s">
        <v>1378</v>
      </c>
      <c r="F45" s="55"/>
      <c r="G45" s="241" t="s">
        <v>1343</v>
      </c>
      <c r="H45" s="55"/>
      <c r="I45" s="61">
        <v>4000000</v>
      </c>
      <c r="J45" s="61">
        <v>4000000</v>
      </c>
      <c r="K45" s="60">
        <f t="shared" si="0"/>
        <v>0</v>
      </c>
      <c r="M45" s="120"/>
    </row>
    <row r="46" spans="1:13" x14ac:dyDescent="0.25">
      <c r="A46" s="250">
        <v>44764</v>
      </c>
      <c r="B46" s="296" t="s">
        <v>1459</v>
      </c>
      <c r="C46" s="53" t="s">
        <v>1257</v>
      </c>
      <c r="D46" s="53" t="s">
        <v>1261</v>
      </c>
      <c r="E46" s="268" t="s">
        <v>1379</v>
      </c>
      <c r="F46" s="55"/>
      <c r="G46" s="241" t="s">
        <v>1342</v>
      </c>
      <c r="H46" s="55"/>
      <c r="I46" s="61">
        <v>1000000</v>
      </c>
      <c r="J46" s="61">
        <v>1000000</v>
      </c>
      <c r="K46" s="60">
        <f t="shared" si="0"/>
        <v>0</v>
      </c>
      <c r="M46" s="120"/>
    </row>
    <row r="47" spans="1:13" x14ac:dyDescent="0.25">
      <c r="A47" s="250">
        <v>44764</v>
      </c>
      <c r="B47" s="296" t="s">
        <v>1459</v>
      </c>
      <c r="C47" s="53" t="s">
        <v>1257</v>
      </c>
      <c r="D47" s="53" t="s">
        <v>1262</v>
      </c>
      <c r="E47" s="268" t="s">
        <v>1380</v>
      </c>
      <c r="F47" s="55"/>
      <c r="G47" s="241" t="s">
        <v>1342</v>
      </c>
      <c r="H47" s="55"/>
      <c r="I47" s="61">
        <v>1000000</v>
      </c>
      <c r="J47" s="61">
        <v>1000000</v>
      </c>
      <c r="K47" s="60">
        <f t="shared" si="0"/>
        <v>0</v>
      </c>
      <c r="M47" s="120"/>
    </row>
    <row r="48" spans="1:13" x14ac:dyDescent="0.25">
      <c r="A48" s="250">
        <v>44764</v>
      </c>
      <c r="B48" s="296" t="s">
        <v>1459</v>
      </c>
      <c r="C48" s="53" t="s">
        <v>1257</v>
      </c>
      <c r="D48" s="53" t="s">
        <v>1263</v>
      </c>
      <c r="E48" s="268" t="s">
        <v>1381</v>
      </c>
      <c r="F48" s="55"/>
      <c r="G48" s="241" t="s">
        <v>1342</v>
      </c>
      <c r="H48" s="55"/>
      <c r="I48" s="61">
        <v>1000000</v>
      </c>
      <c r="J48" s="61">
        <v>1000000</v>
      </c>
      <c r="K48" s="60">
        <f t="shared" si="0"/>
        <v>0</v>
      </c>
      <c r="M48" s="120"/>
    </row>
    <row r="49" spans="1:13" x14ac:dyDescent="0.25">
      <c r="A49" s="250">
        <v>44764</v>
      </c>
      <c r="B49" s="296" t="s">
        <v>1459</v>
      </c>
      <c r="C49" s="53" t="s">
        <v>1257</v>
      </c>
      <c r="D49" s="53" t="s">
        <v>1264</v>
      </c>
      <c r="E49" s="268" t="s">
        <v>1382</v>
      </c>
      <c r="F49" s="55"/>
      <c r="G49" s="241" t="s">
        <v>1342</v>
      </c>
      <c r="H49" s="55"/>
      <c r="I49" s="61">
        <v>1000000</v>
      </c>
      <c r="J49" s="61">
        <v>1000000</v>
      </c>
      <c r="K49" s="60">
        <f t="shared" si="0"/>
        <v>0</v>
      </c>
      <c r="M49" s="120"/>
    </row>
    <row r="50" spans="1:13" x14ac:dyDescent="0.25">
      <c r="A50" s="250">
        <v>44764</v>
      </c>
      <c r="B50" s="296" t="s">
        <v>1459</v>
      </c>
      <c r="C50" s="53" t="s">
        <v>1257</v>
      </c>
      <c r="D50" s="53" t="s">
        <v>1265</v>
      </c>
      <c r="E50" s="268" t="s">
        <v>1383</v>
      </c>
      <c r="F50" s="55"/>
      <c r="G50" s="241" t="s">
        <v>1342</v>
      </c>
      <c r="H50" s="55"/>
      <c r="I50" s="61">
        <v>1000000</v>
      </c>
      <c r="J50" s="61">
        <v>1000000</v>
      </c>
      <c r="K50" s="60">
        <f t="shared" si="0"/>
        <v>0</v>
      </c>
      <c r="M50" s="120"/>
    </row>
    <row r="51" spans="1:13" x14ac:dyDescent="0.25">
      <c r="A51" s="250">
        <v>44764</v>
      </c>
      <c r="B51" s="296" t="s">
        <v>1459</v>
      </c>
      <c r="C51" s="53" t="s">
        <v>1257</v>
      </c>
      <c r="D51" s="53" t="s">
        <v>1266</v>
      </c>
      <c r="E51" s="268" t="s">
        <v>1384</v>
      </c>
      <c r="F51" s="55"/>
      <c r="G51" s="241" t="s">
        <v>1342</v>
      </c>
      <c r="H51" s="55"/>
      <c r="I51" s="61">
        <v>1000000</v>
      </c>
      <c r="J51" s="61">
        <v>1000000</v>
      </c>
      <c r="K51" s="60">
        <f t="shared" si="0"/>
        <v>0</v>
      </c>
      <c r="M51" s="120"/>
    </row>
    <row r="52" spans="1:13" x14ac:dyDescent="0.25">
      <c r="A52" s="250">
        <v>44764</v>
      </c>
      <c r="B52" s="296" t="s">
        <v>1459</v>
      </c>
      <c r="C52" s="53" t="s">
        <v>1257</v>
      </c>
      <c r="D52" s="53" t="s">
        <v>1267</v>
      </c>
      <c r="E52" s="268" t="s">
        <v>1385</v>
      </c>
      <c r="F52" s="55"/>
      <c r="G52" s="241" t="s">
        <v>1342</v>
      </c>
      <c r="H52" s="55"/>
      <c r="I52" s="61">
        <v>1000000</v>
      </c>
      <c r="J52" s="61">
        <v>1000000</v>
      </c>
      <c r="K52" s="60">
        <f t="shared" si="0"/>
        <v>0</v>
      </c>
      <c r="M52" s="120"/>
    </row>
    <row r="53" spans="1:13" x14ac:dyDescent="0.25">
      <c r="A53" s="250">
        <v>44764</v>
      </c>
      <c r="B53" s="296" t="s">
        <v>1459</v>
      </c>
      <c r="C53" s="53" t="s">
        <v>1257</v>
      </c>
      <c r="D53" s="53" t="s">
        <v>1268</v>
      </c>
      <c r="E53" s="268" t="s">
        <v>1386</v>
      </c>
      <c r="F53" s="55"/>
      <c r="G53" s="241" t="s">
        <v>1342</v>
      </c>
      <c r="H53" s="55"/>
      <c r="I53" s="61">
        <v>1000000</v>
      </c>
      <c r="J53" s="61">
        <v>1000000</v>
      </c>
      <c r="K53" s="60">
        <f t="shared" si="0"/>
        <v>0</v>
      </c>
      <c r="M53" s="120"/>
    </row>
    <row r="54" spans="1:13" x14ac:dyDescent="0.25">
      <c r="A54" s="250">
        <v>44764</v>
      </c>
      <c r="B54" s="296" t="s">
        <v>1459</v>
      </c>
      <c r="C54" s="53" t="s">
        <v>1257</v>
      </c>
      <c r="D54" s="53" t="s">
        <v>1269</v>
      </c>
      <c r="E54" s="268" t="s">
        <v>1387</v>
      </c>
      <c r="F54" s="55"/>
      <c r="G54" s="241" t="s">
        <v>1344</v>
      </c>
      <c r="H54" s="55"/>
      <c r="I54" s="61">
        <v>1000000</v>
      </c>
      <c r="J54" s="61">
        <v>1000000</v>
      </c>
      <c r="K54" s="60">
        <f t="shared" si="0"/>
        <v>0</v>
      </c>
      <c r="M54" s="120"/>
    </row>
    <row r="55" spans="1:13" x14ac:dyDescent="0.25">
      <c r="A55" s="250">
        <v>44764</v>
      </c>
      <c r="B55" s="296" t="s">
        <v>1459</v>
      </c>
      <c r="C55" s="53" t="s">
        <v>1257</v>
      </c>
      <c r="D55" s="53" t="s">
        <v>1270</v>
      </c>
      <c r="E55" s="268" t="s">
        <v>1388</v>
      </c>
      <c r="F55" s="55"/>
      <c r="G55" s="241" t="s">
        <v>1345</v>
      </c>
      <c r="H55" s="55"/>
      <c r="I55" s="61">
        <v>1000000</v>
      </c>
      <c r="J55" s="61">
        <v>1000000</v>
      </c>
      <c r="K55" s="60">
        <f t="shared" si="0"/>
        <v>0</v>
      </c>
      <c r="M55" s="120"/>
    </row>
    <row r="56" spans="1:13" x14ac:dyDescent="0.25">
      <c r="A56" s="250">
        <v>44764</v>
      </c>
      <c r="B56" s="296" t="s">
        <v>1459</v>
      </c>
      <c r="C56" s="53" t="s">
        <v>1257</v>
      </c>
      <c r="D56" s="53" t="s">
        <v>1271</v>
      </c>
      <c r="E56" s="268" t="s">
        <v>1389</v>
      </c>
      <c r="F56" s="55"/>
      <c r="G56" s="241" t="s">
        <v>1342</v>
      </c>
      <c r="H56" s="55"/>
      <c r="I56" s="61">
        <v>1000000</v>
      </c>
      <c r="J56" s="61">
        <v>1000000</v>
      </c>
      <c r="K56" s="60">
        <f t="shared" si="0"/>
        <v>0</v>
      </c>
      <c r="M56" s="120"/>
    </row>
    <row r="57" spans="1:13" x14ac:dyDescent="0.25">
      <c r="A57" s="250">
        <v>44764</v>
      </c>
      <c r="B57" s="296" t="s">
        <v>1459</v>
      </c>
      <c r="C57" s="53" t="s">
        <v>1257</v>
      </c>
      <c r="D57" s="53" t="s">
        <v>1272</v>
      </c>
      <c r="E57" s="268" t="s">
        <v>1390</v>
      </c>
      <c r="F57" s="55"/>
      <c r="G57" s="241" t="s">
        <v>1342</v>
      </c>
      <c r="H57" s="55"/>
      <c r="I57" s="61">
        <v>1000000</v>
      </c>
      <c r="J57" s="61">
        <v>1000000</v>
      </c>
      <c r="K57" s="60">
        <f t="shared" si="0"/>
        <v>0</v>
      </c>
      <c r="M57" s="120"/>
    </row>
    <row r="58" spans="1:13" x14ac:dyDescent="0.25">
      <c r="A58" s="250">
        <v>44764</v>
      </c>
      <c r="B58" s="296" t="s">
        <v>1459</v>
      </c>
      <c r="C58" s="53" t="s">
        <v>1257</v>
      </c>
      <c r="D58" s="53" t="s">
        <v>1273</v>
      </c>
      <c r="E58" s="268" t="s">
        <v>1391</v>
      </c>
      <c r="F58" s="55"/>
      <c r="G58" s="241" t="s">
        <v>1346</v>
      </c>
      <c r="H58" s="55"/>
      <c r="I58" s="61">
        <v>1000000</v>
      </c>
      <c r="J58" s="61">
        <v>1000000</v>
      </c>
      <c r="K58" s="60">
        <f t="shared" si="0"/>
        <v>0</v>
      </c>
      <c r="M58" s="120"/>
    </row>
    <row r="59" spans="1:13" x14ac:dyDescent="0.25">
      <c r="A59" s="250">
        <v>44764</v>
      </c>
      <c r="B59" s="296" t="s">
        <v>1459</v>
      </c>
      <c r="C59" s="53" t="s">
        <v>1257</v>
      </c>
      <c r="D59" s="53" t="s">
        <v>1274</v>
      </c>
      <c r="E59" s="268" t="s">
        <v>1392</v>
      </c>
      <c r="F59" s="55"/>
      <c r="G59" s="241" t="s">
        <v>1347</v>
      </c>
      <c r="H59" s="55"/>
      <c r="I59" s="61">
        <v>1000000</v>
      </c>
      <c r="J59" s="61">
        <v>1000000</v>
      </c>
      <c r="K59" s="60">
        <f t="shared" si="0"/>
        <v>0</v>
      </c>
      <c r="M59" s="120"/>
    </row>
    <row r="60" spans="1:13" x14ac:dyDescent="0.25">
      <c r="A60" s="250">
        <v>44764</v>
      </c>
      <c r="B60" s="296" t="s">
        <v>1459</v>
      </c>
      <c r="C60" s="53" t="s">
        <v>1257</v>
      </c>
      <c r="D60" s="53" t="s">
        <v>1275</v>
      </c>
      <c r="E60" s="268" t="s">
        <v>1393</v>
      </c>
      <c r="F60" s="55"/>
      <c r="G60" s="241" t="s">
        <v>1342</v>
      </c>
      <c r="H60" s="55"/>
      <c r="I60" s="61">
        <v>1000000</v>
      </c>
      <c r="J60" s="61">
        <v>1000000</v>
      </c>
      <c r="K60" s="60">
        <f t="shared" si="0"/>
        <v>0</v>
      </c>
      <c r="M60" s="120"/>
    </row>
    <row r="61" spans="1:13" x14ac:dyDescent="0.25">
      <c r="A61" s="250">
        <v>44764</v>
      </c>
      <c r="B61" s="296" t="s">
        <v>1459</v>
      </c>
      <c r="C61" s="53" t="s">
        <v>1257</v>
      </c>
      <c r="D61" s="53" t="s">
        <v>1276</v>
      </c>
      <c r="E61" s="268" t="s">
        <v>1394</v>
      </c>
      <c r="F61" s="55"/>
      <c r="G61" s="241" t="s">
        <v>1342</v>
      </c>
      <c r="H61" s="55"/>
      <c r="I61" s="61">
        <v>1000000</v>
      </c>
      <c r="J61" s="61">
        <v>1000000</v>
      </c>
      <c r="K61" s="60">
        <f t="shared" si="0"/>
        <v>0</v>
      </c>
      <c r="M61" s="120"/>
    </row>
    <row r="62" spans="1:13" x14ac:dyDescent="0.25">
      <c r="A62" s="250">
        <v>44764</v>
      </c>
      <c r="B62" s="296" t="s">
        <v>1459</v>
      </c>
      <c r="C62" s="53" t="s">
        <v>1257</v>
      </c>
      <c r="D62" s="53" t="s">
        <v>1277</v>
      </c>
      <c r="E62" s="268" t="s">
        <v>1395</v>
      </c>
      <c r="F62" s="55"/>
      <c r="G62" s="241" t="s">
        <v>1348</v>
      </c>
      <c r="H62" s="55"/>
      <c r="I62" s="61">
        <v>1000000</v>
      </c>
      <c r="J62" s="61">
        <v>1000000</v>
      </c>
      <c r="K62" s="60">
        <f t="shared" si="0"/>
        <v>0</v>
      </c>
      <c r="M62" s="120"/>
    </row>
    <row r="63" spans="1:13" x14ac:dyDescent="0.25">
      <c r="A63" s="250">
        <v>44764</v>
      </c>
      <c r="B63" s="296" t="s">
        <v>1459</v>
      </c>
      <c r="C63" s="53" t="s">
        <v>1257</v>
      </c>
      <c r="D63" s="53" t="s">
        <v>1278</v>
      </c>
      <c r="E63" s="268" t="s">
        <v>1396</v>
      </c>
      <c r="F63" s="55"/>
      <c r="G63" s="241" t="s">
        <v>1342</v>
      </c>
      <c r="H63" s="55"/>
      <c r="I63" s="61">
        <v>1000000</v>
      </c>
      <c r="J63" s="61">
        <v>1000000</v>
      </c>
      <c r="K63" s="60">
        <f t="shared" si="0"/>
        <v>0</v>
      </c>
      <c r="M63" s="120"/>
    </row>
    <row r="64" spans="1:13" x14ac:dyDescent="0.25">
      <c r="A64" s="250">
        <v>44764</v>
      </c>
      <c r="B64" s="296" t="s">
        <v>1459</v>
      </c>
      <c r="C64" s="53" t="s">
        <v>1257</v>
      </c>
      <c r="D64" s="53" t="s">
        <v>1279</v>
      </c>
      <c r="E64" s="268" t="s">
        <v>1397</v>
      </c>
      <c r="F64" s="55"/>
      <c r="G64" s="241" t="s">
        <v>1349</v>
      </c>
      <c r="H64" s="55"/>
      <c r="I64" s="61">
        <v>1000000</v>
      </c>
      <c r="J64" s="61">
        <v>1000000</v>
      </c>
      <c r="K64" s="60">
        <f t="shared" si="0"/>
        <v>0</v>
      </c>
      <c r="M64" s="120"/>
    </row>
    <row r="65" spans="1:13" x14ac:dyDescent="0.25">
      <c r="A65" s="250">
        <v>44764</v>
      </c>
      <c r="B65" s="296" t="s">
        <v>1459</v>
      </c>
      <c r="C65" s="53" t="s">
        <v>1257</v>
      </c>
      <c r="D65" s="53" t="s">
        <v>1280</v>
      </c>
      <c r="E65" s="268" t="s">
        <v>1398</v>
      </c>
      <c r="F65" s="55"/>
      <c r="G65" s="241" t="s">
        <v>1342</v>
      </c>
      <c r="H65" s="55"/>
      <c r="I65" s="61">
        <v>1000000</v>
      </c>
      <c r="J65" s="61">
        <v>1000000</v>
      </c>
      <c r="K65" s="60">
        <f t="shared" si="0"/>
        <v>0</v>
      </c>
      <c r="M65" s="120"/>
    </row>
    <row r="66" spans="1:13" x14ac:dyDescent="0.25">
      <c r="A66" s="250">
        <v>44764</v>
      </c>
      <c r="B66" s="296" t="s">
        <v>1459</v>
      </c>
      <c r="C66" s="53" t="s">
        <v>1257</v>
      </c>
      <c r="D66" s="53" t="s">
        <v>1281</v>
      </c>
      <c r="E66" s="268" t="s">
        <v>1399</v>
      </c>
      <c r="F66" s="55"/>
      <c r="G66" s="241" t="s">
        <v>1342</v>
      </c>
      <c r="H66" s="55"/>
      <c r="I66" s="61">
        <v>1000000</v>
      </c>
      <c r="J66" s="61">
        <v>1000000</v>
      </c>
      <c r="K66" s="60">
        <f t="shared" si="0"/>
        <v>0</v>
      </c>
      <c r="M66" s="120"/>
    </row>
    <row r="67" spans="1:13" x14ac:dyDescent="0.25">
      <c r="A67" s="250">
        <v>44764</v>
      </c>
      <c r="B67" s="296" t="s">
        <v>1459</v>
      </c>
      <c r="C67" s="53" t="s">
        <v>1257</v>
      </c>
      <c r="D67" s="53" t="s">
        <v>1282</v>
      </c>
      <c r="E67" s="268" t="s">
        <v>1400</v>
      </c>
      <c r="F67" s="55"/>
      <c r="G67" s="241" t="s">
        <v>1350</v>
      </c>
      <c r="H67" s="55"/>
      <c r="I67" s="61">
        <v>1000000</v>
      </c>
      <c r="J67" s="61">
        <v>1000000</v>
      </c>
      <c r="K67" s="60">
        <f t="shared" si="0"/>
        <v>0</v>
      </c>
      <c r="M67" s="120"/>
    </row>
    <row r="68" spans="1:13" x14ac:dyDescent="0.25">
      <c r="A68" s="250">
        <v>44764</v>
      </c>
      <c r="B68" s="296" t="s">
        <v>1459</v>
      </c>
      <c r="C68" s="53" t="s">
        <v>1257</v>
      </c>
      <c r="D68" s="53" t="s">
        <v>1283</v>
      </c>
      <c r="E68" s="268" t="s">
        <v>1401</v>
      </c>
      <c r="F68" s="55"/>
      <c r="G68" s="241" t="s">
        <v>1342</v>
      </c>
      <c r="H68" s="55"/>
      <c r="I68" s="61">
        <v>1000000</v>
      </c>
      <c r="J68" s="61">
        <v>1000000</v>
      </c>
      <c r="K68" s="60">
        <f t="shared" si="0"/>
        <v>0</v>
      </c>
      <c r="M68" s="120"/>
    </row>
    <row r="69" spans="1:13" x14ac:dyDescent="0.25">
      <c r="A69" s="250">
        <v>44764</v>
      </c>
      <c r="B69" s="296" t="s">
        <v>1459</v>
      </c>
      <c r="C69" s="53" t="s">
        <v>1257</v>
      </c>
      <c r="D69" s="53" t="s">
        <v>1284</v>
      </c>
      <c r="E69" s="268" t="s">
        <v>1402</v>
      </c>
      <c r="F69" s="55"/>
      <c r="G69" s="241" t="s">
        <v>1342</v>
      </c>
      <c r="H69" s="55"/>
      <c r="I69" s="61">
        <v>1000000</v>
      </c>
      <c r="J69" s="61">
        <v>1000000</v>
      </c>
      <c r="K69" s="60">
        <f t="shared" si="0"/>
        <v>0</v>
      </c>
      <c r="M69" s="120"/>
    </row>
    <row r="70" spans="1:13" x14ac:dyDescent="0.25">
      <c r="A70" s="250">
        <v>44764</v>
      </c>
      <c r="B70" s="296" t="s">
        <v>1459</v>
      </c>
      <c r="C70" s="53" t="s">
        <v>1257</v>
      </c>
      <c r="D70" s="53" t="s">
        <v>1285</v>
      </c>
      <c r="E70" s="268" t="s">
        <v>1403</v>
      </c>
      <c r="F70" s="55"/>
      <c r="G70" s="241" t="s">
        <v>1351</v>
      </c>
      <c r="H70" s="55"/>
      <c r="I70" s="61">
        <v>1000000</v>
      </c>
      <c r="J70" s="61">
        <v>1000000</v>
      </c>
      <c r="K70" s="60">
        <f t="shared" si="0"/>
        <v>0</v>
      </c>
      <c r="M70" s="120"/>
    </row>
    <row r="71" spans="1:13" x14ac:dyDescent="0.25">
      <c r="A71" s="250">
        <v>44764</v>
      </c>
      <c r="B71" s="296" t="s">
        <v>1459</v>
      </c>
      <c r="C71" s="53" t="s">
        <v>1257</v>
      </c>
      <c r="D71" s="53" t="s">
        <v>1286</v>
      </c>
      <c r="E71" s="268" t="s">
        <v>1404</v>
      </c>
      <c r="F71" s="55"/>
      <c r="G71" s="241" t="s">
        <v>1342</v>
      </c>
      <c r="H71" s="55"/>
      <c r="I71" s="61">
        <v>1000000</v>
      </c>
      <c r="J71" s="61">
        <v>1000000</v>
      </c>
      <c r="K71" s="60">
        <f t="shared" si="0"/>
        <v>0</v>
      </c>
      <c r="M71" s="120"/>
    </row>
    <row r="72" spans="1:13" x14ac:dyDescent="0.25">
      <c r="A72" s="250">
        <v>44764</v>
      </c>
      <c r="B72" s="296" t="s">
        <v>1459</v>
      </c>
      <c r="C72" s="53" t="s">
        <v>1257</v>
      </c>
      <c r="D72" s="53" t="s">
        <v>1287</v>
      </c>
      <c r="E72" s="268" t="s">
        <v>1405</v>
      </c>
      <c r="F72" s="55"/>
      <c r="G72" s="241" t="s">
        <v>1346</v>
      </c>
      <c r="H72" s="55"/>
      <c r="I72" s="61">
        <v>1000000</v>
      </c>
      <c r="J72" s="61">
        <v>1000000</v>
      </c>
      <c r="K72" s="60">
        <f t="shared" si="0"/>
        <v>0</v>
      </c>
      <c r="M72" s="120"/>
    </row>
    <row r="73" spans="1:13" x14ac:dyDescent="0.25">
      <c r="A73" s="250">
        <v>44764</v>
      </c>
      <c r="B73" s="296" t="s">
        <v>1459</v>
      </c>
      <c r="C73" s="53" t="s">
        <v>1257</v>
      </c>
      <c r="D73" s="53" t="s">
        <v>1288</v>
      </c>
      <c r="E73" s="268" t="s">
        <v>1406</v>
      </c>
      <c r="F73" s="55"/>
      <c r="G73" s="241" t="s">
        <v>1342</v>
      </c>
      <c r="H73" s="55"/>
      <c r="I73" s="61">
        <v>1000000</v>
      </c>
      <c r="J73" s="61">
        <v>1000000</v>
      </c>
      <c r="K73" s="60">
        <f t="shared" si="0"/>
        <v>0</v>
      </c>
      <c r="M73" s="120"/>
    </row>
    <row r="74" spans="1:13" x14ac:dyDescent="0.25">
      <c r="A74" s="250">
        <v>44764</v>
      </c>
      <c r="B74" s="296" t="s">
        <v>1459</v>
      </c>
      <c r="C74" s="53" t="s">
        <v>1257</v>
      </c>
      <c r="D74" s="53" t="s">
        <v>1289</v>
      </c>
      <c r="E74" s="268" t="s">
        <v>1407</v>
      </c>
      <c r="F74" s="55"/>
      <c r="G74" s="241" t="s">
        <v>1342</v>
      </c>
      <c r="H74" s="55"/>
      <c r="I74" s="61">
        <v>1000000</v>
      </c>
      <c r="J74" s="61">
        <v>1000000</v>
      </c>
      <c r="K74" s="60">
        <f t="shared" si="0"/>
        <v>0</v>
      </c>
      <c r="M74" s="120"/>
    </row>
    <row r="75" spans="1:13" x14ac:dyDescent="0.25">
      <c r="A75" s="250">
        <v>44764</v>
      </c>
      <c r="B75" s="296" t="s">
        <v>1459</v>
      </c>
      <c r="C75" s="53" t="s">
        <v>1257</v>
      </c>
      <c r="D75" s="53" t="s">
        <v>1290</v>
      </c>
      <c r="E75" s="268" t="s">
        <v>1408</v>
      </c>
      <c r="F75" s="55"/>
      <c r="G75" s="241" t="s">
        <v>1342</v>
      </c>
      <c r="H75" s="55"/>
      <c r="I75" s="61">
        <v>1000000</v>
      </c>
      <c r="J75" s="61">
        <v>1000000</v>
      </c>
      <c r="K75" s="60">
        <f t="shared" si="0"/>
        <v>0</v>
      </c>
      <c r="M75" s="120"/>
    </row>
    <row r="76" spans="1:13" x14ac:dyDescent="0.25">
      <c r="A76" s="250">
        <v>44764</v>
      </c>
      <c r="B76" s="296" t="s">
        <v>1459</v>
      </c>
      <c r="C76" s="53" t="s">
        <v>1257</v>
      </c>
      <c r="D76" s="53" t="s">
        <v>1291</v>
      </c>
      <c r="E76" s="268" t="s">
        <v>1409</v>
      </c>
      <c r="F76" s="55"/>
      <c r="G76" s="241" t="s">
        <v>1342</v>
      </c>
      <c r="H76" s="55"/>
      <c r="I76" s="61">
        <v>1000000</v>
      </c>
      <c r="J76" s="61">
        <v>1000000</v>
      </c>
      <c r="K76" s="60">
        <f t="shared" si="0"/>
        <v>0</v>
      </c>
      <c r="M76" s="120"/>
    </row>
    <row r="77" spans="1:13" x14ac:dyDescent="0.25">
      <c r="A77" s="250">
        <v>44764</v>
      </c>
      <c r="B77" s="296" t="s">
        <v>1459</v>
      </c>
      <c r="C77" s="53" t="s">
        <v>1257</v>
      </c>
      <c r="D77" s="53" t="s">
        <v>1292</v>
      </c>
      <c r="E77" s="268" t="s">
        <v>1410</v>
      </c>
      <c r="F77" s="55"/>
      <c r="G77" s="241" t="s">
        <v>1342</v>
      </c>
      <c r="H77" s="55"/>
      <c r="I77" s="61">
        <v>1000000</v>
      </c>
      <c r="J77" s="61">
        <v>1000000</v>
      </c>
      <c r="K77" s="60">
        <f t="shared" si="0"/>
        <v>0</v>
      </c>
      <c r="M77" s="120"/>
    </row>
    <row r="78" spans="1:13" x14ac:dyDescent="0.25">
      <c r="A78" s="250">
        <v>44764</v>
      </c>
      <c r="B78" s="296" t="s">
        <v>1459</v>
      </c>
      <c r="C78" s="53" t="s">
        <v>1257</v>
      </c>
      <c r="D78" s="53" t="s">
        <v>1293</v>
      </c>
      <c r="E78" s="268" t="s">
        <v>1411</v>
      </c>
      <c r="F78" s="55"/>
      <c r="G78" s="241" t="s">
        <v>1342</v>
      </c>
      <c r="H78" s="55"/>
      <c r="I78" s="61">
        <v>1000000</v>
      </c>
      <c r="J78" s="61">
        <v>1000000</v>
      </c>
      <c r="K78" s="60">
        <f t="shared" si="0"/>
        <v>0</v>
      </c>
      <c r="M78" s="120"/>
    </row>
    <row r="79" spans="1:13" x14ac:dyDescent="0.25">
      <c r="A79" s="250">
        <v>44764</v>
      </c>
      <c r="B79" s="296" t="s">
        <v>1459</v>
      </c>
      <c r="C79" s="53" t="s">
        <v>1257</v>
      </c>
      <c r="D79" s="53" t="s">
        <v>1294</v>
      </c>
      <c r="E79" s="268" t="s">
        <v>1412</v>
      </c>
      <c r="F79" s="55"/>
      <c r="G79" s="241" t="s">
        <v>1352</v>
      </c>
      <c r="H79" s="55"/>
      <c r="I79" s="61">
        <v>1000000</v>
      </c>
      <c r="J79" s="61">
        <v>1000000</v>
      </c>
      <c r="K79" s="60">
        <f t="shared" si="0"/>
        <v>0</v>
      </c>
      <c r="M79" s="120"/>
    </row>
    <row r="80" spans="1:13" x14ac:dyDescent="0.25">
      <c r="A80" s="250">
        <v>44764</v>
      </c>
      <c r="B80" s="296" t="s">
        <v>1459</v>
      </c>
      <c r="C80" s="53" t="s">
        <v>1257</v>
      </c>
      <c r="D80" s="53" t="s">
        <v>1295</v>
      </c>
      <c r="E80" s="268" t="s">
        <v>1413</v>
      </c>
      <c r="F80" s="55"/>
      <c r="G80" s="241" t="s">
        <v>1353</v>
      </c>
      <c r="H80" s="55"/>
      <c r="I80" s="61">
        <v>1000000</v>
      </c>
      <c r="J80" s="61">
        <v>1000000</v>
      </c>
      <c r="K80" s="60">
        <f t="shared" si="0"/>
        <v>0</v>
      </c>
      <c r="M80" s="120"/>
    </row>
    <row r="81" spans="1:13" x14ac:dyDescent="0.25">
      <c r="A81" s="250">
        <v>44764</v>
      </c>
      <c r="B81" s="296" t="s">
        <v>1459</v>
      </c>
      <c r="C81" s="53" t="s">
        <v>1257</v>
      </c>
      <c r="D81" s="53" t="s">
        <v>1296</v>
      </c>
      <c r="E81" s="268" t="s">
        <v>1414</v>
      </c>
      <c r="F81" s="55"/>
      <c r="G81" s="241" t="s">
        <v>1342</v>
      </c>
      <c r="H81" s="55"/>
      <c r="I81" s="61">
        <v>1000000</v>
      </c>
      <c r="J81" s="61">
        <v>1000000</v>
      </c>
      <c r="K81" s="60">
        <f t="shared" si="0"/>
        <v>0</v>
      </c>
      <c r="M81" s="120"/>
    </row>
    <row r="82" spans="1:13" x14ac:dyDescent="0.25">
      <c r="A82" s="250">
        <v>44764</v>
      </c>
      <c r="B82" s="296" t="s">
        <v>1459</v>
      </c>
      <c r="C82" s="53" t="s">
        <v>1257</v>
      </c>
      <c r="D82" s="53" t="s">
        <v>1297</v>
      </c>
      <c r="E82" s="268" t="s">
        <v>1415</v>
      </c>
      <c r="F82" s="55"/>
      <c r="G82" s="241" t="s">
        <v>1354</v>
      </c>
      <c r="H82" s="55"/>
      <c r="I82" s="61">
        <v>1000000</v>
      </c>
      <c r="J82" s="61">
        <v>1000000</v>
      </c>
      <c r="K82" s="60">
        <f t="shared" si="0"/>
        <v>0</v>
      </c>
      <c r="M82" s="120"/>
    </row>
    <row r="83" spans="1:13" x14ac:dyDescent="0.25">
      <c r="A83" s="250">
        <v>44764</v>
      </c>
      <c r="B83" s="296" t="s">
        <v>1459</v>
      </c>
      <c r="C83" s="53" t="s">
        <v>1257</v>
      </c>
      <c r="D83" s="53" t="s">
        <v>1298</v>
      </c>
      <c r="E83" s="268" t="s">
        <v>1416</v>
      </c>
      <c r="F83" s="55"/>
      <c r="G83" s="241" t="s">
        <v>1342</v>
      </c>
      <c r="H83" s="55"/>
      <c r="I83" s="61">
        <v>1000000</v>
      </c>
      <c r="J83" s="61">
        <v>1000000</v>
      </c>
      <c r="K83" s="60">
        <f t="shared" si="0"/>
        <v>0</v>
      </c>
      <c r="M83" s="120"/>
    </row>
    <row r="84" spans="1:13" x14ac:dyDescent="0.25">
      <c r="A84" s="250">
        <v>44764</v>
      </c>
      <c r="B84" s="296" t="s">
        <v>1459</v>
      </c>
      <c r="C84" s="53" t="s">
        <v>1257</v>
      </c>
      <c r="D84" s="53" t="s">
        <v>1299</v>
      </c>
      <c r="E84" s="268" t="s">
        <v>1417</v>
      </c>
      <c r="F84" s="55"/>
      <c r="G84" s="241" t="s">
        <v>1355</v>
      </c>
      <c r="H84" s="55"/>
      <c r="I84" s="61">
        <v>1000000</v>
      </c>
      <c r="J84" s="61">
        <v>1000000</v>
      </c>
      <c r="K84" s="60">
        <f t="shared" si="0"/>
        <v>0</v>
      </c>
      <c r="M84" s="120"/>
    </row>
    <row r="85" spans="1:13" x14ac:dyDescent="0.25">
      <c r="A85" s="250">
        <v>44764</v>
      </c>
      <c r="B85" s="296" t="s">
        <v>1459</v>
      </c>
      <c r="C85" s="53" t="s">
        <v>1257</v>
      </c>
      <c r="D85" s="53" t="s">
        <v>1300</v>
      </c>
      <c r="E85" s="268" t="s">
        <v>1418</v>
      </c>
      <c r="F85" s="55"/>
      <c r="G85" s="241" t="s">
        <v>1342</v>
      </c>
      <c r="H85" s="55"/>
      <c r="I85" s="61">
        <v>1000000</v>
      </c>
      <c r="J85" s="61">
        <v>1000000</v>
      </c>
      <c r="K85" s="60">
        <f t="shared" si="0"/>
        <v>0</v>
      </c>
      <c r="M85" s="120"/>
    </row>
    <row r="86" spans="1:13" x14ac:dyDescent="0.25">
      <c r="A86" s="250">
        <v>44764</v>
      </c>
      <c r="B86" s="296" t="s">
        <v>1459</v>
      </c>
      <c r="C86" s="53" t="s">
        <v>1257</v>
      </c>
      <c r="D86" s="53" t="s">
        <v>1301</v>
      </c>
      <c r="E86" s="268" t="s">
        <v>1419</v>
      </c>
      <c r="F86" s="55"/>
      <c r="G86" s="241" t="s">
        <v>1342</v>
      </c>
      <c r="H86" s="55"/>
      <c r="I86" s="61">
        <v>1000000</v>
      </c>
      <c r="J86" s="61">
        <v>1000000</v>
      </c>
      <c r="K86" s="60">
        <f t="shared" si="0"/>
        <v>0</v>
      </c>
      <c r="M86" s="120"/>
    </row>
    <row r="87" spans="1:13" x14ac:dyDescent="0.25">
      <c r="A87" s="250">
        <v>44764</v>
      </c>
      <c r="B87" s="296" t="s">
        <v>1459</v>
      </c>
      <c r="C87" s="53" t="s">
        <v>1257</v>
      </c>
      <c r="D87" s="53" t="s">
        <v>1302</v>
      </c>
      <c r="E87" s="268" t="s">
        <v>1420</v>
      </c>
      <c r="F87" s="55"/>
      <c r="G87" s="241" t="s">
        <v>1342</v>
      </c>
      <c r="H87" s="55"/>
      <c r="I87" s="61">
        <v>1000000</v>
      </c>
      <c r="J87" s="61">
        <v>1000000</v>
      </c>
      <c r="K87" s="60">
        <f t="shared" si="0"/>
        <v>0</v>
      </c>
      <c r="M87" s="120"/>
    </row>
    <row r="88" spans="1:13" x14ac:dyDescent="0.25">
      <c r="A88" s="250">
        <v>44764</v>
      </c>
      <c r="B88" s="296" t="s">
        <v>1459</v>
      </c>
      <c r="C88" s="53" t="s">
        <v>1257</v>
      </c>
      <c r="D88" s="53" t="s">
        <v>1303</v>
      </c>
      <c r="E88" s="268" t="s">
        <v>1421</v>
      </c>
      <c r="F88" s="55"/>
      <c r="G88" s="241" t="s">
        <v>1353</v>
      </c>
      <c r="H88" s="55"/>
      <c r="I88" s="61">
        <v>1000000</v>
      </c>
      <c r="J88" s="61">
        <v>1000000</v>
      </c>
      <c r="K88" s="60">
        <f t="shared" si="0"/>
        <v>0</v>
      </c>
      <c r="M88" s="120"/>
    </row>
    <row r="89" spans="1:13" x14ac:dyDescent="0.25">
      <c r="A89" s="250">
        <v>44764</v>
      </c>
      <c r="B89" s="296" t="s">
        <v>1459</v>
      </c>
      <c r="C89" s="53" t="s">
        <v>1257</v>
      </c>
      <c r="D89" s="53" t="s">
        <v>1304</v>
      </c>
      <c r="E89" s="268" t="s">
        <v>1422</v>
      </c>
      <c r="F89" s="55"/>
      <c r="G89" s="241" t="s">
        <v>1356</v>
      </c>
      <c r="H89" s="55"/>
      <c r="I89" s="61">
        <v>1000000</v>
      </c>
      <c r="J89" s="61">
        <v>1000000</v>
      </c>
      <c r="K89" s="60">
        <f t="shared" si="0"/>
        <v>0</v>
      </c>
      <c r="M89" s="120"/>
    </row>
    <row r="90" spans="1:13" x14ac:dyDescent="0.25">
      <c r="A90" s="250">
        <v>44764</v>
      </c>
      <c r="B90" s="296" t="s">
        <v>1459</v>
      </c>
      <c r="C90" s="53" t="s">
        <v>1257</v>
      </c>
      <c r="D90" s="53" t="s">
        <v>1305</v>
      </c>
      <c r="E90" s="268" t="s">
        <v>1423</v>
      </c>
      <c r="F90" s="55"/>
      <c r="G90" s="241" t="s">
        <v>1342</v>
      </c>
      <c r="H90" s="55"/>
      <c r="I90" s="61">
        <v>1000000</v>
      </c>
      <c r="J90" s="61">
        <v>1000000</v>
      </c>
      <c r="K90" s="60">
        <f t="shared" si="0"/>
        <v>0</v>
      </c>
      <c r="M90" s="120"/>
    </row>
    <row r="91" spans="1:13" x14ac:dyDescent="0.25">
      <c r="A91" s="250">
        <v>44764</v>
      </c>
      <c r="B91" s="296" t="s">
        <v>1459</v>
      </c>
      <c r="C91" s="53" t="s">
        <v>1257</v>
      </c>
      <c r="D91" s="53" t="s">
        <v>1306</v>
      </c>
      <c r="E91" s="268" t="s">
        <v>1424</v>
      </c>
      <c r="F91" s="55"/>
      <c r="G91" s="241" t="s">
        <v>1357</v>
      </c>
      <c r="H91" s="55"/>
      <c r="I91" s="61">
        <v>1000000</v>
      </c>
      <c r="J91" s="61">
        <v>1000000</v>
      </c>
      <c r="K91" s="60">
        <f t="shared" si="0"/>
        <v>0</v>
      </c>
      <c r="M91" s="120"/>
    </row>
    <row r="92" spans="1:13" x14ac:dyDescent="0.25">
      <c r="A92" s="250">
        <v>44764</v>
      </c>
      <c r="B92" s="296" t="s">
        <v>1459</v>
      </c>
      <c r="C92" s="53" t="s">
        <v>1257</v>
      </c>
      <c r="D92" s="53" t="s">
        <v>1307</v>
      </c>
      <c r="E92" s="268" t="s">
        <v>1425</v>
      </c>
      <c r="F92" s="55"/>
      <c r="G92" s="241" t="s">
        <v>1342</v>
      </c>
      <c r="H92" s="55"/>
      <c r="I92" s="61">
        <v>1000000</v>
      </c>
      <c r="J92" s="61">
        <v>1000000</v>
      </c>
      <c r="K92" s="60">
        <f t="shared" si="0"/>
        <v>0</v>
      </c>
      <c r="M92" s="120"/>
    </row>
    <row r="93" spans="1:13" x14ac:dyDescent="0.25">
      <c r="A93" s="250">
        <v>44764</v>
      </c>
      <c r="B93" s="296" t="s">
        <v>1459</v>
      </c>
      <c r="C93" s="53" t="s">
        <v>1257</v>
      </c>
      <c r="D93" s="53" t="s">
        <v>1308</v>
      </c>
      <c r="E93" s="268" t="s">
        <v>1426</v>
      </c>
      <c r="F93" s="55"/>
      <c r="G93" s="241" t="s">
        <v>1342</v>
      </c>
      <c r="H93" s="55"/>
      <c r="I93" s="61">
        <v>1000000</v>
      </c>
      <c r="J93" s="61">
        <v>1000000</v>
      </c>
      <c r="K93" s="60">
        <f t="shared" si="0"/>
        <v>0</v>
      </c>
      <c r="M93" s="120"/>
    </row>
    <row r="94" spans="1:13" x14ac:dyDescent="0.25">
      <c r="A94" s="250">
        <v>44764</v>
      </c>
      <c r="B94" s="296" t="s">
        <v>1459</v>
      </c>
      <c r="C94" s="53" t="s">
        <v>1257</v>
      </c>
      <c r="D94" s="53" t="s">
        <v>1309</v>
      </c>
      <c r="E94" s="268" t="s">
        <v>1427</v>
      </c>
      <c r="F94" s="55"/>
      <c r="G94" s="241" t="s">
        <v>1358</v>
      </c>
      <c r="H94" s="55"/>
      <c r="I94" s="61">
        <v>1000000</v>
      </c>
      <c r="J94" s="61">
        <v>1000000</v>
      </c>
      <c r="K94" s="60">
        <f t="shared" si="0"/>
        <v>0</v>
      </c>
      <c r="M94" s="120"/>
    </row>
    <row r="95" spans="1:13" x14ac:dyDescent="0.25">
      <c r="A95" s="250">
        <v>44764</v>
      </c>
      <c r="B95" s="296" t="s">
        <v>1459</v>
      </c>
      <c r="C95" s="53" t="s">
        <v>1257</v>
      </c>
      <c r="D95" s="53" t="s">
        <v>1310</v>
      </c>
      <c r="E95" s="268" t="s">
        <v>1428</v>
      </c>
      <c r="F95" s="55"/>
      <c r="G95" s="241" t="s">
        <v>1342</v>
      </c>
      <c r="H95" s="55"/>
      <c r="I95" s="61">
        <v>1000000</v>
      </c>
      <c r="J95" s="61">
        <v>1000000</v>
      </c>
      <c r="K95" s="60">
        <f t="shared" si="0"/>
        <v>0</v>
      </c>
      <c r="M95" s="120"/>
    </row>
    <row r="96" spans="1:13" x14ac:dyDescent="0.25">
      <c r="A96" s="250">
        <v>44766</v>
      </c>
      <c r="B96" s="296" t="s">
        <v>1459</v>
      </c>
      <c r="C96" s="53" t="s">
        <v>1257</v>
      </c>
      <c r="D96" s="53" t="s">
        <v>1311</v>
      </c>
      <c r="E96" s="268" t="s">
        <v>1429</v>
      </c>
      <c r="F96" s="55"/>
      <c r="G96" s="241" t="s">
        <v>1342</v>
      </c>
      <c r="H96" s="55"/>
      <c r="I96" s="61">
        <v>1000000</v>
      </c>
      <c r="J96" s="61">
        <v>1000000</v>
      </c>
      <c r="K96" s="60">
        <f t="shared" si="0"/>
        <v>0</v>
      </c>
      <c r="M96" s="120"/>
    </row>
    <row r="97" spans="1:13" x14ac:dyDescent="0.25">
      <c r="A97" s="250">
        <v>44766</v>
      </c>
      <c r="B97" s="296" t="s">
        <v>1459</v>
      </c>
      <c r="C97" s="53" t="s">
        <v>1257</v>
      </c>
      <c r="D97" s="53" t="s">
        <v>1312</v>
      </c>
      <c r="E97" s="268" t="s">
        <v>1430</v>
      </c>
      <c r="F97" s="55"/>
      <c r="G97" s="241" t="s">
        <v>1359</v>
      </c>
      <c r="H97" s="55"/>
      <c r="I97" s="61">
        <v>1000000</v>
      </c>
      <c r="J97" s="61">
        <v>1000000</v>
      </c>
      <c r="K97" s="60">
        <f t="shared" si="0"/>
        <v>0</v>
      </c>
      <c r="M97" s="120"/>
    </row>
    <row r="98" spans="1:13" x14ac:dyDescent="0.25">
      <c r="A98" s="250">
        <v>44766</v>
      </c>
      <c r="B98" s="296" t="s">
        <v>1459</v>
      </c>
      <c r="C98" s="53" t="s">
        <v>1257</v>
      </c>
      <c r="D98" s="53" t="s">
        <v>1313</v>
      </c>
      <c r="E98" s="268" t="s">
        <v>1431</v>
      </c>
      <c r="F98" s="55"/>
      <c r="G98" s="241" t="s">
        <v>1360</v>
      </c>
      <c r="H98" s="55"/>
      <c r="I98" s="61">
        <v>1000000</v>
      </c>
      <c r="J98" s="61">
        <v>1000000</v>
      </c>
      <c r="K98" s="60">
        <f t="shared" si="0"/>
        <v>0</v>
      </c>
      <c r="M98" s="120"/>
    </row>
    <row r="99" spans="1:13" x14ac:dyDescent="0.25">
      <c r="A99" s="250">
        <v>44766</v>
      </c>
      <c r="B99" s="296" t="s">
        <v>1459</v>
      </c>
      <c r="C99" s="53" t="s">
        <v>1257</v>
      </c>
      <c r="D99" s="53" t="s">
        <v>1314</v>
      </c>
      <c r="E99" s="268" t="s">
        <v>1432</v>
      </c>
      <c r="F99" s="55"/>
      <c r="G99" s="244" t="s">
        <v>1361</v>
      </c>
      <c r="H99" s="55"/>
      <c r="I99" s="61">
        <v>1000000</v>
      </c>
      <c r="J99" s="61">
        <v>1000000</v>
      </c>
      <c r="K99" s="60">
        <f t="shared" si="0"/>
        <v>0</v>
      </c>
      <c r="M99" s="120"/>
    </row>
    <row r="100" spans="1:13" x14ac:dyDescent="0.25">
      <c r="A100" s="250">
        <v>44766</v>
      </c>
      <c r="B100" s="296" t="s">
        <v>1459</v>
      </c>
      <c r="C100" s="53" t="s">
        <v>1257</v>
      </c>
      <c r="D100" s="53" t="s">
        <v>1315</v>
      </c>
      <c r="E100" s="268" t="s">
        <v>1433</v>
      </c>
      <c r="F100" s="55"/>
      <c r="G100" s="244" t="s">
        <v>1342</v>
      </c>
      <c r="H100" s="55"/>
      <c r="I100" s="61">
        <v>1000000</v>
      </c>
      <c r="J100" s="61">
        <v>1000000</v>
      </c>
      <c r="K100" s="60">
        <f t="shared" si="0"/>
        <v>0</v>
      </c>
      <c r="M100" s="120"/>
    </row>
    <row r="101" spans="1:13" x14ac:dyDescent="0.25">
      <c r="A101" s="250">
        <v>44766</v>
      </c>
      <c r="B101" s="296" t="s">
        <v>1459</v>
      </c>
      <c r="C101" s="53" t="s">
        <v>1257</v>
      </c>
      <c r="D101" s="53" t="s">
        <v>1316</v>
      </c>
      <c r="E101" s="268" t="s">
        <v>1434</v>
      </c>
      <c r="F101" s="55"/>
      <c r="G101" s="244" t="s">
        <v>1342</v>
      </c>
      <c r="H101" s="55"/>
      <c r="I101" s="61">
        <v>1000000</v>
      </c>
      <c r="J101" s="61">
        <v>1000000</v>
      </c>
      <c r="K101" s="60">
        <f t="shared" si="0"/>
        <v>0</v>
      </c>
      <c r="M101" s="120"/>
    </row>
    <row r="102" spans="1:13" x14ac:dyDescent="0.25">
      <c r="A102" s="250">
        <v>44766</v>
      </c>
      <c r="B102" s="296" t="s">
        <v>1459</v>
      </c>
      <c r="C102" s="53" t="s">
        <v>1257</v>
      </c>
      <c r="D102" s="53" t="s">
        <v>1317</v>
      </c>
      <c r="E102" s="268" t="s">
        <v>1435</v>
      </c>
      <c r="F102" s="55"/>
      <c r="G102" s="244" t="s">
        <v>1342</v>
      </c>
      <c r="H102" s="55"/>
      <c r="I102" s="61">
        <v>1000000</v>
      </c>
      <c r="J102" s="61">
        <v>1000000</v>
      </c>
      <c r="K102" s="60">
        <f t="shared" si="0"/>
        <v>0</v>
      </c>
      <c r="M102" s="120"/>
    </row>
    <row r="103" spans="1:13" x14ac:dyDescent="0.25">
      <c r="A103" s="250">
        <v>44766</v>
      </c>
      <c r="B103" s="296" t="s">
        <v>1459</v>
      </c>
      <c r="C103" s="53" t="s">
        <v>1257</v>
      </c>
      <c r="D103" s="53" t="s">
        <v>1318</v>
      </c>
      <c r="E103" s="268" t="s">
        <v>1436</v>
      </c>
      <c r="F103" s="55"/>
      <c r="G103" s="244" t="s">
        <v>1342</v>
      </c>
      <c r="H103" s="55"/>
      <c r="I103" s="61">
        <v>1000000</v>
      </c>
      <c r="J103" s="61">
        <v>1000000</v>
      </c>
      <c r="K103" s="60">
        <f t="shared" si="0"/>
        <v>0</v>
      </c>
      <c r="M103" s="120"/>
    </row>
    <row r="104" spans="1:13" x14ac:dyDescent="0.25">
      <c r="A104" s="250">
        <v>44766</v>
      </c>
      <c r="B104" s="296" t="s">
        <v>1459</v>
      </c>
      <c r="C104" s="53" t="s">
        <v>1257</v>
      </c>
      <c r="D104" s="53" t="s">
        <v>1319</v>
      </c>
      <c r="E104" s="268" t="s">
        <v>1437</v>
      </c>
      <c r="F104" s="55"/>
      <c r="G104" s="244" t="s">
        <v>1342</v>
      </c>
      <c r="H104" s="55"/>
      <c r="I104" s="61">
        <v>1000000</v>
      </c>
      <c r="J104" s="61">
        <v>1000000</v>
      </c>
      <c r="K104" s="60">
        <f t="shared" si="0"/>
        <v>0</v>
      </c>
      <c r="M104" s="120"/>
    </row>
    <row r="105" spans="1:13" x14ac:dyDescent="0.25">
      <c r="A105" s="250">
        <v>44766</v>
      </c>
      <c r="B105" s="296" t="s">
        <v>1459</v>
      </c>
      <c r="C105" s="53" t="s">
        <v>1257</v>
      </c>
      <c r="D105" s="53" t="s">
        <v>1320</v>
      </c>
      <c r="E105" s="268" t="s">
        <v>1438</v>
      </c>
      <c r="F105" s="55"/>
      <c r="G105" s="244" t="s">
        <v>1362</v>
      </c>
      <c r="H105" s="55"/>
      <c r="I105" s="61">
        <v>1000000</v>
      </c>
      <c r="J105" s="61">
        <v>1000000</v>
      </c>
      <c r="K105" s="60">
        <f t="shared" si="0"/>
        <v>0</v>
      </c>
      <c r="M105" s="120"/>
    </row>
    <row r="106" spans="1:13" x14ac:dyDescent="0.25">
      <c r="A106" s="250">
        <v>44766</v>
      </c>
      <c r="B106" s="296" t="s">
        <v>1459</v>
      </c>
      <c r="C106" s="53" t="s">
        <v>1257</v>
      </c>
      <c r="D106" s="53" t="s">
        <v>1321</v>
      </c>
      <c r="E106" s="268" t="s">
        <v>1439</v>
      </c>
      <c r="F106" s="55"/>
      <c r="G106" s="244" t="s">
        <v>1342</v>
      </c>
      <c r="H106" s="55"/>
      <c r="I106" s="61">
        <v>1000000</v>
      </c>
      <c r="J106" s="61">
        <v>1000000</v>
      </c>
      <c r="K106" s="60">
        <f t="shared" si="0"/>
        <v>0</v>
      </c>
      <c r="M106" s="120"/>
    </row>
    <row r="107" spans="1:13" x14ac:dyDescent="0.25">
      <c r="A107" s="250">
        <v>44766</v>
      </c>
      <c r="B107" s="296" t="s">
        <v>1459</v>
      </c>
      <c r="C107" s="53" t="s">
        <v>1257</v>
      </c>
      <c r="D107" s="53" t="s">
        <v>1322</v>
      </c>
      <c r="E107" s="268" t="s">
        <v>1440</v>
      </c>
      <c r="F107" s="55"/>
      <c r="G107" s="244" t="s">
        <v>1346</v>
      </c>
      <c r="H107" s="55"/>
      <c r="I107" s="61">
        <v>1000000</v>
      </c>
      <c r="J107" s="61">
        <v>1000000</v>
      </c>
      <c r="K107" s="60">
        <f t="shared" si="0"/>
        <v>0</v>
      </c>
      <c r="M107" s="120"/>
    </row>
    <row r="108" spans="1:13" x14ac:dyDescent="0.25">
      <c r="A108" s="250">
        <v>44766</v>
      </c>
      <c r="B108" s="296" t="s">
        <v>1459</v>
      </c>
      <c r="C108" s="53" t="s">
        <v>1257</v>
      </c>
      <c r="D108" s="53" t="s">
        <v>1323</v>
      </c>
      <c r="E108" s="268" t="s">
        <v>1441</v>
      </c>
      <c r="F108" s="55"/>
      <c r="G108" s="244" t="s">
        <v>1363</v>
      </c>
      <c r="H108" s="55"/>
      <c r="I108" s="61">
        <v>1000000</v>
      </c>
      <c r="J108" s="61">
        <v>1000000</v>
      </c>
      <c r="K108" s="60">
        <f t="shared" si="0"/>
        <v>0</v>
      </c>
      <c r="M108" s="120"/>
    </row>
    <row r="109" spans="1:13" x14ac:dyDescent="0.25">
      <c r="A109" s="250">
        <v>44766</v>
      </c>
      <c r="B109" s="296" t="s">
        <v>1459</v>
      </c>
      <c r="C109" s="53" t="s">
        <v>1257</v>
      </c>
      <c r="D109" s="53" t="s">
        <v>1324</v>
      </c>
      <c r="E109" s="268" t="s">
        <v>1442</v>
      </c>
      <c r="F109" s="55"/>
      <c r="G109" s="244" t="s">
        <v>1364</v>
      </c>
      <c r="H109" s="55"/>
      <c r="I109" s="61">
        <v>1000000</v>
      </c>
      <c r="J109" s="61">
        <v>1000000</v>
      </c>
      <c r="K109" s="60">
        <f t="shared" si="0"/>
        <v>0</v>
      </c>
      <c r="M109" s="120"/>
    </row>
    <row r="110" spans="1:13" x14ac:dyDescent="0.25">
      <c r="A110" s="250">
        <v>44766</v>
      </c>
      <c r="B110" s="296" t="s">
        <v>1459</v>
      </c>
      <c r="C110" s="53" t="s">
        <v>1257</v>
      </c>
      <c r="D110" s="53" t="s">
        <v>1325</v>
      </c>
      <c r="E110" s="268" t="s">
        <v>1443</v>
      </c>
      <c r="F110" s="55"/>
      <c r="G110" s="244" t="s">
        <v>1342</v>
      </c>
      <c r="H110" s="55"/>
      <c r="I110" s="61">
        <v>1000000</v>
      </c>
      <c r="J110" s="61">
        <v>1000000</v>
      </c>
      <c r="K110" s="60">
        <f t="shared" si="0"/>
        <v>0</v>
      </c>
      <c r="M110" s="120"/>
    </row>
    <row r="111" spans="1:13" x14ac:dyDescent="0.25">
      <c r="A111" s="250">
        <v>44767</v>
      </c>
      <c r="B111" s="296" t="s">
        <v>1459</v>
      </c>
      <c r="C111" s="53" t="s">
        <v>1257</v>
      </c>
      <c r="D111" s="53" t="s">
        <v>1326</v>
      </c>
      <c r="E111" s="268" t="s">
        <v>1444</v>
      </c>
      <c r="F111" s="55"/>
      <c r="G111" s="244" t="s">
        <v>1354</v>
      </c>
      <c r="H111" s="55"/>
      <c r="I111" s="61">
        <v>1000000</v>
      </c>
      <c r="J111" s="61">
        <v>1000000</v>
      </c>
      <c r="K111" s="60">
        <f t="shared" si="0"/>
        <v>0</v>
      </c>
      <c r="M111" s="120"/>
    </row>
    <row r="112" spans="1:13" x14ac:dyDescent="0.25">
      <c r="A112" s="250">
        <v>44767</v>
      </c>
      <c r="B112" s="296" t="s">
        <v>1459</v>
      </c>
      <c r="C112" s="53" t="s">
        <v>1257</v>
      </c>
      <c r="D112" s="53" t="s">
        <v>1327</v>
      </c>
      <c r="E112" s="268" t="s">
        <v>1445</v>
      </c>
      <c r="F112" s="55"/>
      <c r="G112" s="244" t="s">
        <v>1342</v>
      </c>
      <c r="H112" s="55"/>
      <c r="I112" s="61">
        <v>1000000</v>
      </c>
      <c r="J112" s="61">
        <v>1000000</v>
      </c>
      <c r="K112" s="60">
        <f t="shared" si="0"/>
        <v>0</v>
      </c>
      <c r="M112" s="120"/>
    </row>
    <row r="113" spans="1:13" x14ac:dyDescent="0.25">
      <c r="A113" s="250">
        <v>44767</v>
      </c>
      <c r="B113" s="296" t="s">
        <v>1459</v>
      </c>
      <c r="C113" s="53" t="s">
        <v>1257</v>
      </c>
      <c r="D113" s="53" t="s">
        <v>1328</v>
      </c>
      <c r="E113" s="268" t="s">
        <v>1446</v>
      </c>
      <c r="F113" s="55"/>
      <c r="G113" s="244" t="s">
        <v>1363</v>
      </c>
      <c r="H113" s="55"/>
      <c r="I113" s="61">
        <v>1000000</v>
      </c>
      <c r="J113" s="61">
        <v>1000000</v>
      </c>
      <c r="K113" s="60">
        <f t="shared" si="0"/>
        <v>0</v>
      </c>
      <c r="M113" s="120"/>
    </row>
    <row r="114" spans="1:13" x14ac:dyDescent="0.25">
      <c r="A114" s="250">
        <v>44767</v>
      </c>
      <c r="B114" s="296" t="s">
        <v>1459</v>
      </c>
      <c r="C114" s="53" t="s">
        <v>1257</v>
      </c>
      <c r="D114" s="53" t="s">
        <v>1329</v>
      </c>
      <c r="E114" s="268" t="s">
        <v>1447</v>
      </c>
      <c r="F114" s="55"/>
      <c r="G114" s="244" t="s">
        <v>1365</v>
      </c>
      <c r="H114" s="55"/>
      <c r="I114" s="61">
        <v>1000000</v>
      </c>
      <c r="J114" s="61">
        <v>1000000</v>
      </c>
      <c r="K114" s="60">
        <f t="shared" si="0"/>
        <v>0</v>
      </c>
      <c r="M114" s="120"/>
    </row>
    <row r="115" spans="1:13" x14ac:dyDescent="0.25">
      <c r="A115" s="250">
        <v>44767</v>
      </c>
      <c r="B115" s="296" t="s">
        <v>1459</v>
      </c>
      <c r="C115" s="53" t="s">
        <v>1257</v>
      </c>
      <c r="D115" s="53" t="s">
        <v>1330</v>
      </c>
      <c r="E115" s="268" t="s">
        <v>1448</v>
      </c>
      <c r="F115" s="55"/>
      <c r="G115" s="244" t="s">
        <v>1342</v>
      </c>
      <c r="H115" s="55"/>
      <c r="I115" s="61">
        <v>1000000</v>
      </c>
      <c r="J115" s="61">
        <v>1000000</v>
      </c>
      <c r="K115" s="60">
        <f t="shared" si="0"/>
        <v>0</v>
      </c>
      <c r="M115" s="120"/>
    </row>
    <row r="116" spans="1:13" x14ac:dyDescent="0.25">
      <c r="A116" s="250">
        <v>44767</v>
      </c>
      <c r="B116" s="296" t="s">
        <v>1459</v>
      </c>
      <c r="C116" s="53" t="s">
        <v>1257</v>
      </c>
      <c r="D116" s="53" t="s">
        <v>1331</v>
      </c>
      <c r="E116" s="268" t="s">
        <v>1449</v>
      </c>
      <c r="F116" s="55"/>
      <c r="G116" s="244" t="s">
        <v>1342</v>
      </c>
      <c r="H116" s="55"/>
      <c r="I116" s="61">
        <v>1000000</v>
      </c>
      <c r="J116" s="61">
        <v>1000000</v>
      </c>
      <c r="K116" s="60">
        <f t="shared" si="0"/>
        <v>0</v>
      </c>
      <c r="M116" s="120"/>
    </row>
    <row r="117" spans="1:13" x14ac:dyDescent="0.25">
      <c r="A117" s="250">
        <v>44767</v>
      </c>
      <c r="B117" s="296" t="s">
        <v>1459</v>
      </c>
      <c r="C117" s="53" t="s">
        <v>1257</v>
      </c>
      <c r="D117" s="53" t="s">
        <v>1332</v>
      </c>
      <c r="E117" s="268" t="s">
        <v>1450</v>
      </c>
      <c r="F117" s="55"/>
      <c r="G117" s="244" t="s">
        <v>1342</v>
      </c>
      <c r="H117" s="55"/>
      <c r="I117" s="61">
        <v>1000000</v>
      </c>
      <c r="J117" s="61">
        <v>1000000</v>
      </c>
      <c r="K117" s="60">
        <f t="shared" si="0"/>
        <v>0</v>
      </c>
      <c r="M117" s="120"/>
    </row>
    <row r="118" spans="1:13" x14ac:dyDescent="0.25">
      <c r="A118" s="250">
        <v>44767</v>
      </c>
      <c r="B118" s="296" t="s">
        <v>1459</v>
      </c>
      <c r="C118" s="53" t="s">
        <v>1257</v>
      </c>
      <c r="D118" s="53" t="s">
        <v>1333</v>
      </c>
      <c r="E118" s="268" t="s">
        <v>1451</v>
      </c>
      <c r="F118" s="55"/>
      <c r="G118" s="244" t="s">
        <v>1363</v>
      </c>
      <c r="H118" s="55"/>
      <c r="I118" s="61">
        <v>1000000</v>
      </c>
      <c r="J118" s="61">
        <v>1000000</v>
      </c>
      <c r="K118" s="60">
        <f t="shared" si="0"/>
        <v>0</v>
      </c>
      <c r="M118" s="120"/>
    </row>
    <row r="119" spans="1:13" x14ac:dyDescent="0.25">
      <c r="A119" s="250">
        <v>44767</v>
      </c>
      <c r="B119" s="296" t="s">
        <v>1459</v>
      </c>
      <c r="C119" s="53" t="s">
        <v>1257</v>
      </c>
      <c r="D119" s="53" t="s">
        <v>1334</v>
      </c>
      <c r="E119" s="268" t="s">
        <v>1452</v>
      </c>
      <c r="F119" s="55"/>
      <c r="G119" s="244" t="s">
        <v>1342</v>
      </c>
      <c r="H119" s="55"/>
      <c r="I119" s="61">
        <v>1000000</v>
      </c>
      <c r="J119" s="61">
        <v>1000000</v>
      </c>
      <c r="K119" s="60">
        <f t="shared" si="0"/>
        <v>0</v>
      </c>
      <c r="M119" s="120"/>
    </row>
    <row r="120" spans="1:13" x14ac:dyDescent="0.25">
      <c r="A120" s="250">
        <v>44767</v>
      </c>
      <c r="B120" s="296" t="s">
        <v>1459</v>
      </c>
      <c r="C120" s="53" t="s">
        <v>1257</v>
      </c>
      <c r="D120" s="53" t="s">
        <v>1335</v>
      </c>
      <c r="E120" s="268" t="s">
        <v>1453</v>
      </c>
      <c r="F120" s="55"/>
      <c r="G120" s="244" t="s">
        <v>1366</v>
      </c>
      <c r="H120" s="55"/>
      <c r="I120" s="61">
        <v>1000000</v>
      </c>
      <c r="J120" s="61">
        <v>1000000</v>
      </c>
      <c r="K120" s="60">
        <f t="shared" si="0"/>
        <v>0</v>
      </c>
      <c r="M120" s="120"/>
    </row>
    <row r="121" spans="1:13" x14ac:dyDescent="0.25">
      <c r="A121" s="250">
        <v>44767</v>
      </c>
      <c r="B121" s="296" t="s">
        <v>1459</v>
      </c>
      <c r="C121" s="53" t="s">
        <v>1257</v>
      </c>
      <c r="D121" s="53" t="s">
        <v>1336</v>
      </c>
      <c r="E121" s="268" t="s">
        <v>1454</v>
      </c>
      <c r="F121" s="55"/>
      <c r="G121" s="244" t="s">
        <v>1367</v>
      </c>
      <c r="H121" s="55"/>
      <c r="I121" s="61">
        <v>1000000</v>
      </c>
      <c r="J121" s="61">
        <v>1000000</v>
      </c>
      <c r="K121" s="60">
        <f t="shared" si="0"/>
        <v>0</v>
      </c>
      <c r="M121" s="120"/>
    </row>
    <row r="122" spans="1:13" x14ac:dyDescent="0.25">
      <c r="A122" s="250">
        <v>44767</v>
      </c>
      <c r="B122" s="296" t="s">
        <v>1459</v>
      </c>
      <c r="C122" s="53" t="s">
        <v>1257</v>
      </c>
      <c r="D122" s="53" t="s">
        <v>1337</v>
      </c>
      <c r="E122" s="268" t="s">
        <v>1455</v>
      </c>
      <c r="F122" s="55"/>
      <c r="G122" s="244" t="s">
        <v>1368</v>
      </c>
      <c r="H122" s="55"/>
      <c r="I122" s="61">
        <v>1000000</v>
      </c>
      <c r="J122" s="61">
        <v>1000000</v>
      </c>
      <c r="K122" s="60">
        <f t="shared" si="0"/>
        <v>0</v>
      </c>
      <c r="M122" s="120"/>
    </row>
    <row r="123" spans="1:13" x14ac:dyDescent="0.25">
      <c r="A123" s="250">
        <v>44767</v>
      </c>
      <c r="B123" s="296" t="s">
        <v>1459</v>
      </c>
      <c r="C123" s="53" t="s">
        <v>1257</v>
      </c>
      <c r="D123" s="53" t="s">
        <v>1338</v>
      </c>
      <c r="E123" s="268" t="s">
        <v>1456</v>
      </c>
      <c r="F123" s="55"/>
      <c r="G123" s="244" t="s">
        <v>1369</v>
      </c>
      <c r="H123" s="55"/>
      <c r="I123" s="61">
        <v>1000000</v>
      </c>
      <c r="J123" s="61">
        <v>1000000</v>
      </c>
      <c r="K123" s="60">
        <f t="shared" si="0"/>
        <v>0</v>
      </c>
      <c r="M123" s="120"/>
    </row>
    <row r="124" spans="1:13" x14ac:dyDescent="0.25">
      <c r="A124" s="39">
        <v>44775</v>
      </c>
      <c r="B124" s="296" t="s">
        <v>1622</v>
      </c>
      <c r="C124" s="53" t="s">
        <v>429</v>
      </c>
      <c r="D124" s="53" t="s">
        <v>1590</v>
      </c>
      <c r="E124" s="241" t="s">
        <v>1606</v>
      </c>
      <c r="F124" s="55"/>
      <c r="G124" s="244" t="s">
        <v>1584</v>
      </c>
      <c r="H124" s="55"/>
      <c r="I124" s="61">
        <v>2000000</v>
      </c>
      <c r="J124" s="61">
        <v>2000000</v>
      </c>
      <c r="K124" s="60">
        <f t="shared" si="0"/>
        <v>0</v>
      </c>
      <c r="M124" s="120"/>
    </row>
    <row r="125" spans="1:13" x14ac:dyDescent="0.25">
      <c r="A125" s="39">
        <v>44775</v>
      </c>
      <c r="B125" s="296" t="s">
        <v>1622</v>
      </c>
      <c r="C125" s="53" t="s">
        <v>429</v>
      </c>
      <c r="D125" s="53" t="s">
        <v>1591</v>
      </c>
      <c r="E125" s="241" t="s">
        <v>1607</v>
      </c>
      <c r="F125" s="55"/>
      <c r="G125" s="244" t="s">
        <v>1585</v>
      </c>
      <c r="H125" s="55"/>
      <c r="I125" s="61">
        <v>2000000</v>
      </c>
      <c r="J125" s="61">
        <v>2000000</v>
      </c>
      <c r="K125" s="60">
        <f t="shared" si="0"/>
        <v>0</v>
      </c>
      <c r="M125" s="120"/>
    </row>
    <row r="126" spans="1:13" x14ac:dyDescent="0.25">
      <c r="A126" s="39">
        <v>44775</v>
      </c>
      <c r="B126" s="296" t="s">
        <v>1622</v>
      </c>
      <c r="C126" s="53" t="s">
        <v>429</v>
      </c>
      <c r="D126" s="53" t="s">
        <v>1592</v>
      </c>
      <c r="E126" s="241" t="s">
        <v>1608</v>
      </c>
      <c r="F126" s="55"/>
      <c r="G126" s="244" t="s">
        <v>1586</v>
      </c>
      <c r="H126" s="55"/>
      <c r="I126" s="61">
        <v>1701700</v>
      </c>
      <c r="J126" s="61">
        <v>1701700</v>
      </c>
      <c r="K126" s="60">
        <f t="shared" si="0"/>
        <v>0</v>
      </c>
      <c r="M126" s="120"/>
    </row>
    <row r="127" spans="1:13" x14ac:dyDescent="0.25">
      <c r="A127" s="39">
        <v>44775</v>
      </c>
      <c r="B127" s="296" t="s">
        <v>1622</v>
      </c>
      <c r="C127" s="53" t="s">
        <v>429</v>
      </c>
      <c r="D127" s="53" t="s">
        <v>1593</v>
      </c>
      <c r="E127" s="241" t="s">
        <v>1609</v>
      </c>
      <c r="F127" s="55"/>
      <c r="G127" s="244" t="s">
        <v>1587</v>
      </c>
      <c r="H127" s="55"/>
      <c r="I127" s="61">
        <v>2000000</v>
      </c>
      <c r="J127" s="61">
        <v>2000000</v>
      </c>
      <c r="K127" s="60">
        <f t="shared" si="0"/>
        <v>0</v>
      </c>
      <c r="M127" s="120"/>
    </row>
    <row r="128" spans="1:13" x14ac:dyDescent="0.25">
      <c r="A128" s="39">
        <v>44775</v>
      </c>
      <c r="B128" s="296" t="s">
        <v>1622</v>
      </c>
      <c r="C128" s="53" t="s">
        <v>429</v>
      </c>
      <c r="D128" s="53" t="s">
        <v>1594</v>
      </c>
      <c r="E128" s="241" t="s">
        <v>1610</v>
      </c>
      <c r="F128" s="55"/>
      <c r="G128" s="244" t="s">
        <v>1588</v>
      </c>
      <c r="H128" s="55"/>
      <c r="I128" s="61">
        <v>906710</v>
      </c>
      <c r="J128" s="61">
        <v>906710</v>
      </c>
      <c r="K128" s="60">
        <f t="shared" si="0"/>
        <v>0</v>
      </c>
      <c r="M128" s="120"/>
    </row>
    <row r="129" spans="1:13" x14ac:dyDescent="0.25">
      <c r="A129" s="39">
        <v>44775</v>
      </c>
      <c r="B129" s="296" t="s">
        <v>1622</v>
      </c>
      <c r="C129" s="53" t="s">
        <v>429</v>
      </c>
      <c r="D129" s="53" t="s">
        <v>1595</v>
      </c>
      <c r="E129" s="241" t="s">
        <v>1611</v>
      </c>
      <c r="F129" s="55"/>
      <c r="G129" s="244" t="s">
        <v>1366</v>
      </c>
      <c r="H129" s="55"/>
      <c r="I129" s="320">
        <v>1025920</v>
      </c>
      <c r="J129" s="61">
        <v>1025920</v>
      </c>
      <c r="K129" s="60">
        <f t="shared" si="0"/>
        <v>0</v>
      </c>
      <c r="M129" s="120"/>
    </row>
    <row r="130" spans="1:13" x14ac:dyDescent="0.25">
      <c r="A130" s="39">
        <v>44775</v>
      </c>
      <c r="B130" s="296" t="s">
        <v>1622</v>
      </c>
      <c r="C130" s="53" t="s">
        <v>429</v>
      </c>
      <c r="D130" s="53" t="s">
        <v>1596</v>
      </c>
      <c r="E130" s="241" t="s">
        <v>1612</v>
      </c>
      <c r="F130" s="55"/>
      <c r="G130" s="244" t="s">
        <v>726</v>
      </c>
      <c r="H130" s="55"/>
      <c r="I130" s="61">
        <v>2000000</v>
      </c>
      <c r="J130" s="61">
        <v>2000000</v>
      </c>
      <c r="K130" s="60">
        <f t="shared" si="0"/>
        <v>0</v>
      </c>
      <c r="M130" s="120"/>
    </row>
    <row r="131" spans="1:13" x14ac:dyDescent="0.25">
      <c r="A131" s="39">
        <v>44775</v>
      </c>
      <c r="B131" s="296" t="s">
        <v>1623</v>
      </c>
      <c r="C131" s="53" t="s">
        <v>597</v>
      </c>
      <c r="D131" s="53" t="s">
        <v>1597</v>
      </c>
      <c r="E131" s="241" t="s">
        <v>1613</v>
      </c>
      <c r="F131" s="55"/>
      <c r="G131" s="244" t="s">
        <v>1589</v>
      </c>
      <c r="H131" s="55"/>
      <c r="I131" s="61">
        <v>700000</v>
      </c>
      <c r="J131" s="61">
        <v>700000</v>
      </c>
      <c r="K131" s="60">
        <f t="shared" si="0"/>
        <v>0</v>
      </c>
      <c r="M131" s="120"/>
    </row>
    <row r="132" spans="1:13" x14ac:dyDescent="0.25">
      <c r="A132" s="39">
        <v>44791</v>
      </c>
      <c r="B132" s="296" t="s">
        <v>1623</v>
      </c>
      <c r="C132" s="53" t="s">
        <v>597</v>
      </c>
      <c r="D132" s="53" t="s">
        <v>1598</v>
      </c>
      <c r="E132" s="88" t="s">
        <v>1614</v>
      </c>
      <c r="F132" s="55"/>
      <c r="G132" s="244" t="s">
        <v>1589</v>
      </c>
      <c r="H132" s="55"/>
      <c r="I132" s="320">
        <v>700000</v>
      </c>
      <c r="J132" s="61">
        <v>700000</v>
      </c>
      <c r="K132" s="60">
        <f t="shared" si="0"/>
        <v>0</v>
      </c>
      <c r="M132" s="120"/>
    </row>
    <row r="133" spans="1:13" x14ac:dyDescent="0.25">
      <c r="A133" s="39">
        <v>44791</v>
      </c>
      <c r="B133" s="296" t="s">
        <v>1623</v>
      </c>
      <c r="C133" s="53" t="s">
        <v>597</v>
      </c>
      <c r="D133" s="53" t="s">
        <v>1599</v>
      </c>
      <c r="E133" s="88" t="s">
        <v>1615</v>
      </c>
      <c r="F133" s="55"/>
      <c r="G133" s="244" t="s">
        <v>1589</v>
      </c>
      <c r="H133" s="55"/>
      <c r="I133" s="61">
        <v>700000</v>
      </c>
      <c r="J133" s="61">
        <v>700000</v>
      </c>
      <c r="K133" s="60">
        <f t="shared" si="0"/>
        <v>0</v>
      </c>
      <c r="M133" s="120"/>
    </row>
    <row r="134" spans="1:13" x14ac:dyDescent="0.25">
      <c r="A134" s="39">
        <v>44791</v>
      </c>
      <c r="B134" s="296" t="s">
        <v>1623</v>
      </c>
      <c r="C134" s="53" t="s">
        <v>597</v>
      </c>
      <c r="D134" s="53" t="s">
        <v>1600</v>
      </c>
      <c r="E134" s="88" t="s">
        <v>1616</v>
      </c>
      <c r="F134" s="55"/>
      <c r="G134" s="244" t="s">
        <v>1589</v>
      </c>
      <c r="H134" s="55"/>
      <c r="I134" s="61">
        <v>700000</v>
      </c>
      <c r="J134" s="61">
        <v>700000</v>
      </c>
      <c r="K134" s="60">
        <f t="shared" si="0"/>
        <v>0</v>
      </c>
      <c r="M134" s="120"/>
    </row>
    <row r="135" spans="1:13" x14ac:dyDescent="0.25">
      <c r="A135" s="39">
        <v>44791</v>
      </c>
      <c r="B135" s="296" t="s">
        <v>1623</v>
      </c>
      <c r="C135" s="53" t="s">
        <v>597</v>
      </c>
      <c r="D135" s="53" t="s">
        <v>1601</v>
      </c>
      <c r="E135" s="88" t="s">
        <v>1617</v>
      </c>
      <c r="F135" s="55"/>
      <c r="G135" s="244" t="s">
        <v>1589</v>
      </c>
      <c r="H135" s="55"/>
      <c r="I135" s="320">
        <v>700000</v>
      </c>
      <c r="J135" s="61">
        <v>700000</v>
      </c>
      <c r="K135" s="60">
        <f t="shared" si="0"/>
        <v>0</v>
      </c>
      <c r="M135" s="120"/>
    </row>
    <row r="136" spans="1:13" x14ac:dyDescent="0.25">
      <c r="A136" s="39">
        <v>44791</v>
      </c>
      <c r="B136" s="296" t="s">
        <v>1623</v>
      </c>
      <c r="C136" s="53" t="s">
        <v>597</v>
      </c>
      <c r="D136" s="53" t="s">
        <v>1602</v>
      </c>
      <c r="E136" s="88" t="s">
        <v>1618</v>
      </c>
      <c r="F136" s="55"/>
      <c r="G136" s="244" t="s">
        <v>1589</v>
      </c>
      <c r="H136" s="55"/>
      <c r="I136" s="61">
        <v>700000</v>
      </c>
      <c r="J136" s="61">
        <v>700000</v>
      </c>
      <c r="K136" s="60">
        <f t="shared" si="0"/>
        <v>0</v>
      </c>
      <c r="M136" s="120"/>
    </row>
    <row r="137" spans="1:13" x14ac:dyDescent="0.25">
      <c r="A137" s="39">
        <v>44791</v>
      </c>
      <c r="B137" s="296" t="s">
        <v>1624</v>
      </c>
      <c r="C137" s="53" t="s">
        <v>597</v>
      </c>
      <c r="D137" s="53" t="s">
        <v>1603</v>
      </c>
      <c r="E137" s="88" t="s">
        <v>1619</v>
      </c>
      <c r="F137" s="55"/>
      <c r="G137" s="244" t="s">
        <v>1340</v>
      </c>
      <c r="H137" s="55"/>
      <c r="I137" s="61">
        <v>700000</v>
      </c>
      <c r="J137" s="61">
        <v>0</v>
      </c>
      <c r="K137" s="60">
        <f t="shared" si="0"/>
        <v>700000</v>
      </c>
      <c r="M137" s="120"/>
    </row>
    <row r="138" spans="1:13" x14ac:dyDescent="0.25">
      <c r="A138" s="39">
        <v>44804</v>
      </c>
      <c r="B138" s="296" t="s">
        <v>1624</v>
      </c>
      <c r="C138" s="53" t="s">
        <v>597</v>
      </c>
      <c r="D138" s="53" t="s">
        <v>1604</v>
      </c>
      <c r="E138" s="88" t="s">
        <v>1620</v>
      </c>
      <c r="F138" s="55"/>
      <c r="G138" s="323" t="s">
        <v>1340</v>
      </c>
      <c r="H138" s="55"/>
      <c r="I138" s="61">
        <v>700000</v>
      </c>
      <c r="J138" s="61">
        <v>0</v>
      </c>
      <c r="K138" s="60">
        <f t="shared" si="0"/>
        <v>700000</v>
      </c>
      <c r="M138" s="120"/>
    </row>
    <row r="139" spans="1:13" x14ac:dyDescent="0.25">
      <c r="A139" s="39">
        <v>44804</v>
      </c>
      <c r="B139" s="296" t="s">
        <v>1624</v>
      </c>
      <c r="C139" s="53" t="s">
        <v>597</v>
      </c>
      <c r="D139" s="53" t="s">
        <v>1605</v>
      </c>
      <c r="E139" s="88" t="s">
        <v>1621</v>
      </c>
      <c r="F139" s="55"/>
      <c r="G139" s="323" t="s">
        <v>1340</v>
      </c>
      <c r="H139" s="55"/>
      <c r="I139" s="61">
        <v>700000</v>
      </c>
      <c r="J139" s="61">
        <v>0</v>
      </c>
      <c r="K139" s="60">
        <f t="shared" si="0"/>
        <v>700000</v>
      </c>
      <c r="M139" s="120"/>
    </row>
    <row r="140" spans="1:13" x14ac:dyDescent="0.25">
      <c r="A140" s="39"/>
      <c r="B140" s="296"/>
      <c r="C140" s="53"/>
      <c r="D140" s="53"/>
      <c r="E140" s="88"/>
      <c r="F140" s="55"/>
      <c r="G140" s="323"/>
      <c r="H140" s="55"/>
      <c r="I140" s="61"/>
      <c r="J140" s="61"/>
      <c r="K140" s="60">
        <f t="shared" si="0"/>
        <v>0</v>
      </c>
      <c r="M140" s="120"/>
    </row>
    <row r="141" spans="1:13" x14ac:dyDescent="0.25">
      <c r="A141" s="39"/>
      <c r="B141" s="296"/>
      <c r="C141" s="53"/>
      <c r="D141" s="53"/>
      <c r="E141" s="88"/>
      <c r="F141" s="55"/>
      <c r="G141" s="323"/>
      <c r="H141" s="55"/>
      <c r="I141" s="61"/>
      <c r="J141" s="61"/>
      <c r="K141" s="60">
        <f t="shared" si="0"/>
        <v>0</v>
      </c>
      <c r="M141" s="120"/>
    </row>
    <row r="142" spans="1:13" x14ac:dyDescent="0.25">
      <c r="A142" s="39"/>
      <c r="B142" s="296"/>
      <c r="C142" s="53"/>
      <c r="D142" s="53"/>
      <c r="E142" s="88"/>
      <c r="F142" s="55"/>
      <c r="G142" s="323"/>
      <c r="H142" s="55"/>
      <c r="I142" s="61"/>
      <c r="J142" s="61"/>
      <c r="K142" s="60">
        <f t="shared" si="0"/>
        <v>0</v>
      </c>
      <c r="M142" s="120"/>
    </row>
    <row r="143" spans="1:13" x14ac:dyDescent="0.25">
      <c r="A143" s="39"/>
      <c r="B143" s="296"/>
      <c r="C143" s="53"/>
      <c r="D143" s="53"/>
      <c r="E143" s="88"/>
      <c r="F143" s="55"/>
      <c r="G143" s="323"/>
      <c r="H143" s="55"/>
      <c r="I143" s="61"/>
      <c r="J143" s="61"/>
      <c r="K143" s="60"/>
      <c r="M143" s="120"/>
    </row>
    <row r="144" spans="1:13" x14ac:dyDescent="0.25">
      <c r="A144" s="39"/>
      <c r="B144" s="296"/>
      <c r="C144" s="53"/>
      <c r="D144" s="53"/>
      <c r="E144" s="88"/>
      <c r="F144" s="55"/>
      <c r="G144" s="323"/>
      <c r="H144" s="55"/>
      <c r="I144" s="61"/>
      <c r="J144" s="61"/>
      <c r="K144" s="60"/>
      <c r="M144" s="120"/>
    </row>
    <row r="145" spans="1:13" x14ac:dyDescent="0.25">
      <c r="A145" s="39"/>
      <c r="B145" s="296"/>
      <c r="C145" s="53"/>
      <c r="D145" s="53"/>
      <c r="E145" s="88"/>
      <c r="F145" s="55"/>
      <c r="G145" s="244"/>
      <c r="H145" s="55"/>
      <c r="I145" s="61"/>
      <c r="J145" s="61"/>
      <c r="K145" s="60">
        <f t="shared" si="0"/>
        <v>0</v>
      </c>
      <c r="M145" s="120"/>
    </row>
    <row r="146" spans="1:13" x14ac:dyDescent="0.25">
      <c r="A146" s="39"/>
      <c r="B146" s="296"/>
      <c r="C146" s="53"/>
      <c r="D146" s="53"/>
      <c r="E146" s="88"/>
      <c r="F146" s="55"/>
      <c r="G146" s="244"/>
      <c r="H146" s="55"/>
      <c r="I146" s="61"/>
      <c r="J146" s="61"/>
      <c r="K146" s="60">
        <f t="shared" si="0"/>
        <v>0</v>
      </c>
      <c r="M146" s="120"/>
    </row>
    <row r="147" spans="1:13" x14ac:dyDescent="0.25">
      <c r="A147" s="39"/>
      <c r="B147" s="296"/>
      <c r="C147" s="53"/>
      <c r="D147" s="53"/>
      <c r="E147" s="88"/>
      <c r="F147" s="55"/>
      <c r="G147" s="244"/>
      <c r="H147" s="55"/>
      <c r="I147" s="61"/>
      <c r="J147" s="61"/>
      <c r="K147" s="60">
        <f t="shared" si="0"/>
        <v>0</v>
      </c>
      <c r="M147" s="120"/>
    </row>
    <row r="148" spans="1:13" x14ac:dyDescent="0.25">
      <c r="A148" s="39"/>
      <c r="B148" s="296"/>
      <c r="C148" s="53"/>
      <c r="D148" s="53"/>
      <c r="E148" s="88"/>
      <c r="F148" s="55"/>
      <c r="G148" s="244"/>
      <c r="H148" s="55"/>
      <c r="I148" s="61"/>
      <c r="J148" s="61"/>
      <c r="K148" s="60">
        <f t="shared" si="0"/>
        <v>0</v>
      </c>
      <c r="M148" s="120"/>
    </row>
    <row r="149" spans="1:13" x14ac:dyDescent="0.25">
      <c r="A149" s="39"/>
      <c r="B149" s="296"/>
      <c r="C149" s="53"/>
      <c r="D149" s="53"/>
      <c r="E149" s="88"/>
      <c r="F149" s="55"/>
      <c r="G149" s="244"/>
      <c r="H149" s="55"/>
      <c r="I149" s="61"/>
      <c r="J149" s="61"/>
      <c r="K149" s="60">
        <f t="shared" si="0"/>
        <v>0</v>
      </c>
      <c r="M149" s="120"/>
    </row>
    <row r="150" spans="1:13" x14ac:dyDescent="0.25">
      <c r="A150" s="39"/>
      <c r="B150" s="296"/>
      <c r="C150" s="53"/>
      <c r="D150" s="53"/>
      <c r="E150" s="88"/>
      <c r="F150" s="55"/>
      <c r="G150" s="244"/>
      <c r="H150" s="55"/>
      <c r="I150" s="61"/>
      <c r="J150" s="61"/>
      <c r="K150" s="60">
        <f t="shared" si="0"/>
        <v>0</v>
      </c>
      <c r="M150" s="120"/>
    </row>
    <row r="151" spans="1:13" x14ac:dyDescent="0.25">
      <c r="A151" s="39"/>
      <c r="B151" s="296"/>
      <c r="C151" s="53"/>
      <c r="D151" s="53"/>
      <c r="E151" s="88"/>
      <c r="F151" s="55"/>
      <c r="G151" s="244"/>
      <c r="H151" s="55"/>
      <c r="I151" s="61"/>
      <c r="J151" s="61"/>
      <c r="K151" s="60">
        <f t="shared" si="0"/>
        <v>0</v>
      </c>
      <c r="M151" s="120"/>
    </row>
    <row r="152" spans="1:13" x14ac:dyDescent="0.25">
      <c r="A152" s="39"/>
      <c r="B152" s="296"/>
      <c r="C152" s="53"/>
      <c r="D152" s="53"/>
      <c r="E152" s="88"/>
      <c r="F152" s="55"/>
      <c r="G152" s="244"/>
      <c r="H152" s="55"/>
      <c r="I152" s="61"/>
      <c r="J152" s="61"/>
      <c r="K152" s="60">
        <f t="shared" si="0"/>
        <v>0</v>
      </c>
      <c r="M152" s="120"/>
    </row>
    <row r="153" spans="1:13" x14ac:dyDescent="0.25">
      <c r="A153" s="39"/>
      <c r="B153" s="296"/>
      <c r="C153" s="53"/>
      <c r="D153" s="53"/>
      <c r="E153" s="88"/>
      <c r="F153" s="55"/>
      <c r="G153" s="244"/>
      <c r="H153" s="55"/>
      <c r="I153" s="61"/>
      <c r="J153" s="61"/>
      <c r="K153" s="60">
        <f t="shared" si="0"/>
        <v>0</v>
      </c>
      <c r="M153" s="120"/>
    </row>
    <row r="154" spans="1:13" x14ac:dyDescent="0.25">
      <c r="A154" s="39"/>
      <c r="B154" s="296"/>
      <c r="C154" s="53"/>
      <c r="D154" s="53"/>
      <c r="E154" s="88"/>
      <c r="F154" s="55"/>
      <c r="G154" s="244"/>
      <c r="H154" s="55"/>
      <c r="I154" s="61"/>
      <c r="J154" s="61"/>
      <c r="K154" s="60">
        <f t="shared" si="0"/>
        <v>0</v>
      </c>
      <c r="M154" s="120"/>
    </row>
    <row r="155" spans="1:13" x14ac:dyDescent="0.25">
      <c r="A155" s="39"/>
      <c r="B155" s="296"/>
      <c r="C155" s="53"/>
      <c r="D155" s="53"/>
      <c r="E155" s="88"/>
      <c r="F155" s="55"/>
      <c r="G155" s="244"/>
      <c r="H155" s="55"/>
      <c r="I155" s="61"/>
      <c r="J155" s="61"/>
      <c r="K155" s="60">
        <f t="shared" si="0"/>
        <v>0</v>
      </c>
      <c r="M155" s="120"/>
    </row>
    <row r="156" spans="1:13" x14ac:dyDescent="0.25">
      <c r="A156" s="39"/>
      <c r="B156" s="296"/>
      <c r="C156" s="53"/>
      <c r="D156" s="53"/>
      <c r="E156" s="88"/>
      <c r="F156" s="55"/>
      <c r="G156" s="244"/>
      <c r="H156" s="55"/>
      <c r="I156" s="61"/>
      <c r="J156" s="61"/>
      <c r="K156" s="60">
        <f t="shared" si="0"/>
        <v>0</v>
      </c>
      <c r="M156" s="120"/>
    </row>
    <row r="157" spans="1:13" x14ac:dyDescent="0.25">
      <c r="A157" s="39"/>
      <c r="B157" s="296"/>
      <c r="C157" s="53"/>
      <c r="D157" s="53"/>
      <c r="E157" s="88"/>
      <c r="F157" s="55"/>
      <c r="G157" s="244"/>
      <c r="H157" s="55"/>
      <c r="I157" s="61"/>
      <c r="J157" s="61"/>
      <c r="K157" s="60">
        <f t="shared" si="0"/>
        <v>0</v>
      </c>
      <c r="M157" s="120"/>
    </row>
    <row r="158" spans="1:13" x14ac:dyDescent="0.25">
      <c r="A158" s="39"/>
      <c r="B158" s="296"/>
      <c r="C158" s="53"/>
      <c r="D158" s="53"/>
      <c r="E158" s="88"/>
      <c r="F158" s="55"/>
      <c r="G158" s="244"/>
      <c r="H158" s="55"/>
      <c r="I158" s="61"/>
      <c r="J158" s="61"/>
      <c r="K158" s="60">
        <f t="shared" si="0"/>
        <v>0</v>
      </c>
      <c r="M158" s="120"/>
    </row>
    <row r="159" spans="1:13" x14ac:dyDescent="0.25">
      <c r="A159" s="39"/>
      <c r="B159" s="296"/>
      <c r="C159" s="53"/>
      <c r="D159" s="53"/>
      <c r="E159" s="88"/>
      <c r="F159" s="55"/>
      <c r="G159" s="244"/>
      <c r="H159" s="55"/>
      <c r="I159" s="61"/>
      <c r="J159" s="61"/>
      <c r="K159" s="60">
        <f t="shared" si="0"/>
        <v>0</v>
      </c>
      <c r="M159" s="120"/>
    </row>
    <row r="160" spans="1:13" x14ac:dyDescent="0.25">
      <c r="A160" s="39"/>
      <c r="B160" s="296"/>
      <c r="C160" s="53"/>
      <c r="D160" s="53"/>
      <c r="E160" s="88"/>
      <c r="F160" s="55"/>
      <c r="G160" s="244"/>
      <c r="H160" s="55"/>
      <c r="I160" s="61"/>
      <c r="J160" s="61"/>
      <c r="K160" s="60">
        <f t="shared" si="0"/>
        <v>0</v>
      </c>
      <c r="M160" s="120"/>
    </row>
    <row r="161" spans="1:13" x14ac:dyDescent="0.25">
      <c r="A161" s="39"/>
      <c r="B161" s="296"/>
      <c r="C161" s="53"/>
      <c r="D161" s="53"/>
      <c r="E161" s="88"/>
      <c r="F161" s="55"/>
      <c r="G161" s="244"/>
      <c r="H161" s="55"/>
      <c r="I161" s="61"/>
      <c r="J161" s="61"/>
      <c r="K161" s="60">
        <f t="shared" si="0"/>
        <v>0</v>
      </c>
      <c r="M161" s="120"/>
    </row>
    <row r="162" spans="1:13" x14ac:dyDescent="0.25">
      <c r="A162" s="39"/>
      <c r="B162" s="296"/>
      <c r="C162" s="53"/>
      <c r="D162" s="53"/>
      <c r="E162" s="88"/>
      <c r="F162" s="55"/>
      <c r="G162" s="244"/>
      <c r="H162" s="55"/>
      <c r="I162" s="61"/>
      <c r="J162" s="61"/>
      <c r="K162" s="60">
        <f t="shared" si="0"/>
        <v>0</v>
      </c>
      <c r="M162" s="120"/>
    </row>
    <row r="163" spans="1:13" x14ac:dyDescent="0.25">
      <c r="A163" s="39"/>
      <c r="B163" s="296"/>
      <c r="C163" s="53"/>
      <c r="D163" s="53"/>
      <c r="E163" s="88"/>
      <c r="F163" s="55"/>
      <c r="G163" s="244"/>
      <c r="H163" s="55"/>
      <c r="I163" s="61"/>
      <c r="J163" s="61"/>
      <c r="K163" s="60">
        <f t="shared" si="0"/>
        <v>0</v>
      </c>
      <c r="M163" s="120"/>
    </row>
    <row r="164" spans="1:13" x14ac:dyDescent="0.25">
      <c r="A164" s="39"/>
      <c r="B164" s="296"/>
      <c r="C164" s="53"/>
      <c r="D164" s="53"/>
      <c r="E164" s="88"/>
      <c r="F164" s="55"/>
      <c r="G164" s="244"/>
      <c r="H164" s="55"/>
      <c r="I164" s="61"/>
      <c r="J164" s="61"/>
      <c r="K164" s="60">
        <f t="shared" si="0"/>
        <v>0</v>
      </c>
      <c r="M164" s="120"/>
    </row>
    <row r="165" spans="1:13" x14ac:dyDescent="0.25">
      <c r="A165" s="39"/>
      <c r="B165" s="53"/>
      <c r="C165" s="53"/>
      <c r="D165" s="53"/>
      <c r="E165" s="88"/>
      <c r="F165" s="55"/>
      <c r="G165" s="244"/>
      <c r="H165" s="55"/>
      <c r="I165" s="61"/>
      <c r="J165" s="61"/>
      <c r="K165" s="60">
        <f t="shared" si="0"/>
        <v>0</v>
      </c>
      <c r="M165" s="120"/>
    </row>
    <row r="166" spans="1:13" x14ac:dyDescent="0.25">
      <c r="A166" s="39"/>
      <c r="B166" s="53"/>
      <c r="C166" s="53"/>
      <c r="D166" s="53"/>
      <c r="E166" s="88"/>
      <c r="F166" s="55"/>
      <c r="G166" s="244"/>
      <c r="H166" s="55"/>
      <c r="I166" s="61"/>
      <c r="J166" s="61"/>
      <c r="K166" s="60">
        <f t="shared" si="0"/>
        <v>0</v>
      </c>
      <c r="M166" s="120"/>
    </row>
    <row r="167" spans="1:13" x14ac:dyDescent="0.25">
      <c r="A167" s="39"/>
      <c r="B167" s="53"/>
      <c r="C167" s="53"/>
      <c r="D167" s="53"/>
      <c r="E167" s="88"/>
      <c r="F167" s="55"/>
      <c r="G167" s="244"/>
      <c r="H167" s="55"/>
      <c r="I167" s="61"/>
      <c r="J167" s="61"/>
      <c r="K167" s="60">
        <f t="shared" si="0"/>
        <v>0</v>
      </c>
      <c r="M167" s="120"/>
    </row>
    <row r="168" spans="1:13" x14ac:dyDescent="0.25">
      <c r="A168" s="39"/>
      <c r="B168" s="53"/>
      <c r="C168" s="53"/>
      <c r="D168" s="53"/>
      <c r="E168" s="88"/>
      <c r="F168" s="55"/>
      <c r="G168" s="244"/>
      <c r="H168" s="55"/>
      <c r="I168" s="61"/>
      <c r="J168" s="61"/>
      <c r="K168" s="60">
        <f t="shared" si="0"/>
        <v>0</v>
      </c>
      <c r="M168" s="120"/>
    </row>
    <row r="169" spans="1:13" x14ac:dyDescent="0.25">
      <c r="A169" s="39"/>
      <c r="B169" s="53"/>
      <c r="C169" s="53"/>
      <c r="D169" s="53"/>
      <c r="E169" s="88"/>
      <c r="F169" s="55"/>
      <c r="G169" s="244"/>
      <c r="H169" s="55"/>
      <c r="I169" s="61"/>
      <c r="J169" s="61"/>
      <c r="K169" s="60">
        <f t="shared" si="0"/>
        <v>0</v>
      </c>
      <c r="M169" s="120"/>
    </row>
    <row r="170" spans="1:13" x14ac:dyDescent="0.25">
      <c r="A170" s="39"/>
      <c r="B170" s="53"/>
      <c r="C170" s="53"/>
      <c r="D170" s="53"/>
      <c r="E170" s="88"/>
      <c r="F170" s="55"/>
      <c r="G170" s="244"/>
      <c r="H170" s="55"/>
      <c r="I170" s="61"/>
      <c r="J170" s="61"/>
      <c r="K170" s="60">
        <f t="shared" si="0"/>
        <v>0</v>
      </c>
      <c r="M170" s="120"/>
    </row>
    <row r="171" spans="1:13" x14ac:dyDescent="0.25">
      <c r="A171" s="39"/>
      <c r="B171" s="53"/>
      <c r="C171" s="53"/>
      <c r="D171" s="53"/>
      <c r="E171" s="88"/>
      <c r="F171" s="55"/>
      <c r="G171" s="244"/>
      <c r="H171" s="55"/>
      <c r="I171" s="61"/>
      <c r="J171" s="61"/>
      <c r="K171" s="60">
        <f t="shared" si="0"/>
        <v>0</v>
      </c>
      <c r="M171" s="120"/>
    </row>
    <row r="172" spans="1:13" x14ac:dyDescent="0.25">
      <c r="A172" s="39"/>
      <c r="B172" s="53"/>
      <c r="C172" s="53"/>
      <c r="D172" s="53"/>
      <c r="E172" s="88"/>
      <c r="F172" s="55"/>
      <c r="G172" s="244"/>
      <c r="H172" s="55"/>
      <c r="I172" s="61"/>
      <c r="J172" s="61"/>
      <c r="K172" s="60">
        <f t="shared" si="0"/>
        <v>0</v>
      </c>
      <c r="M172" s="120"/>
    </row>
    <row r="173" spans="1:13" x14ac:dyDescent="0.25">
      <c r="A173" s="39"/>
      <c r="B173" s="53"/>
      <c r="C173" s="53"/>
      <c r="D173" s="53"/>
      <c r="E173" s="88"/>
      <c r="F173" s="55"/>
      <c r="G173" s="244"/>
      <c r="H173" s="55"/>
      <c r="I173" s="61"/>
      <c r="J173" s="61"/>
      <c r="K173" s="60">
        <f t="shared" si="0"/>
        <v>0</v>
      </c>
      <c r="M173" s="120"/>
    </row>
    <row r="174" spans="1:13" x14ac:dyDescent="0.25">
      <c r="A174" s="39"/>
      <c r="B174" s="53"/>
      <c r="C174" s="53"/>
      <c r="D174" s="53"/>
      <c r="E174" s="88"/>
      <c r="F174" s="55"/>
      <c r="G174" s="244"/>
      <c r="H174" s="55"/>
      <c r="I174" s="61"/>
      <c r="J174" s="61"/>
      <c r="K174" s="60">
        <f t="shared" si="0"/>
        <v>0</v>
      </c>
      <c r="M174" s="120"/>
    </row>
    <row r="175" spans="1:13" x14ac:dyDescent="0.25">
      <c r="A175" s="39"/>
      <c r="B175" s="53"/>
      <c r="C175" s="53"/>
      <c r="D175" s="53"/>
      <c r="E175" s="88"/>
      <c r="F175" s="55"/>
      <c r="G175" s="244"/>
      <c r="H175" s="55"/>
      <c r="I175" s="61"/>
      <c r="J175" s="61"/>
      <c r="K175" s="60">
        <f t="shared" si="0"/>
        <v>0</v>
      </c>
      <c r="M175" s="120"/>
    </row>
    <row r="176" spans="1:13" x14ac:dyDescent="0.25">
      <c r="A176" s="39"/>
      <c r="B176" s="53"/>
      <c r="C176" s="53"/>
      <c r="D176" s="53"/>
      <c r="E176" s="88"/>
      <c r="F176" s="55"/>
      <c r="G176" s="244"/>
      <c r="H176" s="55"/>
      <c r="I176" s="61"/>
      <c r="J176" s="61"/>
      <c r="K176" s="60">
        <f t="shared" si="0"/>
        <v>0</v>
      </c>
      <c r="M176" s="120"/>
    </row>
    <row r="177" spans="1:11" x14ac:dyDescent="0.25">
      <c r="A177" s="44"/>
      <c r="B177" s="45"/>
      <c r="C177" s="45"/>
      <c r="D177" s="45"/>
      <c r="E177" s="45"/>
      <c r="F177" s="45"/>
      <c r="G177" s="402" t="s">
        <v>86</v>
      </c>
      <c r="H177" s="403"/>
      <c r="I177" s="63">
        <f>SUM(I18:I176)</f>
        <v>665510341</v>
      </c>
      <c r="J177" s="63">
        <f>SUM(J18:J176)</f>
        <v>145238583</v>
      </c>
      <c r="K177" s="63">
        <f>SUM(K18:K176)</f>
        <v>520271758</v>
      </c>
    </row>
    <row r="178" spans="1:11" ht="12.75" customHeight="1" x14ac:dyDescent="0.25">
      <c r="A178" s="3"/>
      <c r="B178" s="3"/>
      <c r="C178" s="3"/>
      <c r="D178" s="3"/>
      <c r="E178" s="3"/>
      <c r="F178" s="3"/>
      <c r="G178" s="261"/>
      <c r="H178" s="3"/>
      <c r="I178" s="74"/>
      <c r="J178" s="57"/>
      <c r="K178" s="93"/>
    </row>
    <row r="179" spans="1:11" ht="24.95" customHeight="1" x14ac:dyDescent="0.25">
      <c r="A179" s="130" t="s">
        <v>107</v>
      </c>
      <c r="B179" s="130" t="s">
        <v>105</v>
      </c>
      <c r="C179" s="130" t="s">
        <v>104</v>
      </c>
      <c r="D179" s="131" t="s">
        <v>108</v>
      </c>
      <c r="E179" s="130" t="s">
        <v>33</v>
      </c>
      <c r="F179" s="130" t="s">
        <v>102</v>
      </c>
      <c r="G179" s="264" t="s">
        <v>30</v>
      </c>
      <c r="H179" s="130" t="s">
        <v>42</v>
      </c>
      <c r="I179" s="130" t="s">
        <v>43</v>
      </c>
      <c r="J179" s="130" t="s">
        <v>73</v>
      </c>
      <c r="K179" s="130" t="s">
        <v>48</v>
      </c>
    </row>
    <row r="180" spans="1:11" ht="24.95" customHeight="1" x14ac:dyDescent="0.25">
      <c r="A180" s="137">
        <v>692461000</v>
      </c>
      <c r="B180" s="137">
        <v>78783</v>
      </c>
      <c r="C180" s="137">
        <v>0</v>
      </c>
      <c r="D180" s="133">
        <f>+A180+B180-C180</f>
        <v>692539783</v>
      </c>
      <c r="E180" s="133">
        <f>+I177</f>
        <v>665510341</v>
      </c>
      <c r="F180" s="134">
        <f>+E180/D180</f>
        <v>0.96097055697954037</v>
      </c>
      <c r="G180" s="265">
        <f>+I14</f>
        <v>47029442</v>
      </c>
      <c r="H180" s="133">
        <f>+D180-E180-G180</f>
        <v>-20000000</v>
      </c>
      <c r="I180" s="133">
        <f>+J177</f>
        <v>145238583</v>
      </c>
      <c r="J180" s="139">
        <f>+I180/D180</f>
        <v>0.20971875777423749</v>
      </c>
      <c r="K180" s="133">
        <f>+K177</f>
        <v>520271758</v>
      </c>
    </row>
    <row r="181" spans="1:11" x14ac:dyDescent="0.25">
      <c r="A181" s="136">
        <v>1</v>
      </c>
      <c r="B181" s="136">
        <v>2</v>
      </c>
      <c r="C181" s="136">
        <v>3</v>
      </c>
      <c r="D181" s="136" t="s">
        <v>35</v>
      </c>
      <c r="E181" s="136">
        <v>5</v>
      </c>
      <c r="F181" s="136" t="s">
        <v>49</v>
      </c>
      <c r="G181" s="266">
        <v>7</v>
      </c>
      <c r="H181" s="136" t="s">
        <v>50</v>
      </c>
      <c r="I181" s="136">
        <v>9</v>
      </c>
      <c r="J181" s="136" t="s">
        <v>74</v>
      </c>
      <c r="K181" s="136" t="s">
        <v>75</v>
      </c>
    </row>
  </sheetData>
  <mergeCells count="32">
    <mergeCell ref="J5:K6"/>
    <mergeCell ref="E6:H6"/>
    <mergeCell ref="J10:K10"/>
    <mergeCell ref="J9:K9"/>
    <mergeCell ref="A5:A6"/>
    <mergeCell ref="B5:B6"/>
    <mergeCell ref="D5:D6"/>
    <mergeCell ref="E5:H5"/>
    <mergeCell ref="I5:I6"/>
    <mergeCell ref="J7:K7"/>
    <mergeCell ref="G177:H177"/>
    <mergeCell ref="G14:H14"/>
    <mergeCell ref="J12:K12"/>
    <mergeCell ref="E12:H12"/>
    <mergeCell ref="J16:J17"/>
    <mergeCell ref="B11:C11"/>
    <mergeCell ref="J11:K11"/>
    <mergeCell ref="A16:A17"/>
    <mergeCell ref="E16:H16"/>
    <mergeCell ref="I16:I17"/>
    <mergeCell ref="B13:C13"/>
    <mergeCell ref="E13:H13"/>
    <mergeCell ref="G17:H17"/>
    <mergeCell ref="E17:F17"/>
    <mergeCell ref="J8:K8"/>
    <mergeCell ref="B7:C7"/>
    <mergeCell ref="B8:C8"/>
    <mergeCell ref="J13:K13"/>
    <mergeCell ref="E11:H11"/>
    <mergeCell ref="B12:C12"/>
    <mergeCell ref="B10:C10"/>
    <mergeCell ref="B9:C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8" sqref="A8: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101</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6" t="s">
        <v>188</v>
      </c>
      <c r="B3" s="129" t="s">
        <v>187</v>
      </c>
      <c r="C3" s="126"/>
      <c r="D3" s="126"/>
      <c r="E3" s="127"/>
      <c r="F3" s="127"/>
      <c r="G3" s="127"/>
      <c r="H3" s="127"/>
      <c r="I3" s="127"/>
      <c r="J3" s="127"/>
      <c r="K3" s="128" t="str">
        <f>+TOTAL!M1</f>
        <v>AGOSTO</v>
      </c>
    </row>
    <row r="4" spans="1:13" ht="12.75" customHeight="1" x14ac:dyDescent="0.25">
      <c r="A4" s="33"/>
      <c r="B4" s="33"/>
      <c r="C4" s="33"/>
      <c r="D4" s="33"/>
      <c r="E4" s="33"/>
      <c r="F4" s="33"/>
      <c r="G4" s="33"/>
      <c r="H4" s="33"/>
      <c r="I4" s="87"/>
      <c r="J4" s="33"/>
      <c r="K4" s="33"/>
    </row>
    <row r="5" spans="1:13" x14ac:dyDescent="0.25">
      <c r="A5" s="404" t="s">
        <v>22</v>
      </c>
      <c r="B5" s="414" t="s">
        <v>85</v>
      </c>
      <c r="C5" s="34"/>
      <c r="D5" s="404" t="s">
        <v>51</v>
      </c>
      <c r="E5" s="406" t="s">
        <v>30</v>
      </c>
      <c r="F5" s="407"/>
      <c r="G5" s="407"/>
      <c r="H5" s="408"/>
      <c r="I5" s="404" t="s">
        <v>24</v>
      </c>
      <c r="J5" s="416" t="s">
        <v>34</v>
      </c>
      <c r="K5" s="417"/>
    </row>
    <row r="6" spans="1:13" x14ac:dyDescent="0.25">
      <c r="A6" s="405"/>
      <c r="B6" s="415"/>
      <c r="C6" s="35"/>
      <c r="D6" s="405"/>
      <c r="E6" s="406" t="s">
        <v>26</v>
      </c>
      <c r="F6" s="407"/>
      <c r="G6" s="407"/>
      <c r="H6" s="408"/>
      <c r="I6" s="405"/>
      <c r="J6" s="418"/>
      <c r="K6" s="419"/>
    </row>
    <row r="7" spans="1:13" x14ac:dyDescent="0.25">
      <c r="A7" s="39">
        <v>44615</v>
      </c>
      <c r="B7" s="214"/>
      <c r="C7" s="193"/>
      <c r="D7" s="83" t="s">
        <v>397</v>
      </c>
      <c r="E7" s="259" t="s">
        <v>396</v>
      </c>
      <c r="F7" s="259"/>
      <c r="G7" s="259"/>
      <c r="H7" s="259"/>
      <c r="I7" s="61">
        <v>7238</v>
      </c>
      <c r="J7" s="214"/>
      <c r="K7" s="193"/>
    </row>
    <row r="8" spans="1:13" ht="12.75" customHeight="1" x14ac:dyDescent="0.25">
      <c r="A8" s="39"/>
      <c r="B8" s="420"/>
      <c r="C8" s="421"/>
      <c r="D8" s="83"/>
      <c r="E8" s="424"/>
      <c r="F8" s="425"/>
      <c r="G8" s="425"/>
      <c r="H8" s="472"/>
      <c r="I8" s="61"/>
      <c r="J8" s="397"/>
      <c r="K8" s="398"/>
    </row>
    <row r="9" spans="1:13" x14ac:dyDescent="0.25">
      <c r="A9" s="44"/>
      <c r="B9" s="45"/>
      <c r="C9" s="45"/>
      <c r="D9" s="45"/>
      <c r="E9" s="45"/>
      <c r="F9" s="45"/>
      <c r="G9" s="402" t="s">
        <v>86</v>
      </c>
      <c r="H9" s="403"/>
      <c r="I9" s="59">
        <f>SUM(I7:I8)</f>
        <v>7238</v>
      </c>
      <c r="J9" s="46"/>
      <c r="K9" s="47"/>
    </row>
    <row r="10" spans="1:13" ht="12.75" customHeight="1" x14ac:dyDescent="0.25">
      <c r="A10" s="3"/>
      <c r="B10" s="3"/>
      <c r="C10" s="3"/>
      <c r="D10" s="3"/>
      <c r="E10" s="3"/>
      <c r="F10" s="3"/>
      <c r="G10" s="3"/>
      <c r="H10" s="3"/>
      <c r="I10" s="22"/>
      <c r="J10" s="32"/>
      <c r="K10" s="40"/>
    </row>
    <row r="11" spans="1:13" x14ac:dyDescent="0.25">
      <c r="A11" s="404" t="s">
        <v>22</v>
      </c>
      <c r="B11" s="30" t="s">
        <v>31</v>
      </c>
      <c r="C11" s="49" t="s">
        <v>27</v>
      </c>
      <c r="D11" s="48" t="s">
        <v>27</v>
      </c>
      <c r="E11" s="406" t="s">
        <v>33</v>
      </c>
      <c r="F11" s="407"/>
      <c r="G11" s="407"/>
      <c r="H11" s="408"/>
      <c r="I11" s="404" t="s">
        <v>24</v>
      </c>
      <c r="J11" s="404" t="s">
        <v>23</v>
      </c>
      <c r="K11" s="49" t="s">
        <v>40</v>
      </c>
    </row>
    <row r="12" spans="1:13" x14ac:dyDescent="0.25">
      <c r="A12" s="405"/>
      <c r="B12" s="50" t="s">
        <v>32</v>
      </c>
      <c r="C12" s="50" t="s">
        <v>29</v>
      </c>
      <c r="D12" s="50" t="s">
        <v>28</v>
      </c>
      <c r="E12" s="406" t="s">
        <v>26</v>
      </c>
      <c r="F12" s="408"/>
      <c r="G12" s="406" t="s">
        <v>25</v>
      </c>
      <c r="H12" s="408"/>
      <c r="I12" s="405"/>
      <c r="J12" s="405"/>
      <c r="K12" s="50" t="s">
        <v>41</v>
      </c>
    </row>
    <row r="13" spans="1:13" x14ac:dyDescent="0.25">
      <c r="A13" s="39">
        <v>44622</v>
      </c>
      <c r="B13" s="53" t="s">
        <v>228</v>
      </c>
      <c r="C13" s="53" t="s">
        <v>476</v>
      </c>
      <c r="D13" s="53" t="s">
        <v>477</v>
      </c>
      <c r="E13" s="259" t="s">
        <v>474</v>
      </c>
      <c r="F13" s="55"/>
      <c r="G13" s="223" t="s">
        <v>472</v>
      </c>
      <c r="H13" s="55"/>
      <c r="I13" s="61">
        <v>11492762</v>
      </c>
      <c r="J13" s="61">
        <v>11492762</v>
      </c>
      <c r="K13" s="60">
        <f>+I13-J13</f>
        <v>0</v>
      </c>
    </row>
    <row r="14" spans="1:13" x14ac:dyDescent="0.25">
      <c r="A14" s="39">
        <v>44649</v>
      </c>
      <c r="B14" s="53" t="s">
        <v>480</v>
      </c>
      <c r="C14" s="53" t="s">
        <v>478</v>
      </c>
      <c r="D14" s="53" t="s">
        <v>479</v>
      </c>
      <c r="E14" s="259" t="s">
        <v>475</v>
      </c>
      <c r="F14" s="55"/>
      <c r="G14" s="223" t="s">
        <v>473</v>
      </c>
      <c r="H14" s="55"/>
      <c r="I14" s="61">
        <v>7000000</v>
      </c>
      <c r="J14" s="61">
        <v>3250000</v>
      </c>
      <c r="K14" s="60">
        <f>+I14-J14</f>
        <v>3750000</v>
      </c>
      <c r="M14" s="120"/>
    </row>
    <row r="15" spans="1:13" x14ac:dyDescent="0.25">
      <c r="A15" s="39">
        <v>44658</v>
      </c>
      <c r="B15" s="296" t="s">
        <v>608</v>
      </c>
      <c r="C15" s="296" t="s">
        <v>328</v>
      </c>
      <c r="D15" s="296" t="s">
        <v>603</v>
      </c>
      <c r="E15" s="224" t="s">
        <v>606</v>
      </c>
      <c r="F15" s="55"/>
      <c r="G15" s="259" t="s">
        <v>472</v>
      </c>
      <c r="H15" s="55"/>
      <c r="I15" s="61">
        <v>36388464</v>
      </c>
      <c r="J15" s="61">
        <v>36388464</v>
      </c>
      <c r="K15" s="60">
        <f>+I15-J15</f>
        <v>0</v>
      </c>
      <c r="M15" s="120"/>
    </row>
    <row r="16" spans="1:13" x14ac:dyDescent="0.25">
      <c r="A16" s="39">
        <v>44677</v>
      </c>
      <c r="B16" s="296" t="s">
        <v>609</v>
      </c>
      <c r="C16" s="296" t="s">
        <v>604</v>
      </c>
      <c r="D16" s="296" t="s">
        <v>605</v>
      </c>
      <c r="E16" s="259" t="s">
        <v>607</v>
      </c>
      <c r="F16" s="55"/>
      <c r="G16" s="259" t="s">
        <v>602</v>
      </c>
      <c r="H16" s="55"/>
      <c r="I16" s="240">
        <v>90000000</v>
      </c>
      <c r="J16" s="61">
        <v>34521000</v>
      </c>
      <c r="K16" s="60">
        <f>+I16-J16</f>
        <v>55479000</v>
      </c>
      <c r="M16" s="120"/>
    </row>
    <row r="17" spans="1:13" x14ac:dyDescent="0.25">
      <c r="A17" s="39">
        <v>44781</v>
      </c>
      <c r="B17" s="53" t="s">
        <v>698</v>
      </c>
      <c r="C17" s="53" t="s">
        <v>898</v>
      </c>
      <c r="D17" s="53" t="s">
        <v>1564</v>
      </c>
      <c r="E17" s="224" t="s">
        <v>1562</v>
      </c>
      <c r="F17" s="55"/>
      <c r="G17" s="223" t="s">
        <v>1561</v>
      </c>
      <c r="H17" s="55"/>
      <c r="I17" s="61">
        <v>4867518</v>
      </c>
      <c r="J17" s="61">
        <v>0</v>
      </c>
      <c r="K17" s="60">
        <f>+I17-J17</f>
        <v>4867518</v>
      </c>
      <c r="M17" s="120"/>
    </row>
    <row r="18" spans="1:13" x14ac:dyDescent="0.25">
      <c r="A18" s="39">
        <v>44781</v>
      </c>
      <c r="B18" s="53" t="s">
        <v>1566</v>
      </c>
      <c r="C18" s="53" t="s">
        <v>1054</v>
      </c>
      <c r="D18" s="53" t="s">
        <v>1565</v>
      </c>
      <c r="E18" s="88" t="s">
        <v>1563</v>
      </c>
      <c r="F18" s="55"/>
      <c r="G18" s="66" t="s">
        <v>602</v>
      </c>
      <c r="H18" s="55"/>
      <c r="I18" s="61">
        <v>100000</v>
      </c>
      <c r="J18" s="61">
        <v>100000</v>
      </c>
      <c r="K18" s="60">
        <f t="shared" ref="K18:K25" si="0">+I18-J18</f>
        <v>0</v>
      </c>
      <c r="M18" s="120"/>
    </row>
    <row r="19" spans="1:13" x14ac:dyDescent="0.25">
      <c r="A19" s="39"/>
      <c r="B19" s="53"/>
      <c r="C19" s="53"/>
      <c r="D19" s="53"/>
      <c r="E19" s="259"/>
      <c r="F19" s="55"/>
      <c r="G19" s="201"/>
      <c r="H19" s="55"/>
      <c r="I19" s="61"/>
      <c r="J19" s="61"/>
      <c r="K19" s="60">
        <f t="shared" si="0"/>
        <v>0</v>
      </c>
      <c r="M19" s="120"/>
    </row>
    <row r="20" spans="1:13" x14ac:dyDescent="0.25">
      <c r="A20" s="39"/>
      <c r="B20" s="53"/>
      <c r="C20" s="53"/>
      <c r="D20" s="53"/>
      <c r="E20" s="88"/>
      <c r="F20" s="55"/>
      <c r="G20" s="202"/>
      <c r="H20" s="55"/>
      <c r="I20" s="61"/>
      <c r="J20" s="61"/>
      <c r="K20" s="60">
        <f t="shared" si="0"/>
        <v>0</v>
      </c>
      <c r="M20" s="120"/>
    </row>
    <row r="21" spans="1:13" x14ac:dyDescent="0.25">
      <c r="A21" s="39"/>
      <c r="B21" s="53"/>
      <c r="C21" s="53"/>
      <c r="D21" s="53"/>
      <c r="E21" s="88"/>
      <c r="F21" s="55"/>
      <c r="G21" s="202"/>
      <c r="H21" s="55"/>
      <c r="I21" s="61"/>
      <c r="J21" s="61"/>
      <c r="K21" s="60">
        <f t="shared" si="0"/>
        <v>0</v>
      </c>
      <c r="M21" s="120"/>
    </row>
    <row r="22" spans="1:13" x14ac:dyDescent="0.25">
      <c r="A22" s="39"/>
      <c r="B22" s="53"/>
      <c r="C22" s="53"/>
      <c r="D22" s="53"/>
      <c r="E22" s="88"/>
      <c r="F22" s="55"/>
      <c r="G22" s="202"/>
      <c r="H22" s="55"/>
      <c r="I22" s="61"/>
      <c r="J22" s="61"/>
      <c r="K22" s="60">
        <f t="shared" si="0"/>
        <v>0</v>
      </c>
      <c r="M22" s="120"/>
    </row>
    <row r="23" spans="1:13" x14ac:dyDescent="0.25">
      <c r="A23" s="39"/>
      <c r="B23" s="53"/>
      <c r="C23" s="53"/>
      <c r="D23" s="53"/>
      <c r="E23" s="88"/>
      <c r="F23" s="55"/>
      <c r="G23" s="202"/>
      <c r="H23" s="55"/>
      <c r="I23" s="61"/>
      <c r="J23" s="61"/>
      <c r="K23" s="60">
        <f t="shared" si="0"/>
        <v>0</v>
      </c>
      <c r="M23" s="120"/>
    </row>
    <row r="24" spans="1:13" x14ac:dyDescent="0.25">
      <c r="A24" s="39"/>
      <c r="B24" s="53"/>
      <c r="C24" s="53"/>
      <c r="D24" s="53"/>
      <c r="E24" s="88"/>
      <c r="F24" s="55"/>
      <c r="G24" s="202"/>
      <c r="H24" s="55"/>
      <c r="I24" s="61"/>
      <c r="J24" s="61"/>
      <c r="K24" s="60">
        <f t="shared" si="0"/>
        <v>0</v>
      </c>
      <c r="M24" s="120"/>
    </row>
    <row r="25" spans="1:13" x14ac:dyDescent="0.25">
      <c r="A25" s="39"/>
      <c r="B25" s="140"/>
      <c r="C25" s="53"/>
      <c r="D25" s="53"/>
      <c r="E25" s="88"/>
      <c r="F25" s="55"/>
      <c r="G25" s="54"/>
      <c r="H25" s="55"/>
      <c r="I25" s="61"/>
      <c r="J25" s="61"/>
      <c r="K25" s="60">
        <f t="shared" si="0"/>
        <v>0</v>
      </c>
      <c r="M25" s="120"/>
    </row>
    <row r="26" spans="1:13" x14ac:dyDescent="0.25">
      <c r="A26" s="44"/>
      <c r="B26" s="45"/>
      <c r="C26" s="45"/>
      <c r="D26" s="45"/>
      <c r="E26" s="45"/>
      <c r="F26" s="45"/>
      <c r="G26" s="402" t="s">
        <v>86</v>
      </c>
      <c r="H26" s="403"/>
      <c r="I26" s="63">
        <f>SUM(I13:I25)</f>
        <v>149848744</v>
      </c>
      <c r="J26" s="63">
        <f>SUM(J13:J25)</f>
        <v>85752226</v>
      </c>
      <c r="K26" s="63">
        <f>SUM(K13:K25)</f>
        <v>64096518</v>
      </c>
    </row>
    <row r="27" spans="1:13" ht="12.75" customHeight="1" x14ac:dyDescent="0.25">
      <c r="A27" s="3"/>
      <c r="B27" s="3"/>
      <c r="C27" s="3"/>
      <c r="D27" s="3"/>
      <c r="E27" s="3"/>
      <c r="F27" s="3"/>
      <c r="G27" s="3"/>
      <c r="H27" s="3"/>
      <c r="I27" s="74"/>
      <c r="J27" s="57"/>
      <c r="K27" s="93"/>
    </row>
    <row r="28" spans="1:13" ht="24.95" customHeight="1" x14ac:dyDescent="0.25">
      <c r="A28" s="130" t="s">
        <v>107</v>
      </c>
      <c r="B28" s="130" t="s">
        <v>105</v>
      </c>
      <c r="C28" s="130" t="s">
        <v>104</v>
      </c>
      <c r="D28" s="131" t="s">
        <v>108</v>
      </c>
      <c r="E28" s="130" t="s">
        <v>33</v>
      </c>
      <c r="F28" s="130" t="s">
        <v>102</v>
      </c>
      <c r="G28" s="130" t="s">
        <v>30</v>
      </c>
      <c r="H28" s="130" t="s">
        <v>42</v>
      </c>
      <c r="I28" s="130" t="s">
        <v>43</v>
      </c>
      <c r="J28" s="130" t="s">
        <v>73</v>
      </c>
      <c r="K28" s="130" t="s">
        <v>48</v>
      </c>
    </row>
    <row r="29" spans="1:13" ht="24.95" customHeight="1" x14ac:dyDescent="0.25">
      <c r="A29" s="137">
        <v>279000000</v>
      </c>
      <c r="B29" s="137">
        <v>0</v>
      </c>
      <c r="C29" s="137">
        <v>0</v>
      </c>
      <c r="D29" s="133">
        <f>+A29+B29-C29</f>
        <v>279000000</v>
      </c>
      <c r="E29" s="133">
        <f>+I26</f>
        <v>149848744</v>
      </c>
      <c r="F29" s="134">
        <f>+E29/D29</f>
        <v>0.53709227240143365</v>
      </c>
      <c r="G29" s="133">
        <f>+I9</f>
        <v>7238</v>
      </c>
      <c r="H29" s="133">
        <f>+D29-E29-G29</f>
        <v>129144018</v>
      </c>
      <c r="I29" s="133">
        <f>+J26</f>
        <v>85752226</v>
      </c>
      <c r="J29" s="139">
        <f>+I29/D29</f>
        <v>0.30735564874551974</v>
      </c>
      <c r="K29" s="133">
        <f>+K26</f>
        <v>64096518</v>
      </c>
    </row>
    <row r="30" spans="1:13" x14ac:dyDescent="0.25">
      <c r="A30" s="136">
        <v>1</v>
      </c>
      <c r="B30" s="136">
        <v>2</v>
      </c>
      <c r="C30" s="136">
        <v>3</v>
      </c>
      <c r="D30" s="136" t="s">
        <v>35</v>
      </c>
      <c r="E30" s="136">
        <v>5</v>
      </c>
      <c r="F30" s="136" t="s">
        <v>49</v>
      </c>
      <c r="G30" s="136">
        <v>7</v>
      </c>
      <c r="H30" s="136" t="s">
        <v>50</v>
      </c>
      <c r="I30" s="136">
        <v>9</v>
      </c>
      <c r="J30" s="136" t="s">
        <v>74</v>
      </c>
      <c r="K30" s="136" t="s">
        <v>75</v>
      </c>
    </row>
  </sheetData>
  <mergeCells count="18">
    <mergeCell ref="B5:B6"/>
    <mergeCell ref="D5:D6"/>
    <mergeCell ref="J5:K6"/>
    <mergeCell ref="A5:A6"/>
    <mergeCell ref="A11:A12"/>
    <mergeCell ref="E12:F12"/>
    <mergeCell ref="E6:H6"/>
    <mergeCell ref="B8:C8"/>
    <mergeCell ref="E8:H8"/>
    <mergeCell ref="G26:H26"/>
    <mergeCell ref="G9:H9"/>
    <mergeCell ref="E11:H11"/>
    <mergeCell ref="G12:H12"/>
    <mergeCell ref="E5:H5"/>
    <mergeCell ref="J11:J12"/>
    <mergeCell ref="J8:K8"/>
    <mergeCell ref="I11:I12"/>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B27" sqref="B27"/>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207</v>
      </c>
      <c r="B3" s="129" t="s">
        <v>206</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417"/>
      <c r="D5" s="404" t="s">
        <v>51</v>
      </c>
      <c r="E5" s="406" t="s">
        <v>30</v>
      </c>
      <c r="F5" s="407"/>
      <c r="G5" s="407"/>
      <c r="H5" s="408"/>
      <c r="I5" s="404" t="s">
        <v>24</v>
      </c>
      <c r="J5" s="416" t="s">
        <v>34</v>
      </c>
      <c r="K5" s="417"/>
    </row>
    <row r="6" spans="1:11" x14ac:dyDescent="0.25">
      <c r="A6" s="405"/>
      <c r="B6" s="415"/>
      <c r="C6" s="419"/>
      <c r="D6" s="405"/>
      <c r="E6" s="406" t="s">
        <v>26</v>
      </c>
      <c r="F6" s="407"/>
      <c r="G6" s="407"/>
      <c r="H6" s="408"/>
      <c r="I6" s="405"/>
      <c r="J6" s="418"/>
      <c r="K6" s="419"/>
    </row>
    <row r="7" spans="1:11" x14ac:dyDescent="0.25">
      <c r="A7" s="275"/>
      <c r="B7" s="467"/>
      <c r="C7" s="468"/>
      <c r="D7" s="277"/>
      <c r="E7" s="277"/>
      <c r="F7" s="280"/>
      <c r="G7" s="280"/>
      <c r="H7" s="281"/>
      <c r="I7" s="273"/>
      <c r="J7" s="409"/>
      <c r="K7" s="410"/>
    </row>
    <row r="8" spans="1:11" x14ac:dyDescent="0.25">
      <c r="A8" s="122"/>
      <c r="B8" s="397"/>
      <c r="C8" s="398"/>
      <c r="D8" s="83"/>
      <c r="E8" s="399"/>
      <c r="F8" s="400"/>
      <c r="G8" s="400"/>
      <c r="H8" s="401"/>
      <c r="I8" s="61"/>
      <c r="J8" s="397"/>
      <c r="K8" s="398"/>
    </row>
    <row r="9" spans="1:11" x14ac:dyDescent="0.25">
      <c r="A9" s="122"/>
      <c r="B9" s="397"/>
      <c r="C9" s="398"/>
      <c r="D9" s="83"/>
      <c r="E9" s="399"/>
      <c r="F9" s="400"/>
      <c r="G9" s="400"/>
      <c r="H9" s="401"/>
      <c r="I9" s="61"/>
      <c r="J9" s="397"/>
      <c r="K9" s="398"/>
    </row>
    <row r="10" spans="1:11" x14ac:dyDescent="0.25">
      <c r="A10" s="122"/>
      <c r="B10" s="397"/>
      <c r="C10" s="398"/>
      <c r="D10" s="83"/>
      <c r="E10" s="399"/>
      <c r="F10" s="400"/>
      <c r="G10" s="400"/>
      <c r="H10" s="401"/>
      <c r="I10" s="61"/>
      <c r="J10" s="397"/>
      <c r="K10" s="398"/>
    </row>
    <row r="11" spans="1:11" x14ac:dyDescent="0.25">
      <c r="A11" s="122"/>
      <c r="B11" s="397"/>
      <c r="C11" s="398"/>
      <c r="D11" s="83"/>
      <c r="E11" s="399"/>
      <c r="F11" s="400"/>
      <c r="G11" s="400"/>
      <c r="H11" s="401"/>
      <c r="I11" s="61"/>
      <c r="J11" s="397"/>
      <c r="K11" s="398"/>
    </row>
    <row r="12" spans="1:11" ht="12.75" customHeight="1" x14ac:dyDescent="0.25">
      <c r="A12" s="122"/>
      <c r="B12" s="420"/>
      <c r="C12" s="421"/>
      <c r="D12" s="83"/>
      <c r="E12" s="399"/>
      <c r="F12" s="400"/>
      <c r="G12" s="400"/>
      <c r="H12" s="401"/>
      <c r="I12" s="61"/>
      <c r="J12" s="397"/>
      <c r="K12" s="398"/>
    </row>
    <row r="13" spans="1:11" x14ac:dyDescent="0.25">
      <c r="A13" s="44"/>
      <c r="B13" s="33"/>
      <c r="C13" s="33"/>
      <c r="D13" s="45"/>
      <c r="E13" s="45"/>
      <c r="F13" s="45"/>
      <c r="G13" s="402" t="s">
        <v>86</v>
      </c>
      <c r="H13" s="403"/>
      <c r="I13" s="59">
        <f>SUM(I7:I12)</f>
        <v>0</v>
      </c>
      <c r="J13" s="46"/>
      <c r="K13" s="47"/>
    </row>
    <row r="14" spans="1:11" ht="12.75" customHeight="1" x14ac:dyDescent="0.25">
      <c r="A14" s="45"/>
      <c r="B14" s="45"/>
      <c r="C14" s="45"/>
      <c r="D14" s="45"/>
      <c r="E14" s="45"/>
      <c r="F14" s="45"/>
      <c r="G14" s="45"/>
      <c r="H14" s="45"/>
      <c r="I14" s="91"/>
      <c r="J14" s="93"/>
      <c r="K14" s="45"/>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x14ac:dyDescent="0.25">
      <c r="A17" s="39"/>
      <c r="B17" s="287"/>
      <c r="C17" s="272"/>
      <c r="D17" s="272"/>
      <c r="E17" s="288"/>
      <c r="F17" s="228"/>
      <c r="G17" s="277"/>
      <c r="H17" s="228"/>
      <c r="I17" s="273"/>
      <c r="J17" s="58"/>
      <c r="K17" s="60">
        <f>+I17-J17</f>
        <v>0</v>
      </c>
    </row>
    <row r="18" spans="1:11" x14ac:dyDescent="0.25">
      <c r="A18" s="39"/>
      <c r="B18" s="52"/>
      <c r="C18" s="53"/>
      <c r="D18" s="53"/>
      <c r="E18" s="125"/>
      <c r="F18" s="55"/>
      <c r="G18" s="125"/>
      <c r="H18" s="55"/>
      <c r="I18" s="58"/>
      <c r="J18" s="58"/>
      <c r="K18" s="60"/>
    </row>
    <row r="19" spans="1:11" x14ac:dyDescent="0.25">
      <c r="A19" s="39"/>
      <c r="B19" s="52"/>
      <c r="C19" s="53"/>
      <c r="D19" s="53"/>
      <c r="E19" s="125"/>
      <c r="F19" s="55"/>
      <c r="G19" s="125"/>
      <c r="H19" s="55"/>
      <c r="I19" s="58"/>
      <c r="J19" s="58"/>
      <c r="K19" s="60"/>
    </row>
    <row r="20" spans="1:11" x14ac:dyDescent="0.25">
      <c r="A20" s="39"/>
      <c r="B20" s="52"/>
      <c r="C20" s="53"/>
      <c r="D20" s="53"/>
      <c r="E20" s="125"/>
      <c r="F20" s="55"/>
      <c r="G20" s="125"/>
      <c r="H20" s="55"/>
      <c r="I20" s="58"/>
      <c r="J20" s="58"/>
      <c r="K20" s="60"/>
    </row>
    <row r="21" spans="1:11" x14ac:dyDescent="0.25">
      <c r="A21" s="39"/>
      <c r="B21" s="52"/>
      <c r="C21" s="53"/>
      <c r="D21" s="53"/>
      <c r="E21" s="125"/>
      <c r="F21" s="55"/>
      <c r="G21" s="125"/>
      <c r="H21" s="55"/>
      <c r="I21" s="58"/>
      <c r="J21" s="58"/>
      <c r="K21" s="60"/>
    </row>
    <row r="22" spans="1:11" x14ac:dyDescent="0.25">
      <c r="A22" s="39"/>
      <c r="B22" s="52"/>
      <c r="C22" s="53"/>
      <c r="D22" s="53"/>
      <c r="E22" s="38"/>
      <c r="F22" s="55"/>
      <c r="G22" s="38"/>
      <c r="H22" s="55"/>
      <c r="I22" s="60"/>
      <c r="J22" s="60"/>
      <c r="K22" s="60"/>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0</v>
      </c>
      <c r="B26" s="137">
        <v>0</v>
      </c>
      <c r="C26" s="137">
        <v>0</v>
      </c>
      <c r="D26" s="133">
        <f>+A26+B26-C26</f>
        <v>0</v>
      </c>
      <c r="E26" s="133">
        <f>+I23</f>
        <v>0</v>
      </c>
      <c r="F26" s="134" t="s">
        <v>84</v>
      </c>
      <c r="G26" s="133">
        <f>+I13</f>
        <v>0</v>
      </c>
      <c r="H26" s="133">
        <f>+D26-E26-G26</f>
        <v>0</v>
      </c>
      <c r="I26" s="138">
        <f>+J23</f>
        <v>0</v>
      </c>
      <c r="J26" s="139" t="s">
        <v>84</v>
      </c>
      <c r="K26" s="138">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5:K6"/>
    <mergeCell ref="A5:A6"/>
    <mergeCell ref="B5:B6"/>
    <mergeCell ref="C5:C6"/>
    <mergeCell ref="D5:D6"/>
    <mergeCell ref="E5:H5"/>
    <mergeCell ref="I5:I6"/>
    <mergeCell ref="E6:H6"/>
    <mergeCell ref="B7:C7"/>
    <mergeCell ref="J7:K7"/>
    <mergeCell ref="B9:C9"/>
    <mergeCell ref="E9:H9"/>
    <mergeCell ref="J9:K9"/>
    <mergeCell ref="B8:C8"/>
    <mergeCell ref="E8:H8"/>
    <mergeCell ref="J8:K8"/>
    <mergeCell ref="B10:C10"/>
    <mergeCell ref="E10:H10"/>
    <mergeCell ref="J10:K10"/>
    <mergeCell ref="J15:J16"/>
    <mergeCell ref="E16:F16"/>
    <mergeCell ref="G16:H16"/>
    <mergeCell ref="B11:C11"/>
    <mergeCell ref="E11:H11"/>
    <mergeCell ref="J11:K11"/>
    <mergeCell ref="B12:C12"/>
    <mergeCell ref="E12:H12"/>
    <mergeCell ref="J12:K12"/>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I8" sqref="I8"/>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109</v>
      </c>
      <c r="B3" s="126" t="s">
        <v>52</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44606</v>
      </c>
      <c r="B7" s="397"/>
      <c r="C7" s="398"/>
      <c r="D7" s="83" t="s">
        <v>391</v>
      </c>
      <c r="E7" s="399" t="s">
        <v>392</v>
      </c>
      <c r="F7" s="400"/>
      <c r="G7" s="400"/>
      <c r="H7" s="401"/>
      <c r="I7" s="61">
        <v>3590354</v>
      </c>
      <c r="J7" s="397"/>
      <c r="K7" s="398"/>
    </row>
    <row r="8" spans="1:11" ht="12.75" customHeight="1" x14ac:dyDescent="0.25">
      <c r="A8" s="191">
        <v>44606</v>
      </c>
      <c r="B8" s="397"/>
      <c r="C8" s="398"/>
      <c r="D8" s="83" t="s">
        <v>391</v>
      </c>
      <c r="E8" s="399" t="s">
        <v>392</v>
      </c>
      <c r="F8" s="400"/>
      <c r="G8" s="400"/>
      <c r="H8" s="401"/>
      <c r="I8" s="61">
        <v>10860323</v>
      </c>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420"/>
      <c r="C12" s="421"/>
      <c r="D12" s="83"/>
      <c r="E12" s="399"/>
      <c r="F12" s="400"/>
      <c r="G12" s="400"/>
      <c r="H12" s="401"/>
      <c r="I12" s="61"/>
      <c r="J12" s="397"/>
      <c r="K12" s="398"/>
    </row>
    <row r="13" spans="1:11" x14ac:dyDescent="0.25">
      <c r="A13" s="44"/>
      <c r="B13" s="33"/>
      <c r="C13" s="33"/>
      <c r="D13" s="45"/>
      <c r="E13" s="45"/>
      <c r="F13" s="45"/>
      <c r="G13" s="402" t="s">
        <v>86</v>
      </c>
      <c r="H13" s="403"/>
      <c r="I13" s="59">
        <f>SUM(I7:I12)</f>
        <v>14450677</v>
      </c>
      <c r="J13" s="46"/>
      <c r="K13" s="47"/>
    </row>
    <row r="14" spans="1:11" ht="12.75" customHeight="1" x14ac:dyDescent="0.25">
      <c r="A14" s="3"/>
      <c r="B14" s="3"/>
      <c r="C14" s="3"/>
      <c r="D14" s="3"/>
      <c r="E14" s="3"/>
      <c r="F14" s="3"/>
      <c r="G14" s="3"/>
      <c r="H14" s="3"/>
      <c r="I14" s="3"/>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286">
        <v>44627</v>
      </c>
      <c r="B17" s="53" t="s">
        <v>420</v>
      </c>
      <c r="C17" s="53" t="s">
        <v>520</v>
      </c>
      <c r="D17" s="53" t="s">
        <v>521</v>
      </c>
      <c r="E17" s="38" t="s">
        <v>519</v>
      </c>
      <c r="F17" s="40"/>
      <c r="G17" t="s">
        <v>517</v>
      </c>
      <c r="H17" s="55"/>
      <c r="I17" s="61">
        <v>6551224</v>
      </c>
      <c r="J17" s="61">
        <v>2027760</v>
      </c>
      <c r="K17" s="60">
        <f t="shared" ref="K17:K22" si="0">+I17-J17</f>
        <v>4523464</v>
      </c>
    </row>
    <row r="18" spans="1:11" x14ac:dyDescent="0.25">
      <c r="A18" s="286">
        <v>44627</v>
      </c>
      <c r="B18" s="53" t="s">
        <v>523</v>
      </c>
      <c r="C18" s="53" t="s">
        <v>520</v>
      </c>
      <c r="D18" s="53" t="s">
        <v>522</v>
      </c>
      <c r="E18" s="38" t="s">
        <v>519</v>
      </c>
      <c r="F18" s="40"/>
      <c r="G18" t="s">
        <v>518</v>
      </c>
      <c r="H18" s="55"/>
      <c r="I18" s="61">
        <v>21998099</v>
      </c>
      <c r="J18" s="61">
        <v>6808935</v>
      </c>
      <c r="K18" s="60">
        <f t="shared" si="0"/>
        <v>15189164</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402" t="s">
        <v>86</v>
      </c>
      <c r="H23" s="403"/>
      <c r="I23" s="63">
        <f>SUM(I17:I22)</f>
        <v>28549323</v>
      </c>
      <c r="J23" s="63">
        <f>SUM(J17:J22)</f>
        <v>8836695</v>
      </c>
      <c r="K23" s="63">
        <f>SUM(K17:K22)</f>
        <v>19712628</v>
      </c>
    </row>
    <row r="24" spans="1:11" ht="12.75" customHeight="1" x14ac:dyDescent="0.25">
      <c r="A24" s="3"/>
      <c r="B24" s="3"/>
      <c r="C24" s="3"/>
      <c r="D24" s="3"/>
      <c r="E24" s="3"/>
      <c r="F24" s="3"/>
      <c r="G24" s="3"/>
      <c r="H24" s="3"/>
      <c r="I24" s="3"/>
      <c r="J24" s="57"/>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2">
        <v>43000000</v>
      </c>
      <c r="B26" s="132">
        <v>0</v>
      </c>
      <c r="C26" s="132">
        <v>0</v>
      </c>
      <c r="D26" s="133">
        <f>+A26+B26-C26</f>
        <v>43000000</v>
      </c>
      <c r="E26" s="133">
        <f>+I23</f>
        <v>28549323</v>
      </c>
      <c r="F26" s="134">
        <f>+E26/D26</f>
        <v>0.66393774418604656</v>
      </c>
      <c r="G26" s="133">
        <f>+I13</f>
        <v>14450677</v>
      </c>
      <c r="H26" s="133">
        <f>+D26-E26-G26</f>
        <v>0</v>
      </c>
      <c r="I26" s="133">
        <f>+J23</f>
        <v>8836695</v>
      </c>
      <c r="J26" s="135">
        <f>+I26/D26</f>
        <v>0.20550453488372092</v>
      </c>
      <c r="K26" s="133">
        <f>+K23</f>
        <v>19712628</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I5:I6"/>
    <mergeCell ref="J5:K6"/>
    <mergeCell ref="E6:H6"/>
    <mergeCell ref="I15:I16"/>
    <mergeCell ref="J15:J16"/>
    <mergeCell ref="E16:F16"/>
    <mergeCell ref="G16:H16"/>
    <mergeCell ref="J7:K7"/>
    <mergeCell ref="J8:K8"/>
    <mergeCell ref="J9:K9"/>
    <mergeCell ref="J10:K10"/>
    <mergeCell ref="G23:H23"/>
    <mergeCell ref="A5:A6"/>
    <mergeCell ref="B5:B6"/>
    <mergeCell ref="D5:D6"/>
    <mergeCell ref="A15:A16"/>
    <mergeCell ref="E15:H15"/>
    <mergeCell ref="G13:H13"/>
    <mergeCell ref="E5:H5"/>
    <mergeCell ref="B7:C7"/>
    <mergeCell ref="E7:H7"/>
    <mergeCell ref="B8:C8"/>
    <mergeCell ref="E8:H8"/>
    <mergeCell ref="B9:C9"/>
    <mergeCell ref="E9:H9"/>
    <mergeCell ref="B10:C10"/>
    <mergeCell ref="E10:H10"/>
    <mergeCell ref="B11:C11"/>
    <mergeCell ref="E11:H11"/>
    <mergeCell ref="J11:K11"/>
    <mergeCell ref="B12:C12"/>
    <mergeCell ref="E12:H12"/>
    <mergeCell ref="J12:K12"/>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2" workbookViewId="0">
      <selection activeCell="J18" sqref="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473" t="s">
        <v>754</v>
      </c>
      <c r="B3" s="473"/>
      <c r="C3" s="473"/>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11"/>
      <c r="F7" s="412"/>
      <c r="G7" s="412"/>
      <c r="H7" s="413"/>
      <c r="I7" s="61"/>
      <c r="J7" s="409" t="s">
        <v>84</v>
      </c>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v>44707</v>
      </c>
      <c r="B17" s="53">
        <v>449</v>
      </c>
      <c r="C17" s="296" t="s">
        <v>461</v>
      </c>
      <c r="D17" s="296" t="s">
        <v>757</v>
      </c>
      <c r="E17" s="259" t="s">
        <v>756</v>
      </c>
      <c r="F17" s="55"/>
      <c r="G17" s="54" t="s">
        <v>755</v>
      </c>
      <c r="H17" s="55"/>
      <c r="I17" s="61">
        <v>500000</v>
      </c>
      <c r="J17" s="61">
        <v>500000</v>
      </c>
      <c r="K17" s="60">
        <f t="shared" ref="K17:K29" si="0">+I17-J17</f>
        <v>0</v>
      </c>
    </row>
    <row r="18" spans="1:13" x14ac:dyDescent="0.25">
      <c r="A18" s="39"/>
      <c r="B18" s="52"/>
      <c r="C18" s="53"/>
      <c r="D18" s="53"/>
      <c r="E18" s="121"/>
      <c r="F18" s="55"/>
      <c r="G18" s="54"/>
      <c r="H18" s="55"/>
      <c r="I18" s="61"/>
      <c r="J18" s="61"/>
      <c r="K18" s="60"/>
    </row>
    <row r="19" spans="1:13" x14ac:dyDescent="0.25">
      <c r="A19" s="39"/>
      <c r="B19" s="52"/>
      <c r="C19" s="53"/>
      <c r="D19" s="53"/>
      <c r="E19" s="121"/>
      <c r="F19" s="55"/>
      <c r="G19" s="54"/>
      <c r="H19" s="55"/>
      <c r="I19" s="61"/>
      <c r="J19" s="61"/>
      <c r="K19" s="60"/>
    </row>
    <row r="20" spans="1:13" x14ac:dyDescent="0.25">
      <c r="A20" s="39"/>
      <c r="B20" s="52"/>
      <c r="C20" s="53"/>
      <c r="D20" s="53"/>
      <c r="E20" s="121"/>
      <c r="F20" s="55"/>
      <c r="G20" s="54"/>
      <c r="H20" s="55"/>
      <c r="I20" s="61"/>
      <c r="J20" s="61"/>
      <c r="K20" s="60"/>
    </row>
    <row r="21" spans="1:13" x14ac:dyDescent="0.25">
      <c r="A21" s="39"/>
      <c r="B21" s="52"/>
      <c r="C21" s="53"/>
      <c r="D21" s="53"/>
      <c r="E21" s="121"/>
      <c r="F21" s="55"/>
      <c r="G21" s="54"/>
      <c r="H21" s="55"/>
      <c r="I21" s="61"/>
      <c r="J21" s="61"/>
      <c r="K21" s="60"/>
    </row>
    <row r="22" spans="1:13" x14ac:dyDescent="0.25">
      <c r="A22" s="39"/>
      <c r="B22" s="52"/>
      <c r="C22" s="53"/>
      <c r="D22" s="53"/>
      <c r="E22" s="121"/>
      <c r="F22" s="55"/>
      <c r="G22" s="54"/>
      <c r="H22" s="55"/>
      <c r="I22" s="61"/>
      <c r="J22" s="61"/>
      <c r="K22" s="60"/>
    </row>
    <row r="23" spans="1:13" x14ac:dyDescent="0.25">
      <c r="A23" s="39"/>
      <c r="B23" s="52"/>
      <c r="C23" s="53"/>
      <c r="D23" s="53"/>
      <c r="E23" s="121"/>
      <c r="F23" s="55"/>
      <c r="G23" s="54"/>
      <c r="H23" s="55"/>
      <c r="I23" s="61"/>
      <c r="J23" s="61"/>
      <c r="K23" s="60"/>
    </row>
    <row r="24" spans="1:13" x14ac:dyDescent="0.25">
      <c r="A24" s="39"/>
      <c r="B24" s="52"/>
      <c r="C24" s="53"/>
      <c r="D24" s="53"/>
      <c r="E24" s="121"/>
      <c r="F24" s="55"/>
      <c r="G24" s="54"/>
      <c r="H24" s="55"/>
      <c r="I24" s="61"/>
      <c r="J24" s="61"/>
      <c r="K24" s="60"/>
    </row>
    <row r="25" spans="1:13" x14ac:dyDescent="0.25">
      <c r="A25" s="39"/>
      <c r="B25" s="140"/>
      <c r="C25" s="53"/>
      <c r="D25" s="53"/>
      <c r="E25" s="88"/>
      <c r="F25" s="55"/>
      <c r="G25" s="54"/>
      <c r="H25" s="55"/>
      <c r="I25" s="61"/>
      <c r="J25" s="61"/>
      <c r="K25" s="60">
        <f t="shared" si="0"/>
        <v>0</v>
      </c>
      <c r="M25" s="120"/>
    </row>
    <row r="26" spans="1:13" x14ac:dyDescent="0.25">
      <c r="A26" s="39"/>
      <c r="B26" s="140"/>
      <c r="C26" s="53"/>
      <c r="D26" s="53"/>
      <c r="E26" s="38"/>
      <c r="F26" s="55"/>
      <c r="G26" s="54"/>
      <c r="H26" s="55"/>
      <c r="I26" s="61"/>
      <c r="J26" s="61"/>
      <c r="K26" s="60">
        <f t="shared" si="0"/>
        <v>0</v>
      </c>
      <c r="M26" s="120"/>
    </row>
    <row r="27" spans="1:13" x14ac:dyDescent="0.25">
      <c r="A27" s="39"/>
      <c r="B27" s="140"/>
      <c r="C27" s="53"/>
      <c r="D27" s="53"/>
      <c r="E27" s="38"/>
      <c r="F27" s="55"/>
      <c r="G27" s="54"/>
      <c r="H27" s="55"/>
      <c r="I27" s="61"/>
      <c r="J27" s="61"/>
      <c r="K27" s="60">
        <f t="shared" si="0"/>
        <v>0</v>
      </c>
      <c r="M27" s="120"/>
    </row>
    <row r="28" spans="1:13" x14ac:dyDescent="0.25">
      <c r="A28" s="39"/>
      <c r="B28" s="259"/>
      <c r="C28" s="53"/>
      <c r="D28" s="53"/>
      <c r="E28" s="259"/>
      <c r="F28" s="55"/>
      <c r="G28" s="54"/>
      <c r="H28" s="55"/>
      <c r="I28" s="61"/>
      <c r="J28" s="61"/>
      <c r="K28" s="60">
        <f t="shared" si="0"/>
        <v>0</v>
      </c>
      <c r="M28" s="120"/>
    </row>
    <row r="29" spans="1:13" x14ac:dyDescent="0.25">
      <c r="A29" s="250"/>
      <c r="B29" s="140"/>
      <c r="C29" s="53"/>
      <c r="D29" s="53"/>
      <c r="E29" s="88"/>
      <c r="F29" s="55"/>
      <c r="G29" s="54"/>
      <c r="H29" s="55"/>
      <c r="I29" s="61"/>
      <c r="J29" s="61"/>
      <c r="K29" s="60">
        <f t="shared" si="0"/>
        <v>0</v>
      </c>
      <c r="M29" s="120"/>
    </row>
    <row r="30" spans="1:13" x14ac:dyDescent="0.25">
      <c r="A30" s="44"/>
      <c r="B30" s="45"/>
      <c r="C30" s="45"/>
      <c r="D30" s="45"/>
      <c r="E30" s="45"/>
      <c r="F30" s="45"/>
      <c r="G30" s="402" t="s">
        <v>86</v>
      </c>
      <c r="H30" s="403"/>
      <c r="I30" s="63">
        <f>SUM(I17:I29)</f>
        <v>500000</v>
      </c>
      <c r="J30" s="63">
        <f>SUM(J17:J29)</f>
        <v>500000</v>
      </c>
      <c r="K30" s="63">
        <f>SUM(K17:K29)</f>
        <v>0</v>
      </c>
    </row>
    <row r="31" spans="1:13" ht="12.75" customHeight="1" x14ac:dyDescent="0.25">
      <c r="A31" s="3"/>
      <c r="B31" s="3"/>
      <c r="C31" s="3"/>
      <c r="D31" s="3"/>
      <c r="E31" s="3"/>
      <c r="F31" s="3"/>
      <c r="G31" s="3"/>
      <c r="H31" s="3"/>
      <c r="I31" s="74"/>
      <c r="J31" s="57"/>
      <c r="K31" s="93"/>
    </row>
    <row r="32" spans="1:13" ht="24.95" customHeight="1" x14ac:dyDescent="0.25">
      <c r="A32" s="130" t="s">
        <v>107</v>
      </c>
      <c r="B32" s="130" t="s">
        <v>105</v>
      </c>
      <c r="C32" s="130" t="s">
        <v>104</v>
      </c>
      <c r="D32" s="131" t="s">
        <v>108</v>
      </c>
      <c r="E32" s="130" t="s">
        <v>33</v>
      </c>
      <c r="F32" s="130" t="s">
        <v>102</v>
      </c>
      <c r="G32" s="130" t="s">
        <v>30</v>
      </c>
      <c r="H32" s="130" t="s">
        <v>42</v>
      </c>
      <c r="I32" s="130" t="s">
        <v>43</v>
      </c>
      <c r="J32" s="130" t="s">
        <v>73</v>
      </c>
      <c r="K32" s="130" t="s">
        <v>48</v>
      </c>
    </row>
    <row r="33" spans="1:11" ht="24.95" customHeight="1" x14ac:dyDescent="0.25">
      <c r="A33" s="137">
        <v>0</v>
      </c>
      <c r="B33" s="137">
        <v>500000</v>
      </c>
      <c r="C33" s="137">
        <v>0</v>
      </c>
      <c r="D33" s="133">
        <f>+A33+B33-C33</f>
        <v>500000</v>
      </c>
      <c r="E33" s="133">
        <f>+I30</f>
        <v>500000</v>
      </c>
      <c r="F33" s="134" t="s">
        <v>84</v>
      </c>
      <c r="G33" s="133">
        <f>+I13</f>
        <v>0</v>
      </c>
      <c r="H33" s="133">
        <f>+D33-E33-G33</f>
        <v>0</v>
      </c>
      <c r="I33" s="133">
        <f>+J30</f>
        <v>500000</v>
      </c>
      <c r="J33" s="139" t="s">
        <v>84</v>
      </c>
      <c r="K33" s="133">
        <f>+K30</f>
        <v>0</v>
      </c>
    </row>
    <row r="34" spans="1:11" x14ac:dyDescent="0.25">
      <c r="A34" s="136">
        <v>1</v>
      </c>
      <c r="B34" s="136">
        <v>2</v>
      </c>
      <c r="C34" s="136">
        <v>3</v>
      </c>
      <c r="D34" s="136" t="s">
        <v>35</v>
      </c>
      <c r="E34" s="136">
        <v>5</v>
      </c>
      <c r="F34" s="136" t="s">
        <v>49</v>
      </c>
      <c r="G34" s="136">
        <v>7</v>
      </c>
      <c r="H34" s="136" t="s">
        <v>50</v>
      </c>
      <c r="I34" s="136">
        <v>9</v>
      </c>
      <c r="J34" s="136" t="s">
        <v>74</v>
      </c>
      <c r="K34" s="136" t="s">
        <v>75</v>
      </c>
    </row>
  </sheetData>
  <mergeCells count="34">
    <mergeCell ref="A5:A6"/>
    <mergeCell ref="B5:B6"/>
    <mergeCell ref="D5:D6"/>
    <mergeCell ref="E5:H5"/>
    <mergeCell ref="I5:I6"/>
    <mergeCell ref="J5:K6"/>
    <mergeCell ref="E6:H6"/>
    <mergeCell ref="E7:H7"/>
    <mergeCell ref="J7:K7"/>
    <mergeCell ref="B8:C8"/>
    <mergeCell ref="E8:H8"/>
    <mergeCell ref="J8:K8"/>
    <mergeCell ref="J15:J16"/>
    <mergeCell ref="E16:F16"/>
    <mergeCell ref="G16:H16"/>
    <mergeCell ref="G30:H30"/>
    <mergeCell ref="G13:H13"/>
    <mergeCell ref="A15:A16"/>
    <mergeCell ref="E15:H15"/>
    <mergeCell ref="I15:I16"/>
    <mergeCell ref="B9:C9"/>
    <mergeCell ref="E9:H9"/>
    <mergeCell ref="B12:C12"/>
    <mergeCell ref="E12:H12"/>
    <mergeCell ref="A3:C3"/>
    <mergeCell ref="J12:K12"/>
    <mergeCell ref="J9:K9"/>
    <mergeCell ref="B10:C10"/>
    <mergeCell ref="E10:H10"/>
    <mergeCell ref="J10:K10"/>
    <mergeCell ref="B11:C11"/>
    <mergeCell ref="E11:H11"/>
    <mergeCell ref="J11:K11"/>
    <mergeCell ref="B7:C7"/>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101</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02">
        <v>131020202030307</v>
      </c>
      <c r="B3" s="129" t="s">
        <v>229</v>
      </c>
      <c r="C3" s="126"/>
      <c r="D3" s="126"/>
      <c r="E3" s="127"/>
      <c r="F3" s="127"/>
      <c r="G3" s="127"/>
      <c r="H3" s="127"/>
      <c r="I3" s="127"/>
      <c r="J3" s="127"/>
      <c r="K3" s="128" t="str">
        <f>+TOTAL!M1</f>
        <v>AGOSTO</v>
      </c>
    </row>
    <row r="4" spans="1:12" ht="12.75" customHeight="1" x14ac:dyDescent="0.25">
      <c r="A4" s="33"/>
      <c r="B4" s="33"/>
      <c r="C4" s="33"/>
      <c r="D4" s="33"/>
      <c r="E4" s="33"/>
      <c r="F4" s="33"/>
      <c r="G4" s="33"/>
      <c r="H4" s="33"/>
      <c r="I4" s="87"/>
      <c r="J4" s="33"/>
      <c r="K4" s="33"/>
    </row>
    <row r="5" spans="1:12" x14ac:dyDescent="0.25">
      <c r="A5" s="404" t="s">
        <v>22</v>
      </c>
      <c r="B5" s="414" t="s">
        <v>85</v>
      </c>
      <c r="C5" s="34"/>
      <c r="D5" s="404" t="s">
        <v>51</v>
      </c>
      <c r="E5" s="406" t="s">
        <v>30</v>
      </c>
      <c r="F5" s="407"/>
      <c r="G5" s="407"/>
      <c r="H5" s="408"/>
      <c r="I5" s="404" t="s">
        <v>24</v>
      </c>
      <c r="J5" s="416" t="s">
        <v>34</v>
      </c>
      <c r="K5" s="417"/>
    </row>
    <row r="6" spans="1:12" x14ac:dyDescent="0.25">
      <c r="A6" s="405"/>
      <c r="B6" s="415"/>
      <c r="C6" s="35"/>
      <c r="D6" s="405"/>
      <c r="E6" s="406" t="s">
        <v>26</v>
      </c>
      <c r="F6" s="407"/>
      <c r="G6" s="407"/>
      <c r="H6" s="408"/>
      <c r="I6" s="405"/>
      <c r="J6" s="418"/>
      <c r="K6" s="419"/>
    </row>
    <row r="7" spans="1:12" x14ac:dyDescent="0.25">
      <c r="A7" s="191"/>
      <c r="B7" s="409"/>
      <c r="C7" s="410"/>
      <c r="D7" s="83"/>
      <c r="E7" s="435"/>
      <c r="F7" s="412"/>
      <c r="G7" s="412"/>
      <c r="H7" s="413"/>
      <c r="I7" s="61"/>
      <c r="J7" s="409"/>
      <c r="K7" s="410"/>
    </row>
    <row r="8" spans="1:12" x14ac:dyDescent="0.25">
      <c r="A8" s="122"/>
      <c r="B8" s="397"/>
      <c r="C8" s="398"/>
      <c r="D8" s="83"/>
      <c r="E8" s="399"/>
      <c r="F8" s="400"/>
      <c r="G8" s="400"/>
      <c r="H8" s="401"/>
      <c r="I8" s="61"/>
      <c r="J8" s="397"/>
      <c r="K8" s="398"/>
    </row>
    <row r="9" spans="1:12" x14ac:dyDescent="0.25">
      <c r="A9" s="122"/>
      <c r="B9" s="397"/>
      <c r="C9" s="398"/>
      <c r="D9" s="83"/>
      <c r="E9" s="399"/>
      <c r="F9" s="400"/>
      <c r="G9" s="400"/>
      <c r="H9" s="401"/>
      <c r="I9" s="61"/>
      <c r="J9" s="397"/>
      <c r="K9" s="398"/>
    </row>
    <row r="10" spans="1:12" x14ac:dyDescent="0.25">
      <c r="A10" s="122"/>
      <c r="B10" s="397"/>
      <c r="C10" s="398"/>
      <c r="D10" s="83"/>
      <c r="E10" s="399"/>
      <c r="F10" s="400"/>
      <c r="G10" s="400"/>
      <c r="H10" s="401"/>
      <c r="I10" s="61"/>
      <c r="J10" s="397"/>
      <c r="K10" s="398"/>
    </row>
    <row r="11" spans="1:12" x14ac:dyDescent="0.25">
      <c r="A11" s="122"/>
      <c r="B11" s="397"/>
      <c r="C11" s="398"/>
      <c r="D11" s="83"/>
      <c r="E11" s="399"/>
      <c r="F11" s="400"/>
      <c r="G11" s="400"/>
      <c r="H11" s="401"/>
      <c r="I11" s="61"/>
      <c r="J11" s="397"/>
      <c r="K11" s="398"/>
      <c r="L11"/>
    </row>
    <row r="12" spans="1:12" ht="12.75" customHeight="1" x14ac:dyDescent="0.25">
      <c r="A12" s="122"/>
      <c r="B12" s="397"/>
      <c r="C12" s="398"/>
      <c r="D12" s="83"/>
      <c r="E12" s="399"/>
      <c r="F12" s="400"/>
      <c r="G12" s="400"/>
      <c r="H12" s="401"/>
      <c r="I12" s="61"/>
      <c r="J12" s="397"/>
      <c r="K12" s="398"/>
    </row>
    <row r="13" spans="1:12" x14ac:dyDescent="0.25">
      <c r="A13" s="44"/>
      <c r="B13" s="45"/>
      <c r="C13" s="45"/>
      <c r="D13" s="45"/>
      <c r="E13" s="45"/>
      <c r="F13" s="45"/>
      <c r="G13" s="402" t="s">
        <v>86</v>
      </c>
      <c r="H13" s="403"/>
      <c r="I13" s="59">
        <f>SUM(I7:I12)</f>
        <v>0</v>
      </c>
      <c r="J13" s="46"/>
      <c r="K13" s="47"/>
    </row>
    <row r="14" spans="1:12" ht="12.75" customHeight="1" x14ac:dyDescent="0.25">
      <c r="A14" s="3"/>
      <c r="B14" s="3"/>
      <c r="C14" s="3"/>
      <c r="D14" s="3"/>
      <c r="E14" s="3"/>
      <c r="F14" s="3"/>
      <c r="G14" s="3"/>
      <c r="H14" s="3"/>
      <c r="I14" s="22"/>
      <c r="J14" s="32"/>
      <c r="K14" s="40"/>
    </row>
    <row r="15" spans="1:12" x14ac:dyDescent="0.25">
      <c r="A15" s="404" t="s">
        <v>22</v>
      </c>
      <c r="B15" s="30" t="s">
        <v>31</v>
      </c>
      <c r="C15" s="49" t="s">
        <v>27</v>
      </c>
      <c r="D15" s="48" t="s">
        <v>27</v>
      </c>
      <c r="E15" s="406" t="s">
        <v>33</v>
      </c>
      <c r="F15" s="407"/>
      <c r="G15" s="407"/>
      <c r="H15" s="408"/>
      <c r="I15" s="404" t="s">
        <v>24</v>
      </c>
      <c r="J15" s="404" t="s">
        <v>23</v>
      </c>
      <c r="K15" s="49" t="s">
        <v>40</v>
      </c>
    </row>
    <row r="16" spans="1:12" x14ac:dyDescent="0.25">
      <c r="A16" s="405"/>
      <c r="B16" s="50" t="s">
        <v>32</v>
      </c>
      <c r="C16" s="50" t="s">
        <v>29</v>
      </c>
      <c r="D16" s="50" t="s">
        <v>28</v>
      </c>
      <c r="E16" s="406" t="s">
        <v>26</v>
      </c>
      <c r="F16" s="408"/>
      <c r="G16" s="406" t="s">
        <v>25</v>
      </c>
      <c r="H16" s="408"/>
      <c r="I16" s="405"/>
      <c r="J16" s="405"/>
      <c r="K16" s="50" t="s">
        <v>41</v>
      </c>
    </row>
    <row r="17" spans="1:13" x14ac:dyDescent="0.25">
      <c r="A17" s="39"/>
      <c r="B17" s="53"/>
      <c r="C17" s="53"/>
      <c r="D17" s="53"/>
      <c r="E17" s="222"/>
      <c r="F17" s="228"/>
      <c r="G17" s="223"/>
      <c r="H17" s="55"/>
      <c r="I17" s="61"/>
      <c r="J17" s="61"/>
      <c r="K17" s="60">
        <f t="shared" ref="K17:K22" si="0">+I17-J17</f>
        <v>0</v>
      </c>
    </row>
    <row r="18" spans="1:13" x14ac:dyDescent="0.25">
      <c r="A18" s="39"/>
      <c r="B18" s="53"/>
      <c r="C18" s="53"/>
      <c r="D18" s="53"/>
      <c r="E18" s="38"/>
      <c r="F18" s="55"/>
      <c r="G18" s="54"/>
      <c r="H18" s="55"/>
      <c r="I18" s="61"/>
      <c r="J18" s="61"/>
      <c r="K18" s="60">
        <f t="shared" si="0"/>
        <v>0</v>
      </c>
      <c r="M18" s="120"/>
    </row>
    <row r="19" spans="1:13" x14ac:dyDescent="0.25">
      <c r="A19" s="39"/>
      <c r="B19" s="140"/>
      <c r="C19" s="53"/>
      <c r="D19" s="53"/>
      <c r="E19" s="38"/>
      <c r="F19" s="55"/>
      <c r="G19" s="54"/>
      <c r="H19" s="55"/>
      <c r="I19" s="61"/>
      <c r="J19" s="61"/>
      <c r="K19" s="60">
        <f t="shared" si="0"/>
        <v>0</v>
      </c>
      <c r="M19" s="120"/>
    </row>
    <row r="20" spans="1:13" x14ac:dyDescent="0.25">
      <c r="A20" s="39"/>
      <c r="B20" s="140"/>
      <c r="C20" s="53"/>
      <c r="D20" s="53"/>
      <c r="E20" s="38"/>
      <c r="F20" s="55"/>
      <c r="G20" s="54"/>
      <c r="H20" s="55"/>
      <c r="I20" s="61"/>
      <c r="J20" s="61"/>
      <c r="K20" s="60">
        <f t="shared" si="0"/>
        <v>0</v>
      </c>
      <c r="M20" s="120"/>
    </row>
    <row r="21" spans="1:13" x14ac:dyDescent="0.25">
      <c r="A21" s="39"/>
      <c r="B21" s="140"/>
      <c r="C21" s="53"/>
      <c r="D21" s="53"/>
      <c r="E21" s="88"/>
      <c r="F21" s="55"/>
      <c r="G21" s="54"/>
      <c r="H21" s="55"/>
      <c r="I21" s="61"/>
      <c r="J21" s="61"/>
      <c r="K21" s="60">
        <f t="shared" si="0"/>
        <v>0</v>
      </c>
      <c r="M21" s="120"/>
    </row>
    <row r="22" spans="1:13" x14ac:dyDescent="0.25">
      <c r="A22" s="39"/>
      <c r="B22" s="140"/>
      <c r="C22" s="53"/>
      <c r="D22" s="53"/>
      <c r="E22" s="88"/>
      <c r="F22" s="55"/>
      <c r="G22" s="54"/>
      <c r="H22" s="55"/>
      <c r="I22" s="61"/>
      <c r="J22" s="61"/>
      <c r="K22" s="60">
        <f t="shared" si="0"/>
        <v>0</v>
      </c>
      <c r="M22" s="120"/>
    </row>
    <row r="23" spans="1:13" x14ac:dyDescent="0.25">
      <c r="A23" s="44"/>
      <c r="B23" s="45"/>
      <c r="C23" s="45"/>
      <c r="D23" s="45"/>
      <c r="E23" s="45"/>
      <c r="F23" s="45"/>
      <c r="G23" s="402" t="s">
        <v>86</v>
      </c>
      <c r="H23" s="40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3" ht="24.95" customHeight="1" x14ac:dyDescent="0.25">
      <c r="A26" s="137">
        <v>18700000</v>
      </c>
      <c r="B26" s="137">
        <v>0</v>
      </c>
      <c r="C26" s="137">
        <v>0</v>
      </c>
      <c r="D26" s="133">
        <f>+A26+B26-C26</f>
        <v>18700000</v>
      </c>
      <c r="E26" s="133">
        <f>+I23</f>
        <v>0</v>
      </c>
      <c r="F26" s="134">
        <f>+E26/D26</f>
        <v>0</v>
      </c>
      <c r="G26" s="133">
        <f>+I13</f>
        <v>0</v>
      </c>
      <c r="H26" s="133">
        <f>+D26-E26-G26</f>
        <v>18700000</v>
      </c>
      <c r="I26" s="133">
        <f>+J23</f>
        <v>0</v>
      </c>
      <c r="J26" s="139">
        <f>+I26/D26</f>
        <v>0</v>
      </c>
      <c r="K26" s="133">
        <f>+K23</f>
        <v>0</v>
      </c>
    </row>
    <row r="27" spans="1:13"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opLeftCell="A86" workbookViewId="0">
      <selection activeCell="J109" sqref="J109"/>
    </sheetView>
  </sheetViews>
  <sheetFormatPr baseColWidth="10" defaultRowHeight="15" x14ac:dyDescent="0.25"/>
  <cols>
    <col min="1" max="2" width="15.7109375" style="31" customWidth="1"/>
    <col min="3" max="3" width="14.7109375" style="31" customWidth="1"/>
    <col min="4" max="11" width="15.7109375" style="31" customWidth="1"/>
    <col min="12" max="13" width="12.28515625" style="31" bestFit="1" customWidth="1"/>
    <col min="14" max="14" width="13.28515625" style="31" bestFit="1" customWidth="1"/>
    <col min="15" max="15" width="12" style="31" bestFit="1" customWidth="1"/>
    <col min="16"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113</v>
      </c>
      <c r="B3" s="129" t="s">
        <v>114</v>
      </c>
      <c r="C3" s="126"/>
      <c r="D3" s="126"/>
      <c r="E3" s="127"/>
      <c r="F3" s="127"/>
      <c r="G3" s="127"/>
      <c r="H3" s="127"/>
      <c r="I3" s="127"/>
      <c r="J3" s="127"/>
      <c r="K3" s="128"/>
    </row>
    <row r="4" spans="1:11" ht="12.75" customHeight="1" x14ac:dyDescent="0.25">
      <c r="A4" s="33"/>
      <c r="B4" s="33"/>
      <c r="C4" s="33"/>
      <c r="D4" s="33"/>
      <c r="E4" s="33"/>
      <c r="F4" s="33"/>
      <c r="G4" s="90"/>
      <c r="H4" s="33"/>
      <c r="I4" s="87"/>
      <c r="J4" s="33"/>
      <c r="K4" s="33"/>
    </row>
    <row r="5" spans="1:11" x14ac:dyDescent="0.25">
      <c r="A5" s="404" t="s">
        <v>22</v>
      </c>
      <c r="B5" s="416" t="s">
        <v>85</v>
      </c>
      <c r="C5" s="417"/>
      <c r="D5" s="404" t="s">
        <v>51</v>
      </c>
      <c r="E5" s="406" t="s">
        <v>30</v>
      </c>
      <c r="F5" s="407"/>
      <c r="G5" s="407"/>
      <c r="H5" s="408"/>
      <c r="I5" s="404" t="s">
        <v>24</v>
      </c>
      <c r="J5" s="416" t="s">
        <v>34</v>
      </c>
      <c r="K5" s="417"/>
    </row>
    <row r="6" spans="1:11" x14ac:dyDescent="0.25">
      <c r="A6" s="405"/>
      <c r="B6" s="418"/>
      <c r="C6" s="419"/>
      <c r="D6" s="405"/>
      <c r="E6" s="406" t="s">
        <v>26</v>
      </c>
      <c r="F6" s="407"/>
      <c r="G6" s="407"/>
      <c r="H6" s="408"/>
      <c r="I6" s="405"/>
      <c r="J6" s="433"/>
      <c r="K6" s="434"/>
    </row>
    <row r="7" spans="1:11" x14ac:dyDescent="0.25">
      <c r="A7" s="190">
        <v>44769</v>
      </c>
      <c r="B7" s="346"/>
      <c r="C7" s="193"/>
      <c r="D7" s="195">
        <v>1283</v>
      </c>
      <c r="E7" s="347" t="s">
        <v>1466</v>
      </c>
      <c r="F7" s="348"/>
      <c r="G7" s="348"/>
      <c r="H7" s="192"/>
      <c r="I7" s="210">
        <v>2285706</v>
      </c>
      <c r="J7" s="346"/>
      <c r="K7" s="193"/>
    </row>
    <row r="8" spans="1:11" x14ac:dyDescent="0.25">
      <c r="A8" s="190"/>
      <c r="B8" s="397"/>
      <c r="C8" s="398"/>
      <c r="D8" s="195"/>
      <c r="E8" s="399"/>
      <c r="F8" s="400"/>
      <c r="G8" s="400"/>
      <c r="H8" s="401"/>
      <c r="I8" s="210"/>
      <c r="J8" s="397"/>
      <c r="K8" s="398"/>
    </row>
    <row r="9" spans="1:11" ht="12.75" customHeight="1" x14ac:dyDescent="0.25">
      <c r="A9" s="190"/>
      <c r="B9" s="420"/>
      <c r="C9" s="421"/>
      <c r="D9" s="33"/>
      <c r="E9" s="424"/>
      <c r="F9" s="425"/>
      <c r="G9" s="425"/>
      <c r="H9" s="426"/>
      <c r="I9" s="209"/>
      <c r="J9" s="397"/>
      <c r="K9" s="398"/>
    </row>
    <row r="10" spans="1:11" x14ac:dyDescent="0.25">
      <c r="A10" s="44"/>
      <c r="B10" s="33"/>
      <c r="C10" s="33"/>
      <c r="D10" s="33"/>
      <c r="E10" s="33"/>
      <c r="F10" s="33"/>
      <c r="G10" s="446" t="s">
        <v>86</v>
      </c>
      <c r="H10" s="447"/>
      <c r="I10" s="208">
        <f>SUM(I7:I9)</f>
        <v>2285706</v>
      </c>
      <c r="J10" s="46"/>
      <c r="K10" s="47"/>
    </row>
    <row r="11" spans="1:11" ht="12.75" customHeight="1" x14ac:dyDescent="0.25">
      <c r="A11" s="3"/>
      <c r="B11" s="3"/>
      <c r="C11" s="3"/>
      <c r="D11" s="3"/>
      <c r="E11" s="3"/>
      <c r="F11" s="3"/>
      <c r="G11" s="3"/>
      <c r="H11" s="3"/>
      <c r="I11" s="22"/>
      <c r="J11" s="92"/>
      <c r="K11" s="118"/>
    </row>
    <row r="12" spans="1:11" x14ac:dyDescent="0.25">
      <c r="A12" s="404" t="s">
        <v>22</v>
      </c>
      <c r="B12" s="30" t="s">
        <v>31</v>
      </c>
      <c r="C12" s="49" t="s">
        <v>27</v>
      </c>
      <c r="D12" s="48" t="s">
        <v>27</v>
      </c>
      <c r="E12" s="406" t="s">
        <v>33</v>
      </c>
      <c r="F12" s="407"/>
      <c r="G12" s="407"/>
      <c r="H12" s="408"/>
      <c r="I12" s="404" t="s">
        <v>24</v>
      </c>
      <c r="J12" s="404" t="s">
        <v>23</v>
      </c>
      <c r="K12" s="49" t="s">
        <v>40</v>
      </c>
    </row>
    <row r="13" spans="1:11" x14ac:dyDescent="0.25">
      <c r="A13" s="405"/>
      <c r="B13" s="50" t="s">
        <v>32</v>
      </c>
      <c r="C13" s="50" t="s">
        <v>29</v>
      </c>
      <c r="D13" s="50" t="s">
        <v>28</v>
      </c>
      <c r="E13" s="455" t="s">
        <v>26</v>
      </c>
      <c r="F13" s="457"/>
      <c r="G13" s="406" t="s">
        <v>25</v>
      </c>
      <c r="H13" s="408"/>
      <c r="I13" s="454"/>
      <c r="J13" s="405"/>
      <c r="K13" s="50" t="s">
        <v>41</v>
      </c>
    </row>
    <row r="14" spans="1:11" x14ac:dyDescent="0.25">
      <c r="A14" s="39">
        <v>44573</v>
      </c>
      <c r="B14" s="53" t="s">
        <v>240</v>
      </c>
      <c r="C14" s="53">
        <v>611</v>
      </c>
      <c r="D14" s="172">
        <v>361</v>
      </c>
      <c r="E14" s="411" t="s">
        <v>239</v>
      </c>
      <c r="F14" s="413"/>
      <c r="G14" s="173" t="s">
        <v>238</v>
      </c>
      <c r="H14" s="64"/>
      <c r="I14" s="175">
        <v>2396700</v>
      </c>
      <c r="J14" s="58">
        <v>2396700</v>
      </c>
      <c r="K14" s="60">
        <f>+I14-J14</f>
        <v>0</v>
      </c>
    </row>
    <row r="15" spans="1:11" x14ac:dyDescent="0.25">
      <c r="A15" s="39">
        <v>44580</v>
      </c>
      <c r="B15" s="53" t="s">
        <v>242</v>
      </c>
      <c r="C15" s="53">
        <v>740</v>
      </c>
      <c r="D15" s="172">
        <v>692</v>
      </c>
      <c r="E15" s="259" t="s">
        <v>241</v>
      </c>
      <c r="F15" s="192"/>
      <c r="G15" s="173" t="s">
        <v>238</v>
      </c>
      <c r="H15" s="64"/>
      <c r="I15" s="176">
        <v>5503279780</v>
      </c>
      <c r="J15" s="58">
        <v>5503279780</v>
      </c>
      <c r="K15" s="60">
        <f t="shared" ref="K15:K77" si="0">+I15-J15</f>
        <v>0</v>
      </c>
    </row>
    <row r="16" spans="1:11" ht="15" customHeight="1" x14ac:dyDescent="0.25">
      <c r="A16" s="39">
        <v>44581</v>
      </c>
      <c r="B16" s="53" t="s">
        <v>243</v>
      </c>
      <c r="C16" s="53">
        <v>770</v>
      </c>
      <c r="D16" s="172">
        <v>708</v>
      </c>
      <c r="E16" s="399" t="s">
        <v>244</v>
      </c>
      <c r="F16" s="401"/>
      <c r="G16" s="173" t="s">
        <v>238</v>
      </c>
      <c r="H16" s="64"/>
      <c r="I16" s="176">
        <v>709017</v>
      </c>
      <c r="J16" s="58">
        <v>709017</v>
      </c>
      <c r="K16" s="60">
        <f t="shared" si="0"/>
        <v>0</v>
      </c>
    </row>
    <row r="17" spans="1:13" ht="15" customHeight="1" x14ac:dyDescent="0.25">
      <c r="A17" s="39">
        <v>44580</v>
      </c>
      <c r="B17" s="53" t="s">
        <v>246</v>
      </c>
      <c r="C17" s="53">
        <v>741</v>
      </c>
      <c r="D17" s="172">
        <v>693</v>
      </c>
      <c r="E17" s="399" t="s">
        <v>245</v>
      </c>
      <c r="F17" s="401"/>
      <c r="G17" s="173" t="s">
        <v>238</v>
      </c>
      <c r="H17" s="64"/>
      <c r="I17" s="176">
        <v>629621864</v>
      </c>
      <c r="J17" s="58">
        <v>629621864</v>
      </c>
      <c r="K17" s="60">
        <f t="shared" si="0"/>
        <v>0</v>
      </c>
    </row>
    <row r="18" spans="1:13" x14ac:dyDescent="0.25">
      <c r="A18" s="39">
        <v>44608</v>
      </c>
      <c r="B18" s="53" t="s">
        <v>323</v>
      </c>
      <c r="C18" s="53" t="s">
        <v>321</v>
      </c>
      <c r="D18" s="172" t="s">
        <v>322</v>
      </c>
      <c r="E18" s="399" t="s">
        <v>324</v>
      </c>
      <c r="F18" s="401"/>
      <c r="G18" s="173" t="s">
        <v>238</v>
      </c>
      <c r="H18" s="64"/>
      <c r="I18" s="176">
        <v>5211230372</v>
      </c>
      <c r="J18" s="58">
        <v>5211230372</v>
      </c>
      <c r="K18" s="60">
        <f t="shared" si="0"/>
        <v>0</v>
      </c>
    </row>
    <row r="19" spans="1:13" x14ac:dyDescent="0.25">
      <c r="A19" s="39">
        <v>44595</v>
      </c>
      <c r="B19" s="53" t="s">
        <v>330</v>
      </c>
      <c r="C19" s="53" t="s">
        <v>325</v>
      </c>
      <c r="D19" s="172" t="s">
        <v>326</v>
      </c>
      <c r="E19" s="399" t="s">
        <v>331</v>
      </c>
      <c r="F19" s="401"/>
      <c r="G19" s="173" t="s">
        <v>238</v>
      </c>
      <c r="H19" s="64"/>
      <c r="I19" s="176">
        <v>1217900</v>
      </c>
      <c r="J19" s="58">
        <v>1217900</v>
      </c>
      <c r="K19" s="60">
        <f t="shared" si="0"/>
        <v>0</v>
      </c>
    </row>
    <row r="20" spans="1:13" x14ac:dyDescent="0.25">
      <c r="A20" s="39">
        <v>44599</v>
      </c>
      <c r="B20" s="53" t="s">
        <v>332</v>
      </c>
      <c r="C20" s="53" t="s">
        <v>327</v>
      </c>
      <c r="D20" s="172" t="s">
        <v>328</v>
      </c>
      <c r="E20" s="399" t="s">
        <v>333</v>
      </c>
      <c r="F20" s="401"/>
      <c r="G20" s="173" t="s">
        <v>238</v>
      </c>
      <c r="H20" s="64"/>
      <c r="I20" s="176">
        <f>1664530476-283530</f>
        <v>1664246946</v>
      </c>
      <c r="J20" s="58">
        <f>1664530476-283530</f>
        <v>1664246946</v>
      </c>
      <c r="K20" s="60">
        <f t="shared" si="0"/>
        <v>0</v>
      </c>
    </row>
    <row r="21" spans="1:13" x14ac:dyDescent="0.25">
      <c r="A21" s="39">
        <v>44603</v>
      </c>
      <c r="B21" s="53" t="s">
        <v>335</v>
      </c>
      <c r="C21" s="53" t="s">
        <v>291</v>
      </c>
      <c r="D21" s="172" t="s">
        <v>329</v>
      </c>
      <c r="E21" s="399" t="s">
        <v>334</v>
      </c>
      <c r="F21" s="401"/>
      <c r="G21" s="173" t="s">
        <v>238</v>
      </c>
      <c r="H21" s="64"/>
      <c r="I21" s="176">
        <v>1276200</v>
      </c>
      <c r="J21" s="58">
        <v>1276200</v>
      </c>
      <c r="K21" s="60">
        <f t="shared" si="0"/>
        <v>0</v>
      </c>
    </row>
    <row r="22" spans="1:13" x14ac:dyDescent="0.25">
      <c r="A22" s="39">
        <v>44608</v>
      </c>
      <c r="B22" s="53" t="s">
        <v>337</v>
      </c>
      <c r="C22" s="53">
        <v>962</v>
      </c>
      <c r="D22" s="292">
        <v>1013</v>
      </c>
      <c r="E22" s="399" t="s">
        <v>336</v>
      </c>
      <c r="F22" s="401"/>
      <c r="G22" s="173" t="s">
        <v>238</v>
      </c>
      <c r="H22" s="64"/>
      <c r="I22" s="176">
        <v>3279705</v>
      </c>
      <c r="J22" s="58">
        <v>3279705</v>
      </c>
      <c r="K22" s="60">
        <f t="shared" si="0"/>
        <v>0</v>
      </c>
    </row>
    <row r="23" spans="1:13" x14ac:dyDescent="0.25">
      <c r="A23" s="39">
        <v>44608</v>
      </c>
      <c r="B23" s="53" t="s">
        <v>339</v>
      </c>
      <c r="C23" s="53" t="s">
        <v>294</v>
      </c>
      <c r="D23" s="172" t="s">
        <v>338</v>
      </c>
      <c r="E23" s="399" t="s">
        <v>340</v>
      </c>
      <c r="F23" s="401"/>
      <c r="G23" s="173" t="s">
        <v>238</v>
      </c>
      <c r="H23" s="64"/>
      <c r="I23" s="176">
        <v>11740300</v>
      </c>
      <c r="J23" s="58">
        <v>11740300</v>
      </c>
      <c r="K23" s="60">
        <f t="shared" si="0"/>
        <v>0</v>
      </c>
      <c r="M23" s="120"/>
    </row>
    <row r="24" spans="1:13" x14ac:dyDescent="0.25">
      <c r="A24" s="39">
        <v>44622</v>
      </c>
      <c r="B24" s="53" t="s">
        <v>402</v>
      </c>
      <c r="C24" s="53">
        <v>967</v>
      </c>
      <c r="D24" s="172">
        <v>1029</v>
      </c>
      <c r="E24" s="399" t="s">
        <v>403</v>
      </c>
      <c r="F24" s="401"/>
      <c r="G24" s="173" t="s">
        <v>238</v>
      </c>
      <c r="H24" s="64"/>
      <c r="I24" s="176">
        <v>763042879</v>
      </c>
      <c r="J24" s="58">
        <v>763042879</v>
      </c>
      <c r="K24" s="60">
        <f t="shared" si="0"/>
        <v>0</v>
      </c>
    </row>
    <row r="25" spans="1:13" x14ac:dyDescent="0.25">
      <c r="A25" s="39">
        <v>44638</v>
      </c>
      <c r="B25" s="53" t="s">
        <v>404</v>
      </c>
      <c r="C25" s="53">
        <v>987</v>
      </c>
      <c r="D25" s="172">
        <v>1060</v>
      </c>
      <c r="E25" s="399" t="s">
        <v>405</v>
      </c>
      <c r="F25" s="401"/>
      <c r="G25" s="173" t="s">
        <v>238</v>
      </c>
      <c r="H25" s="64"/>
      <c r="I25" s="176">
        <v>5618762725</v>
      </c>
      <c r="J25" s="58">
        <v>5618762725</v>
      </c>
      <c r="K25" s="60">
        <f t="shared" si="0"/>
        <v>0</v>
      </c>
    </row>
    <row r="26" spans="1:13" x14ac:dyDescent="0.25">
      <c r="A26" s="39">
        <v>44623</v>
      </c>
      <c r="B26" s="53" t="s">
        <v>406</v>
      </c>
      <c r="C26" s="53">
        <v>972</v>
      </c>
      <c r="D26" s="172">
        <v>1036</v>
      </c>
      <c r="E26" s="399" t="s">
        <v>407</v>
      </c>
      <c r="F26" s="401"/>
      <c r="G26" s="173" t="s">
        <v>238</v>
      </c>
      <c r="H26" s="64"/>
      <c r="I26" s="176">
        <f>1611243898-320177</f>
        <v>1610923721</v>
      </c>
      <c r="J26" s="58">
        <f>1611243898-320177</f>
        <v>1610923721</v>
      </c>
      <c r="K26" s="60">
        <f t="shared" si="0"/>
        <v>0</v>
      </c>
      <c r="M26" s="120"/>
    </row>
    <row r="27" spans="1:13" x14ac:dyDescent="0.25">
      <c r="A27" s="39">
        <v>44631</v>
      </c>
      <c r="B27" s="53" t="s">
        <v>410</v>
      </c>
      <c r="C27" s="53" t="s">
        <v>408</v>
      </c>
      <c r="D27" s="172" t="s">
        <v>409</v>
      </c>
      <c r="E27" s="399" t="s">
        <v>411</v>
      </c>
      <c r="F27" s="401"/>
      <c r="G27" s="173" t="s">
        <v>238</v>
      </c>
      <c r="H27" s="64"/>
      <c r="I27" s="176">
        <v>415000</v>
      </c>
      <c r="J27" s="58">
        <v>415000</v>
      </c>
      <c r="K27" s="60">
        <f t="shared" si="0"/>
        <v>0</v>
      </c>
      <c r="M27" s="120"/>
    </row>
    <row r="28" spans="1:13" x14ac:dyDescent="0.25">
      <c r="A28" s="39">
        <v>44649</v>
      </c>
      <c r="B28" s="53" t="s">
        <v>417</v>
      </c>
      <c r="C28" s="53" t="s">
        <v>413</v>
      </c>
      <c r="D28" s="172" t="s">
        <v>415</v>
      </c>
      <c r="E28" s="399" t="s">
        <v>412</v>
      </c>
      <c r="F28" s="401"/>
      <c r="G28" s="173" t="s">
        <v>238</v>
      </c>
      <c r="H28" s="64"/>
      <c r="I28" s="176">
        <v>408600</v>
      </c>
      <c r="J28" s="58">
        <v>408600</v>
      </c>
      <c r="K28" s="60">
        <f t="shared" si="0"/>
        <v>0</v>
      </c>
      <c r="M28" s="120"/>
    </row>
    <row r="29" spans="1:13" x14ac:dyDescent="0.25">
      <c r="A29" s="39">
        <v>44650</v>
      </c>
      <c r="B29" s="53" t="s">
        <v>418</v>
      </c>
      <c r="C29" s="53" t="s">
        <v>414</v>
      </c>
      <c r="D29" s="172" t="s">
        <v>416</v>
      </c>
      <c r="E29" s="399" t="s">
        <v>412</v>
      </c>
      <c r="F29" s="401"/>
      <c r="G29" s="173" t="s">
        <v>238</v>
      </c>
      <c r="H29" s="64"/>
      <c r="I29" s="176">
        <v>1271500</v>
      </c>
      <c r="J29" s="58">
        <v>1271500</v>
      </c>
      <c r="K29" s="60">
        <f t="shared" si="0"/>
        <v>0</v>
      </c>
      <c r="M29" s="120"/>
    </row>
    <row r="30" spans="1:13" x14ac:dyDescent="0.25">
      <c r="A30" s="39">
        <v>44638</v>
      </c>
      <c r="B30" s="53" t="s">
        <v>419</v>
      </c>
      <c r="C30" s="53">
        <v>988</v>
      </c>
      <c r="D30" s="172">
        <v>1062</v>
      </c>
      <c r="E30" s="399" t="s">
        <v>340</v>
      </c>
      <c r="F30" s="401"/>
      <c r="G30" s="173" t="s">
        <v>238</v>
      </c>
      <c r="H30" s="64"/>
      <c r="I30" s="176">
        <v>9368826</v>
      </c>
      <c r="J30" s="58">
        <v>9368826</v>
      </c>
      <c r="K30" s="60">
        <f t="shared" si="0"/>
        <v>0</v>
      </c>
      <c r="M30" s="120"/>
    </row>
    <row r="31" spans="1:13" x14ac:dyDescent="0.25">
      <c r="A31" s="39">
        <v>44622</v>
      </c>
      <c r="B31" s="53" t="s">
        <v>424</v>
      </c>
      <c r="C31" s="53" t="s">
        <v>420</v>
      </c>
      <c r="D31" s="172" t="s">
        <v>421</v>
      </c>
      <c r="E31" s="399" t="s">
        <v>426</v>
      </c>
      <c r="F31" s="401"/>
      <c r="G31" s="173" t="s">
        <v>238</v>
      </c>
      <c r="H31" s="64"/>
      <c r="I31" s="176">
        <v>414483</v>
      </c>
      <c r="J31" s="58">
        <v>414483</v>
      </c>
      <c r="K31" s="60">
        <f t="shared" si="0"/>
        <v>0</v>
      </c>
    </row>
    <row r="32" spans="1:13" x14ac:dyDescent="0.25">
      <c r="A32" s="39">
        <v>44638</v>
      </c>
      <c r="B32" s="53" t="s">
        <v>425</v>
      </c>
      <c r="C32" s="53" t="s">
        <v>422</v>
      </c>
      <c r="D32" s="172" t="s">
        <v>423</v>
      </c>
      <c r="E32" s="259" t="s">
        <v>427</v>
      </c>
      <c r="F32" s="192"/>
      <c r="G32" s="173" t="s">
        <v>238</v>
      </c>
      <c r="H32" s="64"/>
      <c r="I32" s="176">
        <v>2605787</v>
      </c>
      <c r="J32" s="58">
        <v>2605787</v>
      </c>
      <c r="K32" s="60">
        <f t="shared" si="0"/>
        <v>0</v>
      </c>
    </row>
    <row r="33" spans="1:17" x14ac:dyDescent="0.25">
      <c r="A33" s="39">
        <v>44623</v>
      </c>
      <c r="B33" s="53" t="s">
        <v>430</v>
      </c>
      <c r="C33" s="53" t="s">
        <v>428</v>
      </c>
      <c r="D33" s="172" t="s">
        <v>429</v>
      </c>
      <c r="E33" s="399" t="s">
        <v>431</v>
      </c>
      <c r="F33" s="401"/>
      <c r="G33" s="173" t="s">
        <v>238</v>
      </c>
      <c r="H33" s="64"/>
      <c r="I33" s="176">
        <v>984824</v>
      </c>
      <c r="J33" s="58">
        <v>984824</v>
      </c>
      <c r="K33" s="60">
        <f t="shared" si="0"/>
        <v>0</v>
      </c>
      <c r="L33" s="120"/>
    </row>
    <row r="34" spans="1:17" x14ac:dyDescent="0.25">
      <c r="A34" s="39">
        <v>44649</v>
      </c>
      <c r="B34" s="53" t="s">
        <v>438</v>
      </c>
      <c r="C34" s="53" t="s">
        <v>413</v>
      </c>
      <c r="D34" s="172" t="s">
        <v>435</v>
      </c>
      <c r="E34" s="233" t="s">
        <v>412</v>
      </c>
      <c r="F34" s="192"/>
      <c r="G34" s="342" t="s">
        <v>432</v>
      </c>
      <c r="H34" s="64"/>
      <c r="I34" s="176">
        <v>3446080</v>
      </c>
      <c r="J34" s="58">
        <v>3446080</v>
      </c>
      <c r="K34" s="60">
        <f t="shared" si="0"/>
        <v>0</v>
      </c>
      <c r="L34" s="120"/>
    </row>
    <row r="35" spans="1:17" x14ac:dyDescent="0.25">
      <c r="A35" s="39">
        <v>44649</v>
      </c>
      <c r="B35" s="53" t="s">
        <v>438</v>
      </c>
      <c r="C35" s="53" t="s">
        <v>413</v>
      </c>
      <c r="D35" s="172" t="s">
        <v>436</v>
      </c>
      <c r="E35" s="399" t="s">
        <v>412</v>
      </c>
      <c r="F35" s="401"/>
      <c r="G35" s="342" t="s">
        <v>433</v>
      </c>
      <c r="H35" s="64"/>
      <c r="I35" s="176">
        <v>1723041</v>
      </c>
      <c r="J35" s="58">
        <v>1723041</v>
      </c>
      <c r="K35" s="60">
        <f t="shared" si="0"/>
        <v>0</v>
      </c>
      <c r="L35" s="120"/>
    </row>
    <row r="36" spans="1:17" x14ac:dyDescent="0.25">
      <c r="A36" s="39">
        <v>44649</v>
      </c>
      <c r="B36" s="53" t="s">
        <v>438</v>
      </c>
      <c r="C36" s="53" t="s">
        <v>413</v>
      </c>
      <c r="D36" s="172" t="s">
        <v>437</v>
      </c>
      <c r="E36" s="399" t="s">
        <v>412</v>
      </c>
      <c r="F36" s="401"/>
      <c r="G36" s="342" t="s">
        <v>434</v>
      </c>
      <c r="H36" s="64"/>
      <c r="I36" s="176">
        <v>1723038</v>
      </c>
      <c r="J36" s="58">
        <v>1723038</v>
      </c>
      <c r="K36" s="60">
        <f t="shared" si="0"/>
        <v>0</v>
      </c>
      <c r="L36" s="120"/>
    </row>
    <row r="37" spans="1:17" x14ac:dyDescent="0.25">
      <c r="A37" s="39">
        <v>44650</v>
      </c>
      <c r="B37" s="53" t="s">
        <v>442</v>
      </c>
      <c r="C37" s="53" t="s">
        <v>414</v>
      </c>
      <c r="D37" s="172" t="s">
        <v>441</v>
      </c>
      <c r="E37" s="399" t="s">
        <v>439</v>
      </c>
      <c r="F37" s="401"/>
      <c r="G37" s="268" t="s">
        <v>440</v>
      </c>
      <c r="H37" s="64"/>
      <c r="I37" s="176">
        <v>20781422</v>
      </c>
      <c r="J37" s="58">
        <v>20781422</v>
      </c>
      <c r="K37" s="60">
        <f t="shared" si="0"/>
        <v>0</v>
      </c>
      <c r="L37" s="120"/>
    </row>
    <row r="38" spans="1:17" x14ac:dyDescent="0.25">
      <c r="A38" s="39">
        <v>44622</v>
      </c>
      <c r="B38" s="53" t="s">
        <v>443</v>
      </c>
      <c r="C38" s="53">
        <v>968</v>
      </c>
      <c r="D38" s="172">
        <v>1031</v>
      </c>
      <c r="E38" s="399" t="s">
        <v>444</v>
      </c>
      <c r="F38" s="401"/>
      <c r="G38" s="173" t="s">
        <v>238</v>
      </c>
      <c r="H38" s="64"/>
      <c r="I38" s="176">
        <v>537880</v>
      </c>
      <c r="J38" s="58">
        <v>537880</v>
      </c>
      <c r="K38" s="60">
        <f t="shared" si="0"/>
        <v>0</v>
      </c>
    </row>
    <row r="39" spans="1:17" x14ac:dyDescent="0.25">
      <c r="A39" s="39">
        <v>44670</v>
      </c>
      <c r="B39" s="53" t="s">
        <v>528</v>
      </c>
      <c r="C39" s="53">
        <v>1014</v>
      </c>
      <c r="D39" s="172">
        <v>1118</v>
      </c>
      <c r="E39" s="399" t="s">
        <v>529</v>
      </c>
      <c r="F39" s="401"/>
      <c r="G39" s="173" t="s">
        <v>238</v>
      </c>
      <c r="H39" s="64"/>
      <c r="I39" s="176">
        <v>5453644881</v>
      </c>
      <c r="J39" s="58">
        <v>5453644881</v>
      </c>
      <c r="K39" s="60">
        <f t="shared" si="0"/>
        <v>0</v>
      </c>
      <c r="Q39" s="351"/>
    </row>
    <row r="40" spans="1:17" x14ac:dyDescent="0.25">
      <c r="A40" s="39">
        <v>44657</v>
      </c>
      <c r="B40" s="53" t="s">
        <v>530</v>
      </c>
      <c r="C40" s="53">
        <v>1005</v>
      </c>
      <c r="D40" s="172">
        <v>1095</v>
      </c>
      <c r="E40" s="201" t="s">
        <v>531</v>
      </c>
      <c r="F40" s="192"/>
      <c r="G40" s="173" t="s">
        <v>238</v>
      </c>
      <c r="H40" s="64"/>
      <c r="I40" s="176">
        <f>1705860079-341047</f>
        <v>1705519032</v>
      </c>
      <c r="J40" s="58">
        <f>+I40+K25</f>
        <v>1705519032</v>
      </c>
      <c r="K40" s="60">
        <f t="shared" si="0"/>
        <v>0</v>
      </c>
    </row>
    <row r="41" spans="1:17" x14ac:dyDescent="0.25">
      <c r="A41" s="39">
        <v>44676</v>
      </c>
      <c r="B41" s="53" t="s">
        <v>532</v>
      </c>
      <c r="C41" s="53">
        <v>999</v>
      </c>
      <c r="D41" s="172">
        <v>1132</v>
      </c>
      <c r="E41" s="201" t="s">
        <v>534</v>
      </c>
      <c r="F41" s="192"/>
      <c r="G41" s="173" t="s">
        <v>533</v>
      </c>
      <c r="H41" s="64"/>
      <c r="I41" s="176">
        <v>68062260</v>
      </c>
      <c r="J41" s="58">
        <v>68062260</v>
      </c>
      <c r="K41" s="60">
        <f t="shared" si="0"/>
        <v>0</v>
      </c>
    </row>
    <row r="42" spans="1:17" x14ac:dyDescent="0.25">
      <c r="A42" s="39">
        <v>44670</v>
      </c>
      <c r="B42" s="53" t="s">
        <v>419</v>
      </c>
      <c r="C42" s="53">
        <v>1015</v>
      </c>
      <c r="D42" s="172">
        <v>1119</v>
      </c>
      <c r="E42" s="201" t="s">
        <v>535</v>
      </c>
      <c r="F42" s="192"/>
      <c r="G42" s="173" t="s">
        <v>238</v>
      </c>
      <c r="H42" s="64"/>
      <c r="I42" s="176">
        <v>13370642</v>
      </c>
      <c r="J42" s="58">
        <v>13370642</v>
      </c>
      <c r="K42" s="60">
        <f t="shared" si="0"/>
        <v>0</v>
      </c>
      <c r="Q42" s="352"/>
    </row>
    <row r="43" spans="1:17" x14ac:dyDescent="0.25">
      <c r="A43" s="39">
        <v>44657</v>
      </c>
      <c r="B43" s="53" t="s">
        <v>537</v>
      </c>
      <c r="C43" s="53">
        <v>1007</v>
      </c>
      <c r="D43" s="172">
        <v>1097</v>
      </c>
      <c r="E43" s="300" t="s">
        <v>536</v>
      </c>
      <c r="F43" s="259"/>
      <c r="G43" s="299" t="s">
        <v>238</v>
      </c>
      <c r="H43" s="64"/>
      <c r="I43" s="176">
        <v>1112300</v>
      </c>
      <c r="J43" s="58">
        <v>1112300</v>
      </c>
      <c r="K43" s="60">
        <f t="shared" si="0"/>
        <v>0</v>
      </c>
      <c r="L43" s="120"/>
    </row>
    <row r="44" spans="1:17" x14ac:dyDescent="0.25">
      <c r="A44" s="39">
        <v>44670</v>
      </c>
      <c r="B44" s="53" t="s">
        <v>538</v>
      </c>
      <c r="C44" s="53">
        <v>1016</v>
      </c>
      <c r="D44" s="172">
        <v>1120</v>
      </c>
      <c r="E44" s="300" t="s">
        <v>539</v>
      </c>
      <c r="F44" s="259"/>
      <c r="G44" s="299" t="s">
        <v>238</v>
      </c>
      <c r="H44" s="64"/>
      <c r="I44" s="176">
        <v>2605787</v>
      </c>
      <c r="J44" s="58">
        <v>2605787</v>
      </c>
      <c r="K44" s="60">
        <f t="shared" si="0"/>
        <v>0</v>
      </c>
    </row>
    <row r="45" spans="1:17" x14ac:dyDescent="0.25">
      <c r="A45" s="39"/>
      <c r="B45" s="53" t="s">
        <v>540</v>
      </c>
      <c r="C45" s="53">
        <v>1006</v>
      </c>
      <c r="D45" s="172">
        <v>1096</v>
      </c>
      <c r="E45" s="300" t="s">
        <v>541</v>
      </c>
      <c r="F45" s="259"/>
      <c r="G45" s="299" t="s">
        <v>238</v>
      </c>
      <c r="H45" s="64"/>
      <c r="I45" s="176">
        <v>782838</v>
      </c>
      <c r="J45" s="58">
        <v>782838</v>
      </c>
      <c r="K45" s="60">
        <f t="shared" si="0"/>
        <v>0</v>
      </c>
    </row>
    <row r="46" spans="1:17" x14ac:dyDescent="0.25">
      <c r="A46" s="39">
        <v>44700</v>
      </c>
      <c r="B46" s="53" t="s">
        <v>617</v>
      </c>
      <c r="C46" s="53">
        <v>1048</v>
      </c>
      <c r="D46" s="172">
        <v>1192</v>
      </c>
      <c r="E46" s="350" t="s">
        <v>618</v>
      </c>
      <c r="F46" s="259"/>
      <c r="G46" s="345" t="s">
        <v>238</v>
      </c>
      <c r="H46" s="64"/>
      <c r="I46" s="176">
        <v>5581827781</v>
      </c>
      <c r="J46" s="176">
        <v>5581827781</v>
      </c>
      <c r="K46" s="60">
        <f t="shared" si="0"/>
        <v>0</v>
      </c>
    </row>
    <row r="47" spans="1:17" x14ac:dyDescent="0.25">
      <c r="A47" s="39">
        <v>44697</v>
      </c>
      <c r="B47" s="53" t="s">
        <v>619</v>
      </c>
      <c r="C47" s="53">
        <v>1043</v>
      </c>
      <c r="D47" s="172">
        <v>1186</v>
      </c>
      <c r="E47" s="399" t="s">
        <v>620</v>
      </c>
      <c r="F47" s="401"/>
      <c r="G47" s="173" t="s">
        <v>238</v>
      </c>
      <c r="H47" s="64"/>
      <c r="I47" s="176">
        <v>220295520</v>
      </c>
      <c r="J47" s="176">
        <v>220295520</v>
      </c>
      <c r="K47" s="60">
        <f t="shared" si="0"/>
        <v>0</v>
      </c>
    </row>
    <row r="48" spans="1:17" x14ac:dyDescent="0.25">
      <c r="A48" s="39">
        <v>44697</v>
      </c>
      <c r="B48" s="53" t="s">
        <v>621</v>
      </c>
      <c r="C48" s="53">
        <v>1044</v>
      </c>
      <c r="D48" s="172">
        <v>1187</v>
      </c>
      <c r="E48" s="399" t="s">
        <v>622</v>
      </c>
      <c r="F48" s="401"/>
      <c r="G48" s="173" t="s">
        <v>238</v>
      </c>
      <c r="H48" s="64"/>
      <c r="I48" s="176">
        <v>54842</v>
      </c>
      <c r="J48" s="58">
        <v>54842</v>
      </c>
      <c r="K48" s="60">
        <f t="shared" si="0"/>
        <v>0</v>
      </c>
    </row>
    <row r="49" spans="1:11" x14ac:dyDescent="0.25">
      <c r="A49" s="39">
        <v>44700</v>
      </c>
      <c r="B49" s="53" t="s">
        <v>623</v>
      </c>
      <c r="C49" s="53">
        <v>1050</v>
      </c>
      <c r="D49" s="172">
        <v>1197</v>
      </c>
      <c r="E49" s="399" t="s">
        <v>624</v>
      </c>
      <c r="F49" s="401"/>
      <c r="G49" s="173" t="s">
        <v>238</v>
      </c>
      <c r="H49" s="64"/>
      <c r="I49" s="176">
        <v>2605787</v>
      </c>
      <c r="J49" s="58">
        <v>2605787</v>
      </c>
      <c r="K49" s="60">
        <f t="shared" si="0"/>
        <v>0</v>
      </c>
    </row>
    <row r="50" spans="1:11" x14ac:dyDescent="0.25">
      <c r="A50" s="39">
        <v>44687</v>
      </c>
      <c r="B50" s="53" t="s">
        <v>625</v>
      </c>
      <c r="C50" s="53">
        <v>1036</v>
      </c>
      <c r="D50" s="172">
        <v>1160</v>
      </c>
      <c r="E50" s="399" t="s">
        <v>536</v>
      </c>
      <c r="F50" s="401"/>
      <c r="G50" s="173" t="s">
        <v>238</v>
      </c>
      <c r="H50" s="64"/>
      <c r="I50" s="176">
        <v>2286300</v>
      </c>
      <c r="J50" s="176">
        <v>2286300</v>
      </c>
      <c r="K50" s="60">
        <f t="shared" si="0"/>
        <v>0</v>
      </c>
    </row>
    <row r="51" spans="1:11" x14ac:dyDescent="0.25">
      <c r="A51" s="39">
        <v>44686</v>
      </c>
      <c r="B51" s="53" t="s">
        <v>626</v>
      </c>
      <c r="C51" s="53">
        <v>1032</v>
      </c>
      <c r="D51" s="172">
        <v>1156</v>
      </c>
      <c r="E51" s="399" t="s">
        <v>627</v>
      </c>
      <c r="F51" s="401"/>
      <c r="G51" s="173" t="s">
        <v>238</v>
      </c>
      <c r="H51" s="64"/>
      <c r="I51" s="176">
        <f>1704657835-329305</f>
        <v>1704328530</v>
      </c>
      <c r="J51" s="58">
        <v>1704328530</v>
      </c>
      <c r="K51" s="60">
        <f t="shared" si="0"/>
        <v>0</v>
      </c>
    </row>
    <row r="52" spans="1:11" x14ac:dyDescent="0.25">
      <c r="A52" s="39">
        <v>44685</v>
      </c>
      <c r="B52" s="53" t="s">
        <v>631</v>
      </c>
      <c r="C52" s="53" t="s">
        <v>628</v>
      </c>
      <c r="D52" s="172" t="s">
        <v>629</v>
      </c>
      <c r="E52" s="305" t="s">
        <v>630</v>
      </c>
      <c r="F52" s="192"/>
      <c r="G52" s="173" t="s">
        <v>238</v>
      </c>
      <c r="H52" s="64"/>
      <c r="I52" s="176">
        <v>26157556</v>
      </c>
      <c r="J52" s="58">
        <v>26157556</v>
      </c>
      <c r="K52" s="60">
        <f t="shared" si="0"/>
        <v>0</v>
      </c>
    </row>
    <row r="53" spans="1:11" x14ac:dyDescent="0.25">
      <c r="A53" s="39">
        <v>44686</v>
      </c>
      <c r="B53" s="53" t="s">
        <v>632</v>
      </c>
      <c r="C53" s="53">
        <v>1035</v>
      </c>
      <c r="D53" s="172">
        <v>1159</v>
      </c>
      <c r="E53" s="259" t="s">
        <v>633</v>
      </c>
      <c r="F53" s="192"/>
      <c r="G53" s="173" t="s">
        <v>238</v>
      </c>
      <c r="H53" s="64"/>
      <c r="I53" s="176">
        <v>21307065</v>
      </c>
      <c r="J53" s="58">
        <v>21307065</v>
      </c>
      <c r="K53" s="60">
        <f t="shared" si="0"/>
        <v>0</v>
      </c>
    </row>
    <row r="54" spans="1:11" x14ac:dyDescent="0.25">
      <c r="A54" s="39">
        <v>44686</v>
      </c>
      <c r="B54" s="53" t="s">
        <v>634</v>
      </c>
      <c r="C54" s="53">
        <v>1024</v>
      </c>
      <c r="D54" s="172">
        <v>1169</v>
      </c>
      <c r="E54" s="399" t="s">
        <v>635</v>
      </c>
      <c r="F54" s="401"/>
      <c r="G54" s="173" t="s">
        <v>238</v>
      </c>
      <c r="H54" s="64"/>
      <c r="I54" s="176">
        <v>9500000</v>
      </c>
      <c r="J54" s="58">
        <v>9500000</v>
      </c>
      <c r="K54" s="60">
        <f t="shared" si="0"/>
        <v>0</v>
      </c>
    </row>
    <row r="55" spans="1:11" x14ac:dyDescent="0.25">
      <c r="A55" s="39">
        <v>44700</v>
      </c>
      <c r="B55" s="53" t="s">
        <v>643</v>
      </c>
      <c r="C55" s="53" t="s">
        <v>639</v>
      </c>
      <c r="D55" s="172" t="s">
        <v>640</v>
      </c>
      <c r="E55" s="305" t="s">
        <v>636</v>
      </c>
      <c r="F55" s="192"/>
      <c r="G55" s="173" t="s">
        <v>238</v>
      </c>
      <c r="H55" s="64"/>
      <c r="I55" s="176">
        <v>21237892</v>
      </c>
      <c r="J55" s="58">
        <v>21237892</v>
      </c>
      <c r="K55" s="60">
        <f t="shared" si="0"/>
        <v>0</v>
      </c>
    </row>
    <row r="56" spans="1:11" x14ac:dyDescent="0.25">
      <c r="A56" s="39">
        <v>44704</v>
      </c>
      <c r="B56" s="53" t="s">
        <v>644</v>
      </c>
      <c r="C56" s="53" t="s">
        <v>521</v>
      </c>
      <c r="D56" s="172" t="s">
        <v>641</v>
      </c>
      <c r="E56" s="305" t="s">
        <v>637</v>
      </c>
      <c r="F56" s="192"/>
      <c r="G56" s="173" t="s">
        <v>533</v>
      </c>
      <c r="H56" s="64"/>
      <c r="I56" s="176">
        <v>39594267</v>
      </c>
      <c r="J56" s="58">
        <v>39594267</v>
      </c>
      <c r="K56" s="60">
        <f t="shared" si="0"/>
        <v>0</v>
      </c>
    </row>
    <row r="57" spans="1:11" x14ac:dyDescent="0.25">
      <c r="A57" s="39">
        <v>44704</v>
      </c>
      <c r="B57" s="53" t="s">
        <v>645</v>
      </c>
      <c r="C57" s="296" t="s">
        <v>522</v>
      </c>
      <c r="D57" s="296" t="s">
        <v>642</v>
      </c>
      <c r="E57" s="215" t="s">
        <v>638</v>
      </c>
      <c r="F57" s="192"/>
      <c r="G57" s="173" t="s">
        <v>533</v>
      </c>
      <c r="H57" s="64"/>
      <c r="I57" s="176">
        <v>50230498</v>
      </c>
      <c r="J57" s="58">
        <v>50230498</v>
      </c>
      <c r="K57" s="60">
        <f t="shared" si="0"/>
        <v>0</v>
      </c>
    </row>
    <row r="58" spans="1:11" x14ac:dyDescent="0.25">
      <c r="A58" s="39">
        <v>44686</v>
      </c>
      <c r="B58" s="53" t="s">
        <v>646</v>
      </c>
      <c r="C58" s="53">
        <v>1033</v>
      </c>
      <c r="D58" s="172">
        <v>1157</v>
      </c>
      <c r="E58" s="215" t="s">
        <v>647</v>
      </c>
      <c r="F58" s="192"/>
      <c r="G58" s="173" t="s">
        <v>238</v>
      </c>
      <c r="H58" s="64"/>
      <c r="I58" s="176">
        <v>782838</v>
      </c>
      <c r="J58" s="58">
        <v>782838</v>
      </c>
      <c r="K58" s="60">
        <f t="shared" si="0"/>
        <v>0</v>
      </c>
    </row>
    <row r="59" spans="1:11" x14ac:dyDescent="0.25">
      <c r="A59" s="39">
        <v>44721</v>
      </c>
      <c r="B59" s="53" t="s">
        <v>767</v>
      </c>
      <c r="C59" s="53">
        <v>1069</v>
      </c>
      <c r="D59" s="172">
        <v>1236</v>
      </c>
      <c r="E59" s="205" t="s">
        <v>768</v>
      </c>
      <c r="F59" s="192"/>
      <c r="G59" s="173" t="s">
        <v>238</v>
      </c>
      <c r="H59" s="64"/>
      <c r="I59" s="176">
        <v>12456391645</v>
      </c>
      <c r="J59" s="212">
        <v>12456391645</v>
      </c>
      <c r="K59" s="60">
        <f t="shared" si="0"/>
        <v>0</v>
      </c>
    </row>
    <row r="60" spans="1:11" x14ac:dyDescent="0.25">
      <c r="A60" s="39">
        <v>44726</v>
      </c>
      <c r="B60" s="53" t="s">
        <v>769</v>
      </c>
      <c r="C60" s="53">
        <v>1047</v>
      </c>
      <c r="D60" s="172">
        <v>1248</v>
      </c>
      <c r="E60" s="399" t="s">
        <v>770</v>
      </c>
      <c r="F60" s="401"/>
      <c r="G60" s="173" t="s">
        <v>771</v>
      </c>
      <c r="H60" s="64"/>
      <c r="I60" s="176">
        <v>8443646</v>
      </c>
      <c r="J60" s="58">
        <v>8443646</v>
      </c>
      <c r="K60" s="60">
        <f t="shared" si="0"/>
        <v>0</v>
      </c>
    </row>
    <row r="61" spans="1:11" x14ac:dyDescent="0.25">
      <c r="A61" s="39">
        <v>44720</v>
      </c>
      <c r="B61" s="53" t="s">
        <v>772</v>
      </c>
      <c r="C61" s="53">
        <v>1065</v>
      </c>
      <c r="D61" s="172">
        <v>1231</v>
      </c>
      <c r="E61" s="399" t="s">
        <v>773</v>
      </c>
      <c r="F61" s="401"/>
      <c r="G61" s="173" t="s">
        <v>238</v>
      </c>
      <c r="H61" s="64"/>
      <c r="I61" s="176">
        <f>1703056160-347668</f>
        <v>1702708492</v>
      </c>
      <c r="J61" s="58">
        <v>1702708492</v>
      </c>
      <c r="K61" s="60">
        <f t="shared" si="0"/>
        <v>0</v>
      </c>
    </row>
    <row r="62" spans="1:11" x14ac:dyDescent="0.25">
      <c r="A62" s="39">
        <v>44720</v>
      </c>
      <c r="B62" s="53" t="s">
        <v>774</v>
      </c>
      <c r="C62" s="53">
        <v>1067</v>
      </c>
      <c r="D62" s="172">
        <v>1233</v>
      </c>
      <c r="E62" s="399" t="s">
        <v>775</v>
      </c>
      <c r="F62" s="401"/>
      <c r="G62" s="173" t="s">
        <v>238</v>
      </c>
      <c r="H62" s="64"/>
      <c r="I62" s="176">
        <v>3491500</v>
      </c>
      <c r="J62" s="58">
        <v>3491500</v>
      </c>
      <c r="K62" s="60">
        <f t="shared" si="0"/>
        <v>0</v>
      </c>
    </row>
    <row r="63" spans="1:11" x14ac:dyDescent="0.25">
      <c r="A63" s="39">
        <v>44729</v>
      </c>
      <c r="B63" s="53" t="s">
        <v>781</v>
      </c>
      <c r="C63" s="53" t="s">
        <v>777</v>
      </c>
      <c r="D63" s="172" t="s">
        <v>778</v>
      </c>
      <c r="E63" s="399" t="s">
        <v>786</v>
      </c>
      <c r="F63" s="401"/>
      <c r="G63" s="362" t="s">
        <v>776</v>
      </c>
      <c r="H63" s="64"/>
      <c r="I63" s="176">
        <v>22375866</v>
      </c>
      <c r="J63" s="58">
        <v>22375866</v>
      </c>
      <c r="K63" s="60">
        <f t="shared" si="0"/>
        <v>0</v>
      </c>
    </row>
    <row r="64" spans="1:11" x14ac:dyDescent="0.25">
      <c r="A64" s="39">
        <v>44736</v>
      </c>
      <c r="B64" s="53" t="s">
        <v>782</v>
      </c>
      <c r="C64" s="53" t="s">
        <v>437</v>
      </c>
      <c r="D64" s="172" t="s">
        <v>779</v>
      </c>
      <c r="E64" s="218" t="s">
        <v>785</v>
      </c>
      <c r="F64" s="192"/>
      <c r="G64" s="362" t="s">
        <v>776</v>
      </c>
      <c r="H64" s="64"/>
      <c r="I64" s="176">
        <v>6838781</v>
      </c>
      <c r="J64" s="58">
        <v>6838781</v>
      </c>
      <c r="K64" s="60">
        <f t="shared" si="0"/>
        <v>0</v>
      </c>
    </row>
    <row r="65" spans="1:14" x14ac:dyDescent="0.25">
      <c r="A65" s="39">
        <v>44740</v>
      </c>
      <c r="B65" s="53" t="s">
        <v>783</v>
      </c>
      <c r="C65" s="53" t="s">
        <v>435</v>
      </c>
      <c r="D65" s="172" t="s">
        <v>780</v>
      </c>
      <c r="E65" s="218" t="s">
        <v>784</v>
      </c>
      <c r="F65" s="192"/>
      <c r="G65" s="362" t="s">
        <v>776</v>
      </c>
      <c r="H65" s="64"/>
      <c r="I65" s="176">
        <v>167091618</v>
      </c>
      <c r="J65" s="58">
        <v>167091618</v>
      </c>
      <c r="K65" s="60">
        <f t="shared" si="0"/>
        <v>0</v>
      </c>
    </row>
    <row r="66" spans="1:14" x14ac:dyDescent="0.25">
      <c r="A66" s="39">
        <v>44721</v>
      </c>
      <c r="B66" s="53" t="s">
        <v>787</v>
      </c>
      <c r="C66" s="53">
        <v>1071</v>
      </c>
      <c r="D66" s="172">
        <v>1238</v>
      </c>
      <c r="E66" s="218" t="s">
        <v>788</v>
      </c>
      <c r="F66" s="192"/>
      <c r="G66" s="173" t="s">
        <v>238</v>
      </c>
      <c r="H66" s="64"/>
      <c r="I66" s="176">
        <v>5819591</v>
      </c>
      <c r="J66" s="58">
        <v>5819591</v>
      </c>
      <c r="K66" s="60">
        <f t="shared" si="0"/>
        <v>0</v>
      </c>
    </row>
    <row r="67" spans="1:14" x14ac:dyDescent="0.25">
      <c r="A67" s="39">
        <v>44720</v>
      </c>
      <c r="B67" s="53" t="s">
        <v>789</v>
      </c>
      <c r="C67" s="53">
        <v>1066</v>
      </c>
      <c r="D67" s="172">
        <v>1232</v>
      </c>
      <c r="E67" s="218" t="s">
        <v>790</v>
      </c>
      <c r="F67" s="192"/>
      <c r="G67" s="173" t="s">
        <v>238</v>
      </c>
      <c r="H67" s="64"/>
      <c r="I67" s="176">
        <v>782838</v>
      </c>
      <c r="J67" s="58">
        <v>782838</v>
      </c>
      <c r="K67" s="60">
        <f t="shared" si="0"/>
        <v>0</v>
      </c>
    </row>
    <row r="68" spans="1:14" x14ac:dyDescent="0.25">
      <c r="A68" s="39">
        <v>44721</v>
      </c>
      <c r="B68" s="53" t="s">
        <v>791</v>
      </c>
      <c r="C68" s="53">
        <v>1070</v>
      </c>
      <c r="D68" s="172">
        <v>1237</v>
      </c>
      <c r="E68" s="218" t="s">
        <v>535</v>
      </c>
      <c r="F68" s="192"/>
      <c r="G68" s="173" t="s">
        <v>238</v>
      </c>
      <c r="H68" s="64"/>
      <c r="I68" s="176">
        <v>24081068</v>
      </c>
      <c r="J68" s="58">
        <v>24081068</v>
      </c>
      <c r="K68" s="60">
        <f t="shared" si="0"/>
        <v>0</v>
      </c>
    </row>
    <row r="69" spans="1:14" x14ac:dyDescent="0.25">
      <c r="A69" s="39">
        <v>44726</v>
      </c>
      <c r="B69" s="53" t="s">
        <v>792</v>
      </c>
      <c r="C69" s="53">
        <v>1047</v>
      </c>
      <c r="D69" s="172">
        <v>1249</v>
      </c>
      <c r="E69" s="218" t="s">
        <v>793</v>
      </c>
      <c r="F69" s="192"/>
      <c r="G69" s="173" t="s">
        <v>238</v>
      </c>
      <c r="H69" s="64"/>
      <c r="I69" s="176">
        <v>364600</v>
      </c>
      <c r="J69" s="58">
        <v>364600</v>
      </c>
      <c r="K69" s="60">
        <f t="shared" si="0"/>
        <v>0</v>
      </c>
    </row>
    <row r="70" spans="1:14" x14ac:dyDescent="0.25">
      <c r="A70" s="39">
        <v>44713</v>
      </c>
      <c r="B70" s="53" t="s">
        <v>794</v>
      </c>
      <c r="C70" s="53">
        <v>1053</v>
      </c>
      <c r="D70" s="172">
        <v>1217</v>
      </c>
      <c r="E70" s="218" t="s">
        <v>795</v>
      </c>
      <c r="F70" s="192"/>
      <c r="G70" s="362" t="s">
        <v>776</v>
      </c>
      <c r="H70" s="64"/>
      <c r="I70" s="176">
        <v>4138765</v>
      </c>
      <c r="J70" s="58">
        <v>4138765</v>
      </c>
      <c r="K70" s="60">
        <f t="shared" si="0"/>
        <v>0</v>
      </c>
    </row>
    <row r="71" spans="1:14" x14ac:dyDescent="0.25">
      <c r="A71" s="39">
        <v>44713</v>
      </c>
      <c r="B71" s="53" t="s">
        <v>796</v>
      </c>
      <c r="C71" s="53">
        <v>1061</v>
      </c>
      <c r="D71" s="172">
        <v>1216</v>
      </c>
      <c r="E71" s="258" t="s">
        <v>797</v>
      </c>
      <c r="F71" s="192"/>
      <c r="G71" s="173" t="s">
        <v>238</v>
      </c>
      <c r="H71" s="64"/>
      <c r="I71" s="176">
        <v>91656141</v>
      </c>
      <c r="J71" s="58">
        <v>91656141</v>
      </c>
      <c r="K71" s="60">
        <f t="shared" si="0"/>
        <v>0</v>
      </c>
    </row>
    <row r="72" spans="1:14" x14ac:dyDescent="0.25">
      <c r="A72" s="39">
        <v>44760</v>
      </c>
      <c r="B72" s="53" t="s">
        <v>1029</v>
      </c>
      <c r="C72" s="53">
        <v>1219</v>
      </c>
      <c r="D72" s="172">
        <v>1603</v>
      </c>
      <c r="E72" s="249" t="s">
        <v>1030</v>
      </c>
      <c r="F72" s="192"/>
      <c r="G72" s="173" t="s">
        <v>238</v>
      </c>
      <c r="H72" s="64"/>
      <c r="I72" s="176">
        <v>5371966695</v>
      </c>
      <c r="J72" s="58">
        <f>5371966695-82795</f>
        <v>5371883900</v>
      </c>
      <c r="K72" s="60">
        <f t="shared" si="0"/>
        <v>82795</v>
      </c>
    </row>
    <row r="73" spans="1:14" x14ac:dyDescent="0.25">
      <c r="A73" s="39">
        <v>44757</v>
      </c>
      <c r="B73" s="53" t="s">
        <v>1031</v>
      </c>
      <c r="C73" s="53">
        <v>1072</v>
      </c>
      <c r="D73" s="172">
        <v>1586</v>
      </c>
      <c r="E73" s="249" t="s">
        <v>1033</v>
      </c>
      <c r="F73" s="192"/>
      <c r="G73" s="173" t="s">
        <v>1032</v>
      </c>
      <c r="H73" s="64"/>
      <c r="I73" s="176">
        <v>6611828</v>
      </c>
      <c r="J73" s="58">
        <v>6611828</v>
      </c>
      <c r="K73" s="60">
        <f t="shared" si="0"/>
        <v>0</v>
      </c>
    </row>
    <row r="74" spans="1:14" x14ac:dyDescent="0.25">
      <c r="A74" s="39">
        <v>44757</v>
      </c>
      <c r="B74" s="53" t="s">
        <v>1031</v>
      </c>
      <c r="C74" s="53">
        <v>1072</v>
      </c>
      <c r="D74" s="172">
        <v>1587</v>
      </c>
      <c r="E74" s="378" t="s">
        <v>1033</v>
      </c>
      <c r="F74" s="192"/>
      <c r="G74" s="173" t="s">
        <v>1034</v>
      </c>
      <c r="H74" s="64"/>
      <c r="I74" s="176">
        <v>6611830</v>
      </c>
      <c r="J74" s="58">
        <v>6611830</v>
      </c>
      <c r="K74" s="60">
        <f t="shared" si="0"/>
        <v>0</v>
      </c>
    </row>
    <row r="75" spans="1:14" x14ac:dyDescent="0.25">
      <c r="A75" s="39">
        <v>44750</v>
      </c>
      <c r="B75" s="53" t="s">
        <v>621</v>
      </c>
      <c r="C75" s="53">
        <v>1150</v>
      </c>
      <c r="D75" s="172">
        <v>1525</v>
      </c>
      <c r="E75" s="249" t="s">
        <v>1035</v>
      </c>
      <c r="F75" s="192"/>
      <c r="G75" s="173" t="s">
        <v>238</v>
      </c>
      <c r="H75" s="64"/>
      <c r="I75" s="176">
        <f>2311231218-750201</f>
        <v>2310481017</v>
      </c>
      <c r="J75" s="58">
        <f>+I75+K59</f>
        <v>2310481017</v>
      </c>
      <c r="K75" s="60">
        <f t="shared" si="0"/>
        <v>0</v>
      </c>
    </row>
    <row r="76" spans="1:14" x14ac:dyDescent="0.25">
      <c r="A76" s="39">
        <v>44757</v>
      </c>
      <c r="B76" s="53" t="s">
        <v>1036</v>
      </c>
      <c r="C76" s="53">
        <v>1072</v>
      </c>
      <c r="D76" s="172">
        <v>1585</v>
      </c>
      <c r="E76" s="259" t="s">
        <v>1033</v>
      </c>
      <c r="F76" s="192"/>
      <c r="G76" s="173" t="s">
        <v>238</v>
      </c>
      <c r="H76" s="64"/>
      <c r="I76" s="176">
        <v>493200</v>
      </c>
      <c r="J76" s="58">
        <v>493200</v>
      </c>
      <c r="K76" s="60">
        <f t="shared" si="0"/>
        <v>0</v>
      </c>
    </row>
    <row r="77" spans="1:14" x14ac:dyDescent="0.25">
      <c r="A77" s="39">
        <v>44750</v>
      </c>
      <c r="B77" s="53" t="s">
        <v>1037</v>
      </c>
      <c r="C77" s="53">
        <v>1163</v>
      </c>
      <c r="D77" s="172">
        <v>1535</v>
      </c>
      <c r="E77" s="259" t="s">
        <v>536</v>
      </c>
      <c r="F77" s="192"/>
      <c r="G77" s="173" t="s">
        <v>238</v>
      </c>
      <c r="H77" s="64"/>
      <c r="I77" s="176">
        <v>690700</v>
      </c>
      <c r="J77" s="58">
        <v>690700</v>
      </c>
      <c r="K77" s="60">
        <f t="shared" si="0"/>
        <v>0</v>
      </c>
    </row>
    <row r="78" spans="1:14" x14ac:dyDescent="0.25">
      <c r="A78" s="39">
        <v>44761</v>
      </c>
      <c r="B78" s="53" t="s">
        <v>1038</v>
      </c>
      <c r="C78" s="53">
        <v>1223</v>
      </c>
      <c r="D78" s="172">
        <v>1619</v>
      </c>
      <c r="E78" s="259" t="s">
        <v>535</v>
      </c>
      <c r="F78" s="192"/>
      <c r="G78" s="173" t="s">
        <v>238</v>
      </c>
      <c r="H78" s="64"/>
      <c r="I78" s="176">
        <v>52222232</v>
      </c>
      <c r="J78" s="58">
        <v>52222232</v>
      </c>
      <c r="K78" s="60">
        <f t="shared" ref="K78:K102" si="1">+I78-J78</f>
        <v>0</v>
      </c>
    </row>
    <row r="79" spans="1:14" x14ac:dyDescent="0.25">
      <c r="A79" s="39">
        <v>44771</v>
      </c>
      <c r="B79" s="53" t="s">
        <v>1046</v>
      </c>
      <c r="C79" s="53" t="s">
        <v>577</v>
      </c>
      <c r="D79" s="172" t="s">
        <v>1039</v>
      </c>
      <c r="E79" s="252" t="s">
        <v>1043</v>
      </c>
      <c r="F79" s="192"/>
      <c r="G79" s="382" t="s">
        <v>776</v>
      </c>
      <c r="H79" s="64"/>
      <c r="I79" s="176">
        <v>29367279</v>
      </c>
      <c r="J79" s="58">
        <v>29367279</v>
      </c>
      <c r="K79" s="60">
        <f t="shared" si="1"/>
        <v>0</v>
      </c>
    </row>
    <row r="80" spans="1:14" x14ac:dyDescent="0.25">
      <c r="A80" s="39">
        <v>44771</v>
      </c>
      <c r="B80" s="53" t="s">
        <v>1047</v>
      </c>
      <c r="C80" s="53" t="s">
        <v>650</v>
      </c>
      <c r="D80" s="172" t="s">
        <v>1040</v>
      </c>
      <c r="E80" s="259" t="s">
        <v>1044</v>
      </c>
      <c r="F80" s="192"/>
      <c r="G80" s="382" t="s">
        <v>776</v>
      </c>
      <c r="H80" s="64"/>
      <c r="I80" s="176">
        <v>17750866</v>
      </c>
      <c r="J80" s="58">
        <v>17750866</v>
      </c>
      <c r="K80" s="60">
        <f t="shared" si="1"/>
        <v>0</v>
      </c>
      <c r="N80" s="120"/>
    </row>
    <row r="81" spans="1:11" x14ac:dyDescent="0.25">
      <c r="A81" s="39">
        <v>44771</v>
      </c>
      <c r="B81" s="53" t="s">
        <v>1048</v>
      </c>
      <c r="C81" s="53" t="s">
        <v>1041</v>
      </c>
      <c r="D81" s="172" t="s">
        <v>1042</v>
      </c>
      <c r="E81" s="218" t="s">
        <v>1045</v>
      </c>
      <c r="F81" s="192"/>
      <c r="G81" s="382" t="s">
        <v>776</v>
      </c>
      <c r="H81" s="64"/>
      <c r="I81" s="176">
        <v>24434123</v>
      </c>
      <c r="J81" s="58">
        <v>24434123</v>
      </c>
      <c r="K81" s="60">
        <f t="shared" si="1"/>
        <v>0</v>
      </c>
    </row>
    <row r="82" spans="1:11" x14ac:dyDescent="0.25">
      <c r="A82" s="39">
        <v>44760</v>
      </c>
      <c r="B82" s="53" t="s">
        <v>1049</v>
      </c>
      <c r="C82" s="53">
        <v>1220</v>
      </c>
      <c r="D82" s="172">
        <v>1607</v>
      </c>
      <c r="E82" s="260" t="s">
        <v>1050</v>
      </c>
      <c r="F82" s="192"/>
      <c r="G82" s="173" t="s">
        <v>238</v>
      </c>
      <c r="H82" s="64"/>
      <c r="I82" s="176">
        <v>2605787</v>
      </c>
      <c r="J82" s="58">
        <v>2605787</v>
      </c>
      <c r="K82" s="60">
        <f t="shared" si="1"/>
        <v>0</v>
      </c>
    </row>
    <row r="83" spans="1:11" x14ac:dyDescent="0.25">
      <c r="A83" s="39">
        <v>44750</v>
      </c>
      <c r="B83" s="53" t="s">
        <v>1051</v>
      </c>
      <c r="C83" s="53">
        <v>1156</v>
      </c>
      <c r="D83" s="172">
        <v>1532</v>
      </c>
      <c r="E83" s="260" t="s">
        <v>1052</v>
      </c>
      <c r="F83" s="192"/>
      <c r="G83" s="173" t="s">
        <v>238</v>
      </c>
      <c r="H83" s="64"/>
      <c r="I83" s="176">
        <v>1071838</v>
      </c>
      <c r="J83" s="58">
        <f>+I83+K66</f>
        <v>1071838</v>
      </c>
      <c r="K83" s="60">
        <f t="shared" si="1"/>
        <v>0</v>
      </c>
    </row>
    <row r="84" spans="1:11" x14ac:dyDescent="0.25">
      <c r="A84" s="39">
        <v>44793</v>
      </c>
      <c r="B84" s="53" t="s">
        <v>1472</v>
      </c>
      <c r="C84" s="53">
        <v>1489</v>
      </c>
      <c r="D84" s="172">
        <v>1990</v>
      </c>
      <c r="E84" s="260" t="s">
        <v>1473</v>
      </c>
      <c r="F84" s="192"/>
      <c r="G84" s="173" t="s">
        <v>238</v>
      </c>
      <c r="H84" s="64"/>
      <c r="I84" s="176">
        <v>5356875492</v>
      </c>
      <c r="J84" s="58">
        <f>+I84-449847609</f>
        <v>4907027883</v>
      </c>
      <c r="K84" s="60">
        <f t="shared" si="1"/>
        <v>449847609</v>
      </c>
    </row>
    <row r="85" spans="1:11" x14ac:dyDescent="0.25">
      <c r="A85" s="39">
        <v>44802</v>
      </c>
      <c r="B85" s="53" t="s">
        <v>1474</v>
      </c>
      <c r="C85" s="53">
        <v>1535</v>
      </c>
      <c r="D85" s="172">
        <v>2062</v>
      </c>
      <c r="E85" s="313" t="s">
        <v>1475</v>
      </c>
      <c r="F85" s="192"/>
      <c r="G85" s="173" t="s">
        <v>238</v>
      </c>
      <c r="H85" s="64"/>
      <c r="I85" s="176">
        <v>31853879</v>
      </c>
      <c r="J85" s="58"/>
      <c r="K85" s="60">
        <f t="shared" si="1"/>
        <v>31853879</v>
      </c>
    </row>
    <row r="86" spans="1:11" x14ac:dyDescent="0.25">
      <c r="A86" s="39">
        <v>44778</v>
      </c>
      <c r="B86" s="53" t="s">
        <v>1476</v>
      </c>
      <c r="C86" s="53">
        <v>1347</v>
      </c>
      <c r="D86" s="172">
        <v>1838</v>
      </c>
      <c r="E86" s="313" t="s">
        <v>1477</v>
      </c>
      <c r="F86" s="192"/>
      <c r="G86" s="173" t="s">
        <v>238</v>
      </c>
      <c r="H86" s="64"/>
      <c r="I86" s="176">
        <f>1716368993-314091</f>
        <v>1716054902</v>
      </c>
      <c r="J86" s="58">
        <v>1716054902</v>
      </c>
      <c r="K86" s="60">
        <f t="shared" si="1"/>
        <v>0</v>
      </c>
    </row>
    <row r="87" spans="1:11" x14ac:dyDescent="0.25">
      <c r="A87" s="39">
        <v>44778</v>
      </c>
      <c r="B87" s="53" t="s">
        <v>1478</v>
      </c>
      <c r="C87" s="53">
        <v>1349</v>
      </c>
      <c r="D87" s="172">
        <v>1840</v>
      </c>
      <c r="E87" s="313" t="s">
        <v>1479</v>
      </c>
      <c r="F87" s="192"/>
      <c r="G87" s="173" t="s">
        <v>238</v>
      </c>
      <c r="H87" s="64"/>
      <c r="I87" s="176">
        <v>1465000</v>
      </c>
      <c r="J87" s="58">
        <v>1465000</v>
      </c>
      <c r="K87" s="60">
        <f t="shared" si="1"/>
        <v>0</v>
      </c>
    </row>
    <row r="88" spans="1:11" x14ac:dyDescent="0.25">
      <c r="A88" s="39">
        <v>44781</v>
      </c>
      <c r="B88" s="53" t="s">
        <v>1480</v>
      </c>
      <c r="C88" s="53">
        <v>1338</v>
      </c>
      <c r="D88" s="172">
        <v>1856</v>
      </c>
      <c r="E88" s="317" t="s">
        <v>1481</v>
      </c>
      <c r="F88" s="192"/>
      <c r="G88" s="173" t="s">
        <v>533</v>
      </c>
      <c r="H88" s="64"/>
      <c r="I88" s="176">
        <v>5846768</v>
      </c>
      <c r="J88" s="58">
        <v>5846768</v>
      </c>
      <c r="K88" s="60">
        <f t="shared" si="1"/>
        <v>0</v>
      </c>
    </row>
    <row r="89" spans="1:11" x14ac:dyDescent="0.25">
      <c r="A89" s="39">
        <v>44793</v>
      </c>
      <c r="B89" s="53" t="s">
        <v>1482</v>
      </c>
      <c r="C89" s="53">
        <v>1488</v>
      </c>
      <c r="D89" s="172">
        <v>1989</v>
      </c>
      <c r="E89" s="317" t="s">
        <v>340</v>
      </c>
      <c r="F89" s="192"/>
      <c r="G89" s="173" t="s">
        <v>238</v>
      </c>
      <c r="H89" s="64"/>
      <c r="I89" s="176">
        <v>36153214</v>
      </c>
      <c r="J89" s="58">
        <v>36153214</v>
      </c>
      <c r="K89" s="60">
        <f t="shared" si="1"/>
        <v>0</v>
      </c>
    </row>
    <row r="90" spans="1:11" x14ac:dyDescent="0.25">
      <c r="A90" s="39">
        <v>44795</v>
      </c>
      <c r="B90" s="53" t="s">
        <v>1484</v>
      </c>
      <c r="C90" s="53">
        <v>1341</v>
      </c>
      <c r="D90" s="172">
        <v>2005</v>
      </c>
      <c r="E90" s="388" t="s">
        <v>1483</v>
      </c>
      <c r="F90" s="192"/>
      <c r="G90" s="173" t="s">
        <v>533</v>
      </c>
      <c r="H90" s="64"/>
      <c r="I90" s="176">
        <v>21026349</v>
      </c>
      <c r="J90" s="58">
        <v>21026349</v>
      </c>
      <c r="K90" s="60">
        <f t="shared" si="1"/>
        <v>0</v>
      </c>
    </row>
    <row r="91" spans="1:11" x14ac:dyDescent="0.25">
      <c r="A91" s="39">
        <v>44795</v>
      </c>
      <c r="B91" s="53" t="s">
        <v>1485</v>
      </c>
      <c r="C91" s="53">
        <v>1496</v>
      </c>
      <c r="D91" s="172">
        <v>2016</v>
      </c>
      <c r="E91" s="388" t="s">
        <v>1486</v>
      </c>
      <c r="F91" s="192"/>
      <c r="G91" s="173" t="s">
        <v>238</v>
      </c>
      <c r="H91" s="64"/>
      <c r="I91" s="176">
        <v>24640248</v>
      </c>
      <c r="J91" s="58"/>
      <c r="K91" s="60">
        <f t="shared" si="1"/>
        <v>24640248</v>
      </c>
    </row>
    <row r="92" spans="1:11" x14ac:dyDescent="0.25">
      <c r="A92" s="39">
        <v>44797</v>
      </c>
      <c r="B92" s="53" t="s">
        <v>1496</v>
      </c>
      <c r="C92" s="53" t="s">
        <v>905</v>
      </c>
      <c r="D92" s="172" t="s">
        <v>1487</v>
      </c>
      <c r="E92" s="317" t="s">
        <v>1495</v>
      </c>
      <c r="F92" s="192"/>
      <c r="G92" s="392" t="s">
        <v>1491</v>
      </c>
      <c r="H92" s="64"/>
      <c r="I92" s="176">
        <v>471427</v>
      </c>
      <c r="J92" s="58">
        <v>471427</v>
      </c>
      <c r="K92" s="60">
        <f t="shared" si="1"/>
        <v>0</v>
      </c>
    </row>
    <row r="93" spans="1:11" x14ac:dyDescent="0.25">
      <c r="A93" s="39">
        <v>44797</v>
      </c>
      <c r="B93" s="53" t="s">
        <v>1496</v>
      </c>
      <c r="C93" s="53" t="s">
        <v>905</v>
      </c>
      <c r="D93" s="172" t="s">
        <v>1488</v>
      </c>
      <c r="E93" s="321" t="s">
        <v>1495</v>
      </c>
      <c r="F93" s="192"/>
      <c r="G93" s="392" t="s">
        <v>1492</v>
      </c>
      <c r="H93" s="64"/>
      <c r="I93" s="176">
        <v>471426</v>
      </c>
      <c r="J93" s="58">
        <v>471426</v>
      </c>
      <c r="K93" s="60">
        <f t="shared" si="1"/>
        <v>0</v>
      </c>
    </row>
    <row r="94" spans="1:11" x14ac:dyDescent="0.25">
      <c r="A94" s="39">
        <v>44797</v>
      </c>
      <c r="B94" s="53" t="s">
        <v>1496</v>
      </c>
      <c r="C94" s="53" t="s">
        <v>905</v>
      </c>
      <c r="D94" s="172" t="s">
        <v>1489</v>
      </c>
      <c r="E94" s="321" t="s">
        <v>1495</v>
      </c>
      <c r="F94" s="192"/>
      <c r="G94" s="392" t="s">
        <v>1493</v>
      </c>
      <c r="H94" s="64"/>
      <c r="I94" s="176">
        <v>471427</v>
      </c>
      <c r="J94" s="58">
        <v>471427</v>
      </c>
      <c r="K94" s="60">
        <f t="shared" si="1"/>
        <v>0</v>
      </c>
    </row>
    <row r="95" spans="1:11" x14ac:dyDescent="0.25">
      <c r="A95" s="39">
        <v>44797</v>
      </c>
      <c r="B95" s="53" t="s">
        <v>1496</v>
      </c>
      <c r="C95" s="53" t="s">
        <v>905</v>
      </c>
      <c r="D95" s="172" t="s">
        <v>1490</v>
      </c>
      <c r="E95" s="321" t="s">
        <v>1495</v>
      </c>
      <c r="F95" s="192"/>
      <c r="G95" s="392" t="s">
        <v>1494</v>
      </c>
      <c r="H95" s="64"/>
      <c r="I95" s="176">
        <v>471425</v>
      </c>
      <c r="J95" s="58">
        <v>471425</v>
      </c>
      <c r="K95" s="60">
        <f t="shared" si="1"/>
        <v>0</v>
      </c>
    </row>
    <row r="96" spans="1:11" x14ac:dyDescent="0.25">
      <c r="A96" s="39">
        <v>44793</v>
      </c>
      <c r="B96" s="53" t="s">
        <v>1497</v>
      </c>
      <c r="C96" s="53">
        <v>1487</v>
      </c>
      <c r="D96" s="172">
        <v>1988</v>
      </c>
      <c r="E96" s="321" t="s">
        <v>1498</v>
      </c>
      <c r="F96" s="192"/>
      <c r="G96" s="173" t="s">
        <v>238</v>
      </c>
      <c r="H96" s="64"/>
      <c r="I96" s="176">
        <v>2605787</v>
      </c>
      <c r="J96" s="58">
        <f>2605787-208462</f>
        <v>2397325</v>
      </c>
      <c r="K96" s="60">
        <f t="shared" si="1"/>
        <v>208462</v>
      </c>
    </row>
    <row r="97" spans="1:15" x14ac:dyDescent="0.25">
      <c r="A97" s="39">
        <v>44778</v>
      </c>
      <c r="B97" s="53" t="s">
        <v>1499</v>
      </c>
      <c r="C97" s="53">
        <v>1348</v>
      </c>
      <c r="D97" s="172">
        <v>1839</v>
      </c>
      <c r="E97" s="321" t="s">
        <v>1500</v>
      </c>
      <c r="F97" s="192"/>
      <c r="G97" s="173" t="s">
        <v>238</v>
      </c>
      <c r="H97" s="64"/>
      <c r="I97" s="176">
        <v>782838</v>
      </c>
      <c r="J97" s="58">
        <v>782838</v>
      </c>
      <c r="K97" s="60">
        <f t="shared" si="1"/>
        <v>0</v>
      </c>
      <c r="N97" s="120">
        <f>+I109-65508797334</f>
        <v>0</v>
      </c>
    </row>
    <row r="98" spans="1:15" x14ac:dyDescent="0.25">
      <c r="A98" s="39">
        <v>44797</v>
      </c>
      <c r="B98" s="53" t="s">
        <v>1501</v>
      </c>
      <c r="C98" s="53">
        <v>1283</v>
      </c>
      <c r="D98" s="172">
        <v>2036</v>
      </c>
      <c r="E98" s="317" t="s">
        <v>1502</v>
      </c>
      <c r="F98" s="192"/>
      <c r="G98" s="173" t="s">
        <v>238</v>
      </c>
      <c r="H98" s="64"/>
      <c r="I98" s="176">
        <v>400000</v>
      </c>
      <c r="J98" s="58">
        <v>400000</v>
      </c>
      <c r="K98" s="60">
        <f t="shared" si="1"/>
        <v>0</v>
      </c>
    </row>
    <row r="99" spans="1:15" x14ac:dyDescent="0.25">
      <c r="A99" s="39"/>
      <c r="B99" s="53"/>
      <c r="C99" s="53"/>
      <c r="D99" s="172"/>
      <c r="E99" s="260"/>
      <c r="F99" s="192"/>
      <c r="G99" s="173"/>
      <c r="H99" s="64"/>
      <c r="I99" s="176"/>
      <c r="J99" s="58"/>
      <c r="K99" s="60">
        <f t="shared" si="1"/>
        <v>0</v>
      </c>
    </row>
    <row r="100" spans="1:15" x14ac:dyDescent="0.25">
      <c r="A100" s="39"/>
      <c r="B100" s="53"/>
      <c r="C100" s="53"/>
      <c r="D100" s="172"/>
      <c r="E100" s="260"/>
      <c r="F100" s="192"/>
      <c r="G100" s="173"/>
      <c r="H100" s="64"/>
      <c r="I100" s="176"/>
      <c r="J100" s="58"/>
      <c r="K100" s="60">
        <f t="shared" si="1"/>
        <v>0</v>
      </c>
      <c r="O100" s="120"/>
    </row>
    <row r="101" spans="1:15" x14ac:dyDescent="0.25">
      <c r="A101" s="39"/>
      <c r="B101" s="53"/>
      <c r="C101" s="53"/>
      <c r="D101" s="172"/>
      <c r="E101" s="260"/>
      <c r="F101" s="192"/>
      <c r="G101" s="173"/>
      <c r="H101" s="64"/>
      <c r="I101" s="176"/>
      <c r="J101" s="58"/>
      <c r="K101" s="60">
        <f t="shared" si="1"/>
        <v>0</v>
      </c>
    </row>
    <row r="102" spans="1:15" x14ac:dyDescent="0.25">
      <c r="A102" s="39"/>
      <c r="B102" s="53"/>
      <c r="C102" s="53"/>
      <c r="D102" s="172"/>
      <c r="E102" s="260"/>
      <c r="F102" s="192"/>
      <c r="G102" s="173"/>
      <c r="H102" s="64"/>
      <c r="I102" s="176"/>
      <c r="J102" s="58"/>
      <c r="K102" s="60">
        <f t="shared" si="1"/>
        <v>0</v>
      </c>
    </row>
    <row r="103" spans="1:15" x14ac:dyDescent="0.25">
      <c r="A103" s="39"/>
      <c r="B103" s="53"/>
      <c r="C103" s="53"/>
      <c r="D103" s="172"/>
      <c r="E103" s="260"/>
      <c r="F103" s="192"/>
      <c r="G103" s="173"/>
      <c r="H103" s="64"/>
      <c r="I103" s="176"/>
      <c r="J103" s="58"/>
      <c r="K103" s="60"/>
    </row>
    <row r="104" spans="1:15" x14ac:dyDescent="0.25">
      <c r="A104" s="39"/>
      <c r="B104" s="53"/>
      <c r="C104" s="53"/>
      <c r="D104" s="172"/>
      <c r="E104" s="260"/>
      <c r="F104" s="192"/>
      <c r="G104" s="173"/>
      <c r="H104" s="64"/>
      <c r="I104" s="176"/>
      <c r="J104" s="58"/>
      <c r="K104" s="60"/>
    </row>
    <row r="105" spans="1:15" x14ac:dyDescent="0.25">
      <c r="A105" s="39"/>
      <c r="B105" s="53"/>
      <c r="C105" s="53"/>
      <c r="D105" s="172"/>
      <c r="E105" s="260"/>
      <c r="F105" s="192"/>
      <c r="G105" s="173"/>
      <c r="H105" s="64"/>
      <c r="I105" s="176"/>
      <c r="J105" s="58"/>
      <c r="K105" s="60"/>
    </row>
    <row r="106" spans="1:15" x14ac:dyDescent="0.25">
      <c r="A106" s="39"/>
      <c r="B106" s="53"/>
      <c r="C106" s="53"/>
      <c r="D106" s="172"/>
      <c r="E106" s="260"/>
      <c r="F106" s="192"/>
      <c r="G106" s="173"/>
      <c r="H106" s="64"/>
      <c r="I106" s="176"/>
      <c r="J106" s="58"/>
      <c r="K106" s="60"/>
      <c r="L106" s="120"/>
    </row>
    <row r="107" spans="1:15" x14ac:dyDescent="0.25">
      <c r="A107" s="39"/>
      <c r="B107" s="53"/>
      <c r="C107" s="53"/>
      <c r="D107" s="172"/>
      <c r="E107" s="218"/>
      <c r="F107" s="192"/>
      <c r="G107" s="173"/>
      <c r="H107" s="64"/>
      <c r="I107" s="176"/>
      <c r="J107" s="58"/>
      <c r="K107" s="60"/>
    </row>
    <row r="108" spans="1:15" ht="12.75" customHeight="1" x14ac:dyDescent="0.25">
      <c r="A108" s="39"/>
      <c r="B108" s="53"/>
      <c r="C108" s="53"/>
      <c r="D108" s="172"/>
      <c r="E108" s="424"/>
      <c r="F108" s="426"/>
      <c r="G108" s="173"/>
      <c r="H108" s="64"/>
      <c r="I108" s="187"/>
      <c r="J108" s="58"/>
      <c r="K108" s="60"/>
      <c r="N108" s="120"/>
    </row>
    <row r="109" spans="1:15" x14ac:dyDescent="0.25">
      <c r="A109" s="44"/>
      <c r="B109" s="45"/>
      <c r="C109" s="45"/>
      <c r="D109" s="45"/>
      <c r="E109" s="33"/>
      <c r="F109" s="33"/>
      <c r="G109" s="402" t="s">
        <v>86</v>
      </c>
      <c r="H109" s="403"/>
      <c r="I109" s="174">
        <f>SUM(I14:I108)</f>
        <v>65508797334</v>
      </c>
      <c r="J109" s="63">
        <f>SUM(J14:J108)</f>
        <v>65002164341</v>
      </c>
      <c r="K109" s="63">
        <f>SUM(K14:K108)</f>
        <v>506632993</v>
      </c>
      <c r="L109" s="120"/>
      <c r="N109" s="120"/>
    </row>
    <row r="110" spans="1:15" ht="12.75" customHeight="1" x14ac:dyDescent="0.25">
      <c r="A110" s="3"/>
      <c r="B110" s="3"/>
      <c r="C110" s="3"/>
      <c r="D110" s="3"/>
      <c r="E110" s="3"/>
      <c r="F110" s="3"/>
      <c r="G110" s="3"/>
      <c r="H110" s="3"/>
      <c r="I110" s="74"/>
      <c r="J110" s="74"/>
      <c r="K110" s="45"/>
      <c r="N110" s="120"/>
    </row>
    <row r="111" spans="1:15" ht="24.95" customHeight="1" x14ac:dyDescent="0.25">
      <c r="A111" s="130" t="s">
        <v>107</v>
      </c>
      <c r="B111" s="130" t="s">
        <v>105</v>
      </c>
      <c r="C111" s="130" t="s">
        <v>104</v>
      </c>
      <c r="D111" s="131" t="s">
        <v>108</v>
      </c>
      <c r="E111" s="130" t="s">
        <v>33</v>
      </c>
      <c r="F111" s="130" t="s">
        <v>102</v>
      </c>
      <c r="G111" s="130" t="s">
        <v>30</v>
      </c>
      <c r="H111" s="130" t="s">
        <v>42</v>
      </c>
      <c r="I111" s="130" t="s">
        <v>43</v>
      </c>
      <c r="J111" s="130" t="s">
        <v>73</v>
      </c>
      <c r="K111" s="130" t="s">
        <v>48</v>
      </c>
      <c r="M111" s="120"/>
      <c r="N111" s="120"/>
    </row>
    <row r="112" spans="1:15" ht="24.95" customHeight="1" x14ac:dyDescent="0.25">
      <c r="A112" s="137">
        <v>117162035000</v>
      </c>
      <c r="B112" s="137"/>
      <c r="C112" s="137">
        <v>0</v>
      </c>
      <c r="D112" s="133">
        <f>+A112+B112-C112</f>
        <v>117162035000</v>
      </c>
      <c r="E112" s="133">
        <f>+I109</f>
        <v>65508797334</v>
      </c>
      <c r="F112" s="134">
        <f>+E112/D112</f>
        <v>0.55912990359035675</v>
      </c>
      <c r="G112" s="133">
        <f>+I10</f>
        <v>2285706</v>
      </c>
      <c r="H112" s="133">
        <f>+D112-E112-G112</f>
        <v>51650951960</v>
      </c>
      <c r="I112" s="133">
        <f>+J109</f>
        <v>65002164341</v>
      </c>
      <c r="J112" s="139">
        <f>+I112/D112</f>
        <v>0.55480569572728911</v>
      </c>
      <c r="K112" s="133">
        <f>+K109</f>
        <v>506632993</v>
      </c>
    </row>
    <row r="113" spans="1:15" x14ac:dyDescent="0.25">
      <c r="A113" s="136">
        <v>1</v>
      </c>
      <c r="B113" s="136">
        <v>2</v>
      </c>
      <c r="C113" s="136">
        <v>3</v>
      </c>
      <c r="D113" s="136" t="s">
        <v>35</v>
      </c>
      <c r="E113" s="136">
        <v>5</v>
      </c>
      <c r="F113" s="136" t="s">
        <v>49</v>
      </c>
      <c r="G113" s="136">
        <v>7</v>
      </c>
      <c r="H113" s="136" t="s">
        <v>50</v>
      </c>
      <c r="I113" s="136">
        <v>9</v>
      </c>
      <c r="J113" s="136" t="s">
        <v>74</v>
      </c>
      <c r="K113" s="136" t="s">
        <v>75</v>
      </c>
      <c r="N113" s="120"/>
      <c r="O113" s="120"/>
    </row>
    <row r="115" spans="1:15" x14ac:dyDescent="0.25">
      <c r="E115" s="120"/>
    </row>
    <row r="116" spans="1:15" x14ac:dyDescent="0.25">
      <c r="B116" s="120"/>
      <c r="I116" s="120"/>
      <c r="J116" s="120"/>
    </row>
    <row r="117" spans="1:15" x14ac:dyDescent="0.25">
      <c r="E117" s="120"/>
      <c r="I117" s="120">
        <f>+I109-50498616615</f>
        <v>15010180719</v>
      </c>
      <c r="J117" s="120">
        <f>+J109-49795666451</f>
        <v>15206497890</v>
      </c>
    </row>
    <row r="118" spans="1:15" x14ac:dyDescent="0.25">
      <c r="E118" s="120"/>
    </row>
  </sheetData>
  <mergeCells count="55">
    <mergeCell ref="G109:H109"/>
    <mergeCell ref="E60:F60"/>
    <mergeCell ref="E108:F108"/>
    <mergeCell ref="E63:F63"/>
    <mergeCell ref="E38:F38"/>
    <mergeCell ref="E39:F39"/>
    <mergeCell ref="E51:F51"/>
    <mergeCell ref="E47:F47"/>
    <mergeCell ref="E62:F62"/>
    <mergeCell ref="E49:F49"/>
    <mergeCell ref="E61:F61"/>
    <mergeCell ref="E50:F50"/>
    <mergeCell ref="E30:F30"/>
    <mergeCell ref="E48:F48"/>
    <mergeCell ref="E37:F37"/>
    <mergeCell ref="E54:F54"/>
    <mergeCell ref="E35:F35"/>
    <mergeCell ref="E36:F36"/>
    <mergeCell ref="E33:F33"/>
    <mergeCell ref="B5:C6"/>
    <mergeCell ref="E21:F21"/>
    <mergeCell ref="E24:F24"/>
    <mergeCell ref="E26:F26"/>
    <mergeCell ref="E25:F25"/>
    <mergeCell ref="E17:F17"/>
    <mergeCell ref="B8:C8"/>
    <mergeCell ref="E8:H8"/>
    <mergeCell ref="E27:F27"/>
    <mergeCell ref="E31:F31"/>
    <mergeCell ref="E14:F14"/>
    <mergeCell ref="E29:F29"/>
    <mergeCell ref="E18:F18"/>
    <mergeCell ref="E20:F20"/>
    <mergeCell ref="E19:F19"/>
    <mergeCell ref="E28:F28"/>
    <mergeCell ref="J5:K6"/>
    <mergeCell ref="D5:D6"/>
    <mergeCell ref="E5:H5"/>
    <mergeCell ref="A12:A13"/>
    <mergeCell ref="B9:C9"/>
    <mergeCell ref="J8:K8"/>
    <mergeCell ref="G13:H13"/>
    <mergeCell ref="E9:H9"/>
    <mergeCell ref="E12:H12"/>
    <mergeCell ref="A5:A6"/>
    <mergeCell ref="I5:I6"/>
    <mergeCell ref="E23:F23"/>
    <mergeCell ref="J9:K9"/>
    <mergeCell ref="J12:J13"/>
    <mergeCell ref="I12:I13"/>
    <mergeCell ref="E6:H6"/>
    <mergeCell ref="G10:H10"/>
    <mergeCell ref="E16:F16"/>
    <mergeCell ref="E13:F13"/>
    <mergeCell ref="E22:F2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2" workbookViewId="0">
      <selection activeCell="I10" sqref="I1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100</v>
      </c>
      <c r="B3" s="129" t="s">
        <v>237</v>
      </c>
      <c r="C3" s="126"/>
      <c r="D3" s="126"/>
      <c r="E3" s="127"/>
      <c r="F3" s="127"/>
      <c r="G3" s="127"/>
      <c r="H3" s="127"/>
      <c r="I3" s="127"/>
      <c r="J3" s="127"/>
      <c r="K3" s="128" t="str">
        <f>+TOTAL!M1</f>
        <v>AGOSTO</v>
      </c>
    </row>
    <row r="4" spans="1:11" ht="12.75" customHeight="1" x14ac:dyDescent="0.25">
      <c r="A4" s="33"/>
      <c r="B4" s="33"/>
      <c r="C4" s="33"/>
      <c r="D4" s="33"/>
      <c r="E4" s="33"/>
      <c r="F4" s="33"/>
      <c r="G4" s="33"/>
      <c r="H4" s="33"/>
      <c r="I4" s="87"/>
      <c r="J4" s="33"/>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55" t="s">
        <v>26</v>
      </c>
      <c r="F6" s="456"/>
      <c r="G6" s="456"/>
      <c r="H6" s="457"/>
      <c r="I6" s="454"/>
      <c r="J6" s="433"/>
      <c r="K6" s="434"/>
    </row>
    <row r="7" spans="1:11" x14ac:dyDescent="0.25">
      <c r="A7" s="191">
        <v>44722</v>
      </c>
      <c r="B7" s="409"/>
      <c r="C7" s="410"/>
      <c r="D7" s="396" t="s">
        <v>1028</v>
      </c>
      <c r="E7" s="475" t="s">
        <v>1027</v>
      </c>
      <c r="F7" s="475"/>
      <c r="G7" s="475"/>
      <c r="H7" s="475"/>
      <c r="I7" s="395">
        <v>730305</v>
      </c>
      <c r="J7" s="409"/>
      <c r="K7" s="410"/>
    </row>
    <row r="8" spans="1:11" x14ac:dyDescent="0.25">
      <c r="A8" s="122"/>
      <c r="B8" s="397"/>
      <c r="C8" s="398"/>
      <c r="D8" s="396" t="s">
        <v>1664</v>
      </c>
      <c r="E8" s="474" t="s">
        <v>1663</v>
      </c>
      <c r="F8" s="474"/>
      <c r="G8" s="474"/>
      <c r="H8" s="475"/>
      <c r="I8" s="395">
        <v>4060249</v>
      </c>
      <c r="J8" s="397"/>
      <c r="K8" s="398"/>
    </row>
    <row r="9" spans="1:11" x14ac:dyDescent="0.25">
      <c r="A9" s="122"/>
      <c r="B9" s="397"/>
      <c r="C9" s="398"/>
      <c r="D9" s="83"/>
      <c r="E9" s="399"/>
      <c r="F9" s="400"/>
      <c r="G9" s="400"/>
      <c r="H9" s="401"/>
      <c r="I9" s="61"/>
      <c r="J9" s="397"/>
      <c r="K9" s="398"/>
    </row>
    <row r="10" spans="1:11" x14ac:dyDescent="0.25">
      <c r="A10" s="44"/>
      <c r="B10" s="45"/>
      <c r="C10" s="45"/>
      <c r="D10" s="45"/>
      <c r="E10" s="33"/>
      <c r="F10" s="33"/>
      <c r="G10" s="446" t="s">
        <v>86</v>
      </c>
      <c r="H10" s="447"/>
      <c r="I10" s="186">
        <f>SUM(I7:I9)</f>
        <v>4790554</v>
      </c>
      <c r="J10" s="46"/>
      <c r="K10" s="47"/>
    </row>
    <row r="11" spans="1:11" ht="12.75" customHeight="1" x14ac:dyDescent="0.25">
      <c r="A11" s="3"/>
      <c r="B11" s="3"/>
      <c r="C11" s="3"/>
      <c r="D11" s="3"/>
      <c r="E11" s="3"/>
      <c r="F11" s="3"/>
      <c r="G11" s="3"/>
      <c r="H11" s="3"/>
      <c r="I11" s="22"/>
      <c r="J11" s="32"/>
      <c r="K11" s="40"/>
    </row>
    <row r="12" spans="1:11" x14ac:dyDescent="0.25">
      <c r="A12" s="404" t="s">
        <v>22</v>
      </c>
      <c r="B12" s="30" t="s">
        <v>31</v>
      </c>
      <c r="C12" s="49" t="s">
        <v>27</v>
      </c>
      <c r="D12" s="48" t="s">
        <v>27</v>
      </c>
      <c r="E12" s="406" t="s">
        <v>33</v>
      </c>
      <c r="F12" s="407"/>
      <c r="G12" s="407"/>
      <c r="H12" s="408"/>
      <c r="I12" s="404" t="s">
        <v>24</v>
      </c>
      <c r="J12" s="404" t="s">
        <v>23</v>
      </c>
      <c r="K12" s="49" t="s">
        <v>40</v>
      </c>
    </row>
    <row r="13" spans="1:11" x14ac:dyDescent="0.25">
      <c r="A13" s="405"/>
      <c r="B13" s="50" t="s">
        <v>32</v>
      </c>
      <c r="C13" s="50" t="s">
        <v>29</v>
      </c>
      <c r="D13" s="50" t="s">
        <v>28</v>
      </c>
      <c r="E13" s="406" t="s">
        <v>26</v>
      </c>
      <c r="F13" s="408"/>
      <c r="G13" s="406" t="s">
        <v>25</v>
      </c>
      <c r="H13" s="408"/>
      <c r="I13" s="405"/>
      <c r="J13" s="405"/>
      <c r="K13" s="50" t="s">
        <v>41</v>
      </c>
    </row>
    <row r="14" spans="1:11" ht="14.25" customHeight="1" x14ac:dyDescent="0.25">
      <c r="A14" s="191">
        <v>44741</v>
      </c>
      <c r="B14" s="122" t="s">
        <v>1009</v>
      </c>
      <c r="C14" s="259" t="s">
        <v>436</v>
      </c>
      <c r="D14" s="259" t="s">
        <v>1008</v>
      </c>
      <c r="E14" s="268" t="s">
        <v>1010</v>
      </c>
      <c r="F14" s="80"/>
      <c r="G14" s="373" t="s">
        <v>1007</v>
      </c>
      <c r="H14" s="374"/>
      <c r="I14" s="49">
        <v>2190912</v>
      </c>
      <c r="J14" s="85">
        <v>2190912</v>
      </c>
      <c r="K14" s="49">
        <f>+I14-J14</f>
        <v>0</v>
      </c>
    </row>
    <row r="15" spans="1:11" x14ac:dyDescent="0.25">
      <c r="A15" s="375">
        <v>44804</v>
      </c>
      <c r="B15" s="122" t="s">
        <v>1646</v>
      </c>
      <c r="C15" s="122" t="s">
        <v>1636</v>
      </c>
      <c r="D15" s="122" t="s">
        <v>1637</v>
      </c>
      <c r="E15" s="268" t="s">
        <v>1634</v>
      </c>
      <c r="F15" s="80"/>
      <c r="G15" s="268" t="s">
        <v>1625</v>
      </c>
      <c r="H15" s="79"/>
      <c r="I15" s="78">
        <v>3731754</v>
      </c>
      <c r="J15" s="85"/>
      <c r="K15" s="78">
        <f>+I15-J15</f>
        <v>3731754</v>
      </c>
    </row>
    <row r="16" spans="1:11" x14ac:dyDescent="0.25">
      <c r="A16" s="191">
        <v>44804</v>
      </c>
      <c r="B16" s="122" t="s">
        <v>1646</v>
      </c>
      <c r="C16" s="122" t="s">
        <v>1636</v>
      </c>
      <c r="D16" s="122" t="s">
        <v>1638</v>
      </c>
      <c r="E16" s="268" t="s">
        <v>1634</v>
      </c>
      <c r="F16" s="80"/>
      <c r="G16" s="268" t="s">
        <v>1626</v>
      </c>
      <c r="H16" s="79"/>
      <c r="I16" s="78">
        <v>2211884</v>
      </c>
      <c r="J16" s="85"/>
      <c r="K16" s="78">
        <f t="shared" ref="K16:K25" si="0">+I16-J16</f>
        <v>2211884</v>
      </c>
    </row>
    <row r="17" spans="1:11" x14ac:dyDescent="0.25">
      <c r="A17" s="191">
        <v>44804</v>
      </c>
      <c r="B17" s="122" t="s">
        <v>1646</v>
      </c>
      <c r="C17" s="122" t="s">
        <v>1636</v>
      </c>
      <c r="D17" s="122" t="s">
        <v>1639</v>
      </c>
      <c r="E17" s="268" t="s">
        <v>1634</v>
      </c>
      <c r="F17" s="80"/>
      <c r="G17" s="268" t="s">
        <v>1627</v>
      </c>
      <c r="H17" s="79"/>
      <c r="I17" s="78">
        <v>2211884</v>
      </c>
      <c r="J17" s="85"/>
      <c r="K17" s="78">
        <f t="shared" si="0"/>
        <v>2211884</v>
      </c>
    </row>
    <row r="18" spans="1:11" x14ac:dyDescent="0.25">
      <c r="A18" s="191">
        <v>44804</v>
      </c>
      <c r="B18" s="122" t="s">
        <v>1646</v>
      </c>
      <c r="C18" s="122" t="s">
        <v>1636</v>
      </c>
      <c r="D18" s="122" t="s">
        <v>1640</v>
      </c>
      <c r="E18" s="268" t="s">
        <v>1634</v>
      </c>
      <c r="F18" s="80"/>
      <c r="G18" s="268" t="s">
        <v>1628</v>
      </c>
      <c r="H18" s="79"/>
      <c r="I18" s="78">
        <v>2211884</v>
      </c>
      <c r="J18" s="85"/>
      <c r="K18" s="78">
        <f t="shared" si="0"/>
        <v>2211884</v>
      </c>
    </row>
    <row r="19" spans="1:11" x14ac:dyDescent="0.25">
      <c r="A19" s="191">
        <v>44804</v>
      </c>
      <c r="B19" s="122" t="s">
        <v>1646</v>
      </c>
      <c r="C19" s="122" t="s">
        <v>1636</v>
      </c>
      <c r="D19" s="122" t="s">
        <v>1641</v>
      </c>
      <c r="E19" s="268" t="s">
        <v>1634</v>
      </c>
      <c r="F19" s="80"/>
      <c r="G19" s="268" t="s">
        <v>1629</v>
      </c>
      <c r="H19" s="79"/>
      <c r="I19" s="78">
        <v>2058542</v>
      </c>
      <c r="J19" s="85"/>
      <c r="K19" s="78">
        <f t="shared" si="0"/>
        <v>2058542</v>
      </c>
    </row>
    <row r="20" spans="1:11" x14ac:dyDescent="0.25">
      <c r="A20" s="191">
        <v>44804</v>
      </c>
      <c r="B20" s="122" t="s">
        <v>1646</v>
      </c>
      <c r="C20" s="122" t="s">
        <v>1636</v>
      </c>
      <c r="D20" s="122" t="s">
        <v>1642</v>
      </c>
      <c r="E20" s="268" t="s">
        <v>1634</v>
      </c>
      <c r="F20" s="80"/>
      <c r="G20" s="268" t="s">
        <v>1630</v>
      </c>
      <c r="H20" s="79"/>
      <c r="I20" s="78">
        <v>2058540</v>
      </c>
      <c r="J20" s="85"/>
      <c r="K20" s="78">
        <f t="shared" si="0"/>
        <v>2058540</v>
      </c>
    </row>
    <row r="21" spans="1:11" x14ac:dyDescent="0.25">
      <c r="A21" s="191">
        <v>44804</v>
      </c>
      <c r="B21" s="122" t="s">
        <v>1646</v>
      </c>
      <c r="C21" s="122" t="s">
        <v>1134</v>
      </c>
      <c r="D21" s="122" t="s">
        <v>1643</v>
      </c>
      <c r="E21" s="268" t="s">
        <v>1635</v>
      </c>
      <c r="F21" s="80"/>
      <c r="G21" s="268" t="s">
        <v>1631</v>
      </c>
      <c r="H21" s="79"/>
      <c r="I21" s="78">
        <v>3514754</v>
      </c>
      <c r="J21" s="85"/>
      <c r="K21" s="78">
        <f t="shared" si="0"/>
        <v>3514754</v>
      </c>
    </row>
    <row r="22" spans="1:11" x14ac:dyDescent="0.25">
      <c r="A22" s="191">
        <v>44804</v>
      </c>
      <c r="B22" s="122" t="s">
        <v>1646</v>
      </c>
      <c r="C22" s="122" t="s">
        <v>1134</v>
      </c>
      <c r="D22" s="122" t="s">
        <v>1644</v>
      </c>
      <c r="E22" s="268" t="s">
        <v>1635</v>
      </c>
      <c r="F22" s="80"/>
      <c r="G22" s="268" t="s">
        <v>1632</v>
      </c>
      <c r="H22" s="79"/>
      <c r="I22" s="78">
        <v>1994884</v>
      </c>
      <c r="J22" s="85"/>
      <c r="K22" s="78">
        <f t="shared" si="0"/>
        <v>1994884</v>
      </c>
    </row>
    <row r="23" spans="1:11" x14ac:dyDescent="0.25">
      <c r="A23" s="191">
        <v>44804</v>
      </c>
      <c r="B23" s="122" t="s">
        <v>1646</v>
      </c>
      <c r="C23" s="122" t="s">
        <v>1134</v>
      </c>
      <c r="D23" s="122" t="s">
        <v>1645</v>
      </c>
      <c r="E23" s="268" t="s">
        <v>1635</v>
      </c>
      <c r="F23" s="80"/>
      <c r="G23" s="268" t="s">
        <v>1633</v>
      </c>
      <c r="H23" s="79"/>
      <c r="I23" s="78">
        <v>1994883</v>
      </c>
      <c r="J23" s="85"/>
      <c r="K23" s="78">
        <f t="shared" si="0"/>
        <v>1994883</v>
      </c>
    </row>
    <row r="24" spans="1:11" ht="12.75" customHeight="1" x14ac:dyDescent="0.25">
      <c r="A24" s="36"/>
      <c r="B24" s="36"/>
      <c r="C24" s="36"/>
      <c r="D24" s="36"/>
      <c r="E24" s="38"/>
      <c r="F24" s="40"/>
      <c r="G24" s="38"/>
      <c r="H24" s="32"/>
      <c r="I24" s="36"/>
      <c r="J24" s="32"/>
      <c r="K24" s="78">
        <f t="shared" si="0"/>
        <v>0</v>
      </c>
    </row>
    <row r="25" spans="1:11" x14ac:dyDescent="0.25">
      <c r="A25" s="39"/>
      <c r="B25" s="52"/>
      <c r="C25" s="53"/>
      <c r="D25" s="53"/>
      <c r="E25" s="88"/>
      <c r="F25" s="55"/>
      <c r="G25" s="54"/>
      <c r="H25" s="64"/>
      <c r="I25" s="76"/>
      <c r="J25" s="188"/>
      <c r="K25" s="78">
        <f t="shared" si="0"/>
        <v>0</v>
      </c>
    </row>
    <row r="26" spans="1:11" ht="12.75" customHeight="1" x14ac:dyDescent="0.25">
      <c r="A26" s="39"/>
      <c r="B26" s="52"/>
      <c r="C26" s="36"/>
      <c r="D26" s="36"/>
      <c r="E26" s="38"/>
      <c r="F26" s="40"/>
      <c r="G26" s="38"/>
      <c r="H26" s="32"/>
      <c r="I26" s="72"/>
      <c r="J26" s="189"/>
      <c r="K26" s="72"/>
    </row>
    <row r="27" spans="1:11" x14ac:dyDescent="0.25">
      <c r="A27" s="44"/>
      <c r="B27" s="45"/>
      <c r="C27" s="45"/>
      <c r="D27" s="45"/>
      <c r="E27" s="45"/>
      <c r="F27" s="45"/>
      <c r="G27" s="402" t="s">
        <v>86</v>
      </c>
      <c r="H27" s="403"/>
      <c r="I27" s="63">
        <f>SUM(I14:I26)</f>
        <v>24179921</v>
      </c>
      <c r="J27" s="63">
        <f>SUM(J14:J26)</f>
        <v>2190912</v>
      </c>
      <c r="K27" s="63">
        <f>SUM(K14:K26)</f>
        <v>21989009</v>
      </c>
    </row>
    <row r="28" spans="1:11" ht="12.75" customHeight="1" x14ac:dyDescent="0.25">
      <c r="A28" s="3"/>
      <c r="B28" s="3"/>
      <c r="C28" s="3"/>
      <c r="D28" s="3"/>
      <c r="E28" s="3"/>
      <c r="F28" s="3"/>
      <c r="G28" s="3"/>
      <c r="H28" s="3"/>
      <c r="I28" s="74"/>
      <c r="J28" s="57"/>
      <c r="K28" s="93"/>
    </row>
    <row r="29" spans="1:11" ht="24.95" customHeight="1" x14ac:dyDescent="0.25">
      <c r="A29" s="130" t="s">
        <v>107</v>
      </c>
      <c r="B29" s="130" t="s">
        <v>105</v>
      </c>
      <c r="C29" s="130" t="s">
        <v>104</v>
      </c>
      <c r="D29" s="131" t="s">
        <v>108</v>
      </c>
      <c r="E29" s="130" t="s">
        <v>33</v>
      </c>
      <c r="F29" s="130" t="s">
        <v>102</v>
      </c>
      <c r="G29" s="130" t="s">
        <v>30</v>
      </c>
      <c r="H29" s="130" t="s">
        <v>42</v>
      </c>
      <c r="I29" s="130" t="s">
        <v>43</v>
      </c>
      <c r="J29" s="130" t="s">
        <v>73</v>
      </c>
      <c r="K29" s="130" t="s">
        <v>48</v>
      </c>
    </row>
    <row r="30" spans="1:11" ht="24.95" customHeight="1" x14ac:dyDescent="0.25">
      <c r="A30" s="137">
        <v>0</v>
      </c>
      <c r="B30" s="137">
        <v>2921217</v>
      </c>
      <c r="C30" s="137">
        <v>0</v>
      </c>
      <c r="D30" s="133">
        <f>+A30+B30-C30</f>
        <v>2921217</v>
      </c>
      <c r="E30" s="133">
        <f>+I27</f>
        <v>24179921</v>
      </c>
      <c r="F30" s="134">
        <v>0</v>
      </c>
      <c r="G30" s="133">
        <f>+I10</f>
        <v>4790554</v>
      </c>
      <c r="H30" s="133">
        <f>+D30-E30-G30</f>
        <v>-26049258</v>
      </c>
      <c r="I30" s="133">
        <f>+J27</f>
        <v>2190912</v>
      </c>
      <c r="J30" s="139">
        <v>0</v>
      </c>
      <c r="K30" s="133">
        <f>+K27</f>
        <v>21989009</v>
      </c>
    </row>
    <row r="31" spans="1:11" x14ac:dyDescent="0.25">
      <c r="A31" s="136">
        <v>1</v>
      </c>
      <c r="B31" s="136">
        <v>2</v>
      </c>
      <c r="C31" s="136">
        <v>3</v>
      </c>
      <c r="D31" s="136" t="s">
        <v>35</v>
      </c>
      <c r="E31" s="136">
        <v>5</v>
      </c>
      <c r="F31" s="136" t="s">
        <v>49</v>
      </c>
      <c r="G31" s="136">
        <v>7</v>
      </c>
      <c r="H31" s="136" t="s">
        <v>50</v>
      </c>
      <c r="I31" s="136">
        <v>9</v>
      </c>
      <c r="J31" s="136" t="s">
        <v>74</v>
      </c>
      <c r="K31" s="136" t="s">
        <v>75</v>
      </c>
    </row>
    <row r="33" spans="2:2" x14ac:dyDescent="0.25">
      <c r="B33" s="120"/>
    </row>
  </sheetData>
  <mergeCells count="24">
    <mergeCell ref="J5:K6"/>
    <mergeCell ref="E6:H6"/>
    <mergeCell ref="G27:H27"/>
    <mergeCell ref="G10:H10"/>
    <mergeCell ref="A12:A13"/>
    <mergeCell ref="E12:H12"/>
    <mergeCell ref="I12:I13"/>
    <mergeCell ref="J12:J13"/>
    <mergeCell ref="E13:F13"/>
    <mergeCell ref="G13:H13"/>
    <mergeCell ref="A5:A6"/>
    <mergeCell ref="B5:B6"/>
    <mergeCell ref="D5:D6"/>
    <mergeCell ref="E5:H5"/>
    <mergeCell ref="I5:I6"/>
    <mergeCell ref="B7:C7"/>
    <mergeCell ref="E7:H7"/>
    <mergeCell ref="J7:K7"/>
    <mergeCell ref="B8:C8"/>
    <mergeCell ref="E8:H8"/>
    <mergeCell ref="J8:K8"/>
    <mergeCell ref="B9:C9"/>
    <mergeCell ref="E9:H9"/>
    <mergeCell ref="J9:K9"/>
  </mergeCells>
  <pageMargins left="0.70866141732283472" right="0.70866141732283472" top="0.74803149606299213" bottom="0.74803149606299213" header="0.31496062992125984" footer="0.31496062992125984"/>
  <pageSetup orientation="portrait" horizontalDpi="4294967293" r:id="rId1"/>
  <headerFooter>
    <oddHeader>&amp;R&amp;D</oddHead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tabSelected="1" zoomScaleNormal="100" zoomScaleSheetLayoutView="100" workbookViewId="0">
      <pane xSplit="2" ySplit="2" topLeftCell="C50" activePane="bottomRight" state="frozen"/>
      <selection activeCell="B34" sqref="B34"/>
      <selection pane="topRight" activeCell="B34" sqref="B34"/>
      <selection pane="bottomLeft" activeCell="B34" sqref="B34"/>
      <selection pane="bottomRight" activeCell="I62" sqref="I62"/>
    </sheetView>
  </sheetViews>
  <sheetFormatPr baseColWidth="10" defaultRowHeight="12.75" x14ac:dyDescent="0.2"/>
  <cols>
    <col min="1" max="1" width="18.85546875" style="166" bestFit="1" customWidth="1"/>
    <col min="2" max="2" width="61.5703125" style="166" customWidth="1"/>
    <col min="3" max="3" width="17.28515625" style="166" customWidth="1"/>
    <col min="4" max="4" width="17.28515625" style="166" hidden="1" customWidth="1"/>
    <col min="5" max="6" width="16.7109375" style="166" hidden="1" customWidth="1"/>
    <col min="7" max="13" width="16.7109375" style="166" customWidth="1"/>
    <col min="14" max="16384" width="11.42578125" style="166"/>
  </cols>
  <sheetData>
    <row r="1" spans="1:18" ht="30" customHeight="1" x14ac:dyDescent="0.2">
      <c r="A1" s="99"/>
      <c r="B1" s="99"/>
      <c r="D1" s="99"/>
      <c r="E1" s="99" t="s">
        <v>103</v>
      </c>
      <c r="F1" s="99"/>
      <c r="G1" s="99"/>
      <c r="H1" s="99"/>
      <c r="I1" s="99"/>
      <c r="J1" s="99"/>
      <c r="K1" s="100"/>
      <c r="L1" s="100"/>
      <c r="M1" s="142" t="s">
        <v>1647</v>
      </c>
    </row>
    <row r="2" spans="1:18" ht="25.5" customHeight="1" x14ac:dyDescent="0.2">
      <c r="A2" s="95" t="s">
        <v>110</v>
      </c>
      <c r="B2" s="95" t="s">
        <v>47</v>
      </c>
      <c r="C2" s="101" t="s">
        <v>766</v>
      </c>
      <c r="D2" s="95" t="s">
        <v>106</v>
      </c>
      <c r="E2" s="95" t="s">
        <v>104</v>
      </c>
      <c r="F2" s="101" t="s">
        <v>108</v>
      </c>
      <c r="G2" s="102" t="s">
        <v>33</v>
      </c>
      <c r="H2" s="101" t="s">
        <v>102</v>
      </c>
      <c r="I2" s="119" t="s">
        <v>30</v>
      </c>
      <c r="J2" s="101" t="s">
        <v>42</v>
      </c>
      <c r="K2" s="103" t="s">
        <v>23</v>
      </c>
      <c r="L2" s="101" t="s">
        <v>73</v>
      </c>
      <c r="M2" s="101" t="s">
        <v>48</v>
      </c>
      <c r="O2" s="154"/>
      <c r="P2" s="154"/>
      <c r="Q2" s="154"/>
      <c r="R2" s="154"/>
    </row>
    <row r="3" spans="1:18" ht="25.5" customHeight="1" x14ac:dyDescent="0.2">
      <c r="A3" s="155" t="s">
        <v>76</v>
      </c>
      <c r="B3" s="144" t="s">
        <v>190</v>
      </c>
      <c r="C3" s="145">
        <f>+C4+C21</f>
        <v>19090474783</v>
      </c>
      <c r="D3" s="145">
        <f>+D4+D21</f>
        <v>-3421217</v>
      </c>
      <c r="E3" s="145">
        <f>+E4+E21</f>
        <v>0</v>
      </c>
      <c r="F3" s="145">
        <f>+F4+F21</f>
        <v>19090474783</v>
      </c>
      <c r="G3" s="145">
        <f>+G4+G21</f>
        <v>13615193913</v>
      </c>
      <c r="H3" s="146">
        <f>+G3/F3</f>
        <v>0.71319304877237955</v>
      </c>
      <c r="I3" s="145">
        <f>+I4+I21+I58</f>
        <v>3670243267</v>
      </c>
      <c r="J3" s="145">
        <f>+J4+J21</f>
        <v>1809828157</v>
      </c>
      <c r="K3" s="145">
        <f>+K4+K21</f>
        <v>7304785313</v>
      </c>
      <c r="L3" s="146">
        <f>+K3/F3</f>
        <v>0.38264031649463665</v>
      </c>
      <c r="M3" s="145">
        <f>+M4+M21</f>
        <v>5866372241</v>
      </c>
      <c r="O3" s="168"/>
    </row>
    <row r="4" spans="1:18" s="99" customFormat="1" ht="25.5" customHeight="1" x14ac:dyDescent="0.2">
      <c r="A4" s="155" t="s">
        <v>76</v>
      </c>
      <c r="B4" s="144" t="s">
        <v>0</v>
      </c>
      <c r="C4" s="145">
        <f>SUM(C5:C20)</f>
        <v>745211000</v>
      </c>
      <c r="D4" s="145">
        <f>SUM(D5:D20)</f>
        <v>0</v>
      </c>
      <c r="E4" s="145">
        <f>SUM(E5:E20)</f>
        <v>0</v>
      </c>
      <c r="F4" s="145">
        <f>SUM(F5:F20)</f>
        <v>745211000</v>
      </c>
      <c r="G4" s="145">
        <f>SUM(G5:G20)</f>
        <v>280049323</v>
      </c>
      <c r="H4" s="146">
        <f>+G4/F4</f>
        <v>0.37579869728170945</v>
      </c>
      <c r="I4" s="145">
        <f>SUM(I5:I20)</f>
        <v>166782677</v>
      </c>
      <c r="J4" s="145">
        <f>SUM(J5:J20)</f>
        <v>298379000</v>
      </c>
      <c r="K4" s="145">
        <f>SUM(K5:K20)</f>
        <v>46074327</v>
      </c>
      <c r="L4" s="146">
        <f>+K4/F4</f>
        <v>6.1827223430679368E-2</v>
      </c>
      <c r="M4" s="145">
        <f>SUM(M5:M20)</f>
        <v>248342407</v>
      </c>
    </row>
    <row r="5" spans="1:18" ht="25.5" customHeight="1" x14ac:dyDescent="0.2">
      <c r="A5" s="104" t="str">
        <f>+'equipos de información, computa'!A3</f>
        <v>3-1-2-01-01-01-0002</v>
      </c>
      <c r="B5" s="105" t="str">
        <f>+'equipos de información, computa'!B3</f>
        <v>Equipos de información, computación y telecomunicaciones TIC</v>
      </c>
      <c r="C5" s="106">
        <f>+'equipos de información, computa'!A26</f>
        <v>0</v>
      </c>
      <c r="D5" s="106">
        <f>+'equipos de información, computa'!B26</f>
        <v>0</v>
      </c>
      <c r="E5" s="106">
        <f>+'equipos de información, computa'!C26</f>
        <v>0</v>
      </c>
      <c r="F5" s="106">
        <f>+'equipos de información, computa'!D26</f>
        <v>0</v>
      </c>
      <c r="G5" s="106">
        <f>+'equipos de información, computa'!E26</f>
        <v>0</v>
      </c>
      <c r="H5" s="106" t="str">
        <f>+'equipos de información, computa'!F26</f>
        <v xml:space="preserve"> </v>
      </c>
      <c r="I5" s="106">
        <f>+'equipos de información, computa'!G26</f>
        <v>0</v>
      </c>
      <c r="J5" s="106">
        <f>+'equipos de información, computa'!H26</f>
        <v>0</v>
      </c>
      <c r="K5" s="106">
        <f>+'equipos de información, computa'!I26</f>
        <v>0</v>
      </c>
      <c r="L5" s="106" t="str">
        <f>+'equipos de información, computa'!J26</f>
        <v xml:space="preserve"> </v>
      </c>
      <c r="M5" s="106">
        <f>+'equipos de información, computa'!K26</f>
        <v>0</v>
      </c>
    </row>
    <row r="6" spans="1:18" ht="25.5" customHeight="1" x14ac:dyDescent="0.2">
      <c r="A6" s="104" t="str">
        <f>+'Productos de molinería, almidon'!A3</f>
        <v>3-1-2-02-01-01-0003</v>
      </c>
      <c r="B6" s="105" t="str">
        <f>+'Productos de molinería, almidon'!B3</f>
        <v>Productos de molinería, almidones y productos derivados del almidón; otros productos alimenticios</v>
      </c>
      <c r="C6" s="106">
        <f>+'Productos de molinería, almidon'!A25</f>
        <v>101002000</v>
      </c>
      <c r="D6" s="106">
        <f>+'Productos de molinería, almidon'!B25</f>
        <v>0</v>
      </c>
      <c r="E6" s="106">
        <f>+'Productos de molinería, almidon'!C25</f>
        <v>0</v>
      </c>
      <c r="F6" s="106">
        <f>+'Productos de molinería, almidon'!D25</f>
        <v>101002000</v>
      </c>
      <c r="G6" s="106">
        <f>+'Productos de molinería, almidon'!E25</f>
        <v>101002000</v>
      </c>
      <c r="H6" s="106">
        <f>+'Productos de molinería, almidon'!F25</f>
        <v>1</v>
      </c>
      <c r="I6" s="106">
        <f>+'Productos de molinería, almidon'!G25</f>
        <v>0</v>
      </c>
      <c r="J6" s="106">
        <f>+'Productos de molinería, almidon'!H25</f>
        <v>0</v>
      </c>
      <c r="K6" s="106">
        <f>+'Productos de molinería, almidon'!I25</f>
        <v>14367411</v>
      </c>
      <c r="L6" s="106">
        <f>+'Productos de molinería, almidon'!J25</f>
        <v>0.1422487772519356</v>
      </c>
      <c r="M6" s="106">
        <f>+'Productos de molinería, almidon'!K25</f>
        <v>101002000</v>
      </c>
    </row>
    <row r="7" spans="1:18" ht="25.5" customHeight="1" x14ac:dyDescent="0.2">
      <c r="A7" s="104" t="str">
        <f>+Bebidas!A3</f>
        <v>3-1-2-02-01-01-0004</v>
      </c>
      <c r="B7" s="105" t="str">
        <f>+Bebidas!B3</f>
        <v>Bebidas</v>
      </c>
      <c r="C7" s="106">
        <f>+Bebidas!A25</f>
        <v>43621000</v>
      </c>
      <c r="D7" s="106">
        <f>+Bebidas!B25</f>
        <v>0</v>
      </c>
      <c r="E7" s="106">
        <f>+Bebidas!C25</f>
        <v>0</v>
      </c>
      <c r="F7" s="106">
        <f>+Bebidas!D25</f>
        <v>43621000</v>
      </c>
      <c r="G7" s="106">
        <f>+Bebidas!E25</f>
        <v>43621000</v>
      </c>
      <c r="H7" s="106">
        <f>+Bebidas!F25</f>
        <v>1</v>
      </c>
      <c r="I7" s="106">
        <f>+Bebidas!G25</f>
        <v>0</v>
      </c>
      <c r="J7" s="106">
        <f>+Bebidas!H25</f>
        <v>0</v>
      </c>
      <c r="K7" s="106">
        <f>+Bebidas!I25</f>
        <v>0</v>
      </c>
      <c r="L7" s="106">
        <f>+Bebidas!J25</f>
        <v>0</v>
      </c>
      <c r="M7" s="106">
        <f>+Bebidas!K25</f>
        <v>43621000</v>
      </c>
    </row>
    <row r="8" spans="1:18" ht="25.5" customHeight="1" x14ac:dyDescent="0.2">
      <c r="A8" s="104" t="str">
        <f>+'Artículos textiles'!A3</f>
        <v>3-1-2-02-01-01-0005</v>
      </c>
      <c r="B8" s="105" t="str">
        <f>+'Artículos textiles'!B3</f>
        <v>Artículos textiles (excepto prendas de vestir)</v>
      </c>
      <c r="C8" s="106">
        <f>+'Artículos textiles'!A26</f>
        <v>4877000</v>
      </c>
      <c r="D8" s="106">
        <f>+'Artículos textiles'!B26</f>
        <v>0</v>
      </c>
      <c r="E8" s="106">
        <f>+'Artículos textiles'!C26</f>
        <v>0</v>
      </c>
      <c r="F8" s="106">
        <f>+'Artículos textiles'!D26</f>
        <v>4877000</v>
      </c>
      <c r="G8" s="106">
        <f>+'Artículos textiles'!E26</f>
        <v>4877000</v>
      </c>
      <c r="H8" s="106">
        <f>+'Artículos textiles'!F26</f>
        <v>1</v>
      </c>
      <c r="I8" s="106">
        <f>+'Artículos textiles'!G26</f>
        <v>0</v>
      </c>
      <c r="J8" s="106">
        <f>+'Artículos textiles'!H26</f>
        <v>0</v>
      </c>
      <c r="K8" s="106">
        <f>+'Artículos textiles'!I26</f>
        <v>1272336</v>
      </c>
      <c r="L8" s="106">
        <f>+'Artículos textiles'!J26</f>
        <v>0.26088497026860774</v>
      </c>
      <c r="M8" s="106">
        <f>+'Artículos textiles'!K26</f>
        <v>3604664</v>
      </c>
    </row>
    <row r="9" spans="1:18" ht="25.5" customHeight="1" x14ac:dyDescent="0.2">
      <c r="A9" s="104" t="str">
        <f>+Dotación!A3</f>
        <v>3-1-2-02-01-01-0006</v>
      </c>
      <c r="B9" s="105" t="str">
        <f>+Dotación!B3</f>
        <v>Dotación</v>
      </c>
      <c r="C9" s="106">
        <f>+Dotación!A26</f>
        <v>43000000</v>
      </c>
      <c r="D9" s="106">
        <f>+Dotación!B26</f>
        <v>0</v>
      </c>
      <c r="E9" s="106">
        <f>+Dotación!C26</f>
        <v>0</v>
      </c>
      <c r="F9" s="106">
        <f>+Dotación!D26</f>
        <v>43000000</v>
      </c>
      <c r="G9" s="106">
        <f>+Dotación!E26</f>
        <v>28549323</v>
      </c>
      <c r="H9" s="107">
        <f>+Dotación!F26</f>
        <v>0.66393774418604656</v>
      </c>
      <c r="I9" s="106">
        <f>+Dotación!G26</f>
        <v>14450677</v>
      </c>
      <c r="J9" s="106">
        <f>+Dotación!H26</f>
        <v>0</v>
      </c>
      <c r="K9" s="108">
        <f>+Dotación!I26</f>
        <v>8836695</v>
      </c>
      <c r="L9" s="107">
        <f>+Dotación!J26</f>
        <v>0.20550453488372092</v>
      </c>
      <c r="M9" s="106">
        <f>+Dotación!K26</f>
        <v>19712628</v>
      </c>
    </row>
    <row r="10" spans="1:18" ht="25.5" customHeight="1" x14ac:dyDescent="0.2">
      <c r="A10" s="104" t="str">
        <f>+'Productos de madera'!A3</f>
        <v>3-1-2-02-01-02-0001</v>
      </c>
      <c r="B10" s="105" t="str">
        <f>+'Productos de madera'!B3:J3</f>
        <v>Productos de madera, corcho, cestería y espertería</v>
      </c>
      <c r="C10" s="106">
        <f>+'Productos de madera'!A26</f>
        <v>0</v>
      </c>
      <c r="D10" s="106">
        <f>+'Productos de madera'!B26</f>
        <v>0</v>
      </c>
      <c r="E10" s="106">
        <f>+'Productos de madera'!C26</f>
        <v>0</v>
      </c>
      <c r="F10" s="106">
        <f>+'Productos de madera'!D26</f>
        <v>0</v>
      </c>
      <c r="G10" s="106">
        <f>+'Productos de madera'!E26</f>
        <v>0</v>
      </c>
      <c r="H10" s="106" t="str">
        <f>+'Productos de madera'!F26</f>
        <v xml:space="preserve"> </v>
      </c>
      <c r="I10" s="106">
        <f>+'Productos de madera'!G26</f>
        <v>0</v>
      </c>
      <c r="J10" s="106">
        <f>+'Productos de madera'!H26</f>
        <v>0</v>
      </c>
      <c r="K10" s="106">
        <f>+'Productos de madera'!I26</f>
        <v>0</v>
      </c>
      <c r="L10" s="106" t="str">
        <f>+'Productos de madera'!J26</f>
        <v xml:space="preserve"> </v>
      </c>
      <c r="M10" s="106">
        <f>+'Productos de madera'!K26</f>
        <v>0</v>
      </c>
    </row>
    <row r="11" spans="1:18" ht="25.5" customHeight="1" x14ac:dyDescent="0.2">
      <c r="A11" s="104" t="str">
        <f>+'Pasta o pulpa, papel'!A3</f>
        <v>3-1-2-02-01-02-0002</v>
      </c>
      <c r="B11" s="105" t="str">
        <f>+'Pasta o pulpa, papel'!B3:J3</f>
        <v>Pasta o pulpa, papel y productos de papel; impresos y artículos relacionados</v>
      </c>
      <c r="C11" s="106">
        <f>+'Pasta o pulpa, papel'!A35</f>
        <v>287372000</v>
      </c>
      <c r="D11" s="106">
        <f>+'Pasta o pulpa, papel'!B35</f>
        <v>0</v>
      </c>
      <c r="E11" s="106">
        <f>+'Pasta o pulpa, papel'!C35</f>
        <v>0</v>
      </c>
      <c r="F11" s="106">
        <f>+'Pasta o pulpa, papel'!D35</f>
        <v>287372000</v>
      </c>
      <c r="G11" s="106">
        <f>+'Pasta o pulpa, papel'!E35</f>
        <v>0</v>
      </c>
      <c r="H11" s="106">
        <f>+'Pasta o pulpa, papel'!F35</f>
        <v>0</v>
      </c>
      <c r="I11" s="106">
        <f>+'Pasta o pulpa, papel'!G35</f>
        <v>111703000</v>
      </c>
      <c r="J11" s="106">
        <f>+'Pasta o pulpa, papel'!H35</f>
        <v>175669000</v>
      </c>
      <c r="K11" s="106">
        <f>+'Pasta o pulpa, papel'!I35</f>
        <v>0</v>
      </c>
      <c r="L11" s="106">
        <f>+'Pasta o pulpa, papel'!J35</f>
        <v>0</v>
      </c>
      <c r="M11" s="106">
        <f>+'Pasta o pulpa, papel'!K35</f>
        <v>0</v>
      </c>
    </row>
    <row r="12" spans="1:18" ht="25.5" customHeight="1" x14ac:dyDescent="0.2">
      <c r="A12" s="104" t="str">
        <f>+'Productos de petróleo y combust'!A3</f>
        <v>3-1-2-02-01-02-0003</v>
      </c>
      <c r="B12" s="105" t="str">
        <f>+'Productos de petróleo y combust'!B3</f>
        <v>Productos de hornos de coque, de refinación de petróleo y combustible</v>
      </c>
      <c r="C12" s="106">
        <f>+'Productos de petróleo y combust'!A26</f>
        <v>97200000</v>
      </c>
      <c r="D12" s="106">
        <f>+'Productos de petróleo y combust'!B26</f>
        <v>0</v>
      </c>
      <c r="E12" s="106">
        <f>+'Productos de petróleo y combust'!C26</f>
        <v>0</v>
      </c>
      <c r="F12" s="106">
        <f>+'Productos de petróleo y combust'!D26</f>
        <v>97200000</v>
      </c>
      <c r="G12" s="106">
        <f>+'Productos de petróleo y combust'!E26</f>
        <v>78000000</v>
      </c>
      <c r="H12" s="106">
        <f>+'Productos de petróleo y combust'!F26</f>
        <v>0.80246913580246915</v>
      </c>
      <c r="I12" s="106">
        <f>+'Productos de petróleo y combust'!G26</f>
        <v>0</v>
      </c>
      <c r="J12" s="106">
        <f>+'Productos de petróleo y combust'!H26</f>
        <v>19200000</v>
      </c>
      <c r="K12" s="106">
        <f>+'Productos de petróleo y combust'!I26</f>
        <v>21597885</v>
      </c>
      <c r="L12" s="106">
        <f>+'Productos de petróleo y combust'!J26</f>
        <v>0.22220046296296297</v>
      </c>
      <c r="M12" s="106">
        <f>+'Productos de petróleo y combust'!K26</f>
        <v>56402115</v>
      </c>
    </row>
    <row r="13" spans="1:18" ht="25.5" customHeight="1" x14ac:dyDescent="0.2">
      <c r="A13" s="104" t="str">
        <f>+'Químicos básicos'!A3</f>
        <v>3-1-2-02-01-02-0004</v>
      </c>
      <c r="B13" s="105" t="str">
        <f>+'Químicos básicos'!B3</f>
        <v>Químicos básicos</v>
      </c>
      <c r="C13" s="106">
        <f>+'Químicos básicos'!A26</f>
        <v>4502000</v>
      </c>
      <c r="D13" s="106">
        <f>+'Químicos básicos'!B26</f>
        <v>0</v>
      </c>
      <c r="E13" s="106">
        <f>+'Químicos básicos'!C26</f>
        <v>0</v>
      </c>
      <c r="F13" s="106">
        <f>+'Químicos básicos'!D26</f>
        <v>4502000</v>
      </c>
      <c r="G13" s="106">
        <f>+'Químicos básicos'!E26</f>
        <v>0</v>
      </c>
      <c r="H13" s="106">
        <f>+'Químicos básicos'!F26</f>
        <v>0</v>
      </c>
      <c r="I13" s="106">
        <f>+'Químicos básicos'!G26</f>
        <v>1739000</v>
      </c>
      <c r="J13" s="106">
        <f>+'Químicos básicos'!H26</f>
        <v>2763000</v>
      </c>
      <c r="K13" s="106">
        <f>+'Químicos básicos'!I26</f>
        <v>0</v>
      </c>
      <c r="L13" s="106">
        <f>+'Químicos básicos'!J26</f>
        <v>0</v>
      </c>
      <c r="M13" s="106">
        <f>+'Químicos básicos'!K26</f>
        <v>0</v>
      </c>
    </row>
    <row r="14" spans="1:18" ht="25.5" customHeight="1" x14ac:dyDescent="0.2">
      <c r="A14" s="104" t="str">
        <f>+'Otros productos químicos'!A3</f>
        <v>3-1-2-02-01-02-0005</v>
      </c>
      <c r="B14" s="105" t="str">
        <f>+'Otros productos químicos'!B3</f>
        <v>Otros productos químicos; fibras artificiales (o fibras industriales hechas por el hombre)</v>
      </c>
      <c r="C14" s="106">
        <f>+'Otros productos químicos'!A25</f>
        <v>18592000</v>
      </c>
      <c r="D14" s="106">
        <f>+'Otros productos químicos'!B25</f>
        <v>0</v>
      </c>
      <c r="E14" s="106">
        <f>+'Otros productos químicos'!C25</f>
        <v>0</v>
      </c>
      <c r="F14" s="106">
        <f>+'Otros productos químicos'!D25</f>
        <v>18592000</v>
      </c>
      <c r="G14" s="106">
        <f>+'Otros productos químicos'!E25</f>
        <v>0</v>
      </c>
      <c r="H14" s="106">
        <f>+'Otros productos químicos'!F25</f>
        <v>0</v>
      </c>
      <c r="I14" s="106">
        <f>+'Otros productos químicos'!G25</f>
        <v>0</v>
      </c>
      <c r="J14" s="106">
        <f>+'Otros productos químicos'!H25</f>
        <v>18592000</v>
      </c>
      <c r="K14" s="106">
        <f>+'Otros productos químicos'!I25</f>
        <v>0</v>
      </c>
      <c r="L14" s="106">
        <f>+'Otros productos químicos'!J25</f>
        <v>0</v>
      </c>
      <c r="M14" s="106">
        <f>+'Otros productos químicos'!K25</f>
        <v>0</v>
      </c>
    </row>
    <row r="15" spans="1:18" ht="25.5" customHeight="1" x14ac:dyDescent="0.2">
      <c r="A15" s="104" t="str">
        <f>+'Productos de caucho y plástico'!A3</f>
        <v>3-1-2-02-01-02-0006</v>
      </c>
      <c r="B15" s="105" t="str">
        <f>+'Productos de caucho y plástico'!B3</f>
        <v>Productos de caucho y plástico</v>
      </c>
      <c r="C15" s="106">
        <f>+'Productos de caucho y plástico'!A27</f>
        <v>116738000</v>
      </c>
      <c r="D15" s="106">
        <f>+'Productos de caucho y plástico'!B27</f>
        <v>0</v>
      </c>
      <c r="E15" s="106">
        <f>+'Productos de caucho y plástico'!C27</f>
        <v>0</v>
      </c>
      <c r="F15" s="106">
        <f>+'Productos de caucho y plástico'!D27</f>
        <v>116738000</v>
      </c>
      <c r="G15" s="106">
        <f>+'Productos de caucho y plástico'!E27</f>
        <v>24000000</v>
      </c>
      <c r="H15" s="106">
        <f>+'Productos de caucho y plástico'!F27</f>
        <v>0.2055885829806918</v>
      </c>
      <c r="I15" s="106">
        <f>+'Productos de caucho y plástico'!G27</f>
        <v>17985000</v>
      </c>
      <c r="J15" s="106">
        <f>+'Productos de caucho y plástico'!H27</f>
        <v>74753000</v>
      </c>
      <c r="K15" s="106">
        <f>+'Productos de caucho y plástico'!I27</f>
        <v>0</v>
      </c>
      <c r="L15" s="106">
        <f>+'Productos de caucho y plástico'!J27</f>
        <v>0</v>
      </c>
      <c r="M15" s="106">
        <f>+'Productos de caucho y plástico'!K27</f>
        <v>24000000</v>
      </c>
    </row>
    <row r="16" spans="1:18" ht="25.5" customHeight="1" x14ac:dyDescent="0.2">
      <c r="A16" s="104" t="str">
        <f>+'Vidrio y productos de vidrio'!A3</f>
        <v>3-1-2-02-01-02-0007</v>
      </c>
      <c r="B16" s="105" t="str">
        <f>+'Vidrio y productos de vidrio'!B3</f>
        <v>Vidrio y productos de vidrio y otros productos no metálicos n.c.p.</v>
      </c>
      <c r="C16" s="106">
        <f>+'Vidrio y productos de vidrio'!A26</f>
        <v>4536000</v>
      </c>
      <c r="D16" s="106">
        <f>+'Vidrio y productos de vidrio'!B26</f>
        <v>0</v>
      </c>
      <c r="E16" s="106">
        <f>+'Vidrio y productos de vidrio'!C26</f>
        <v>0</v>
      </c>
      <c r="F16" s="106">
        <f>+'Vidrio y productos de vidrio'!D26</f>
        <v>4536000</v>
      </c>
      <c r="G16" s="106">
        <f>+'Vidrio y productos de vidrio'!E26</f>
        <v>0</v>
      </c>
      <c r="H16" s="106">
        <f>+'Vidrio y productos de vidrio'!F26</f>
        <v>0</v>
      </c>
      <c r="I16" s="106">
        <f>+'Vidrio y productos de vidrio'!G26</f>
        <v>0</v>
      </c>
      <c r="J16" s="106">
        <f>+'Vidrio y productos de vidrio'!H26</f>
        <v>4536000</v>
      </c>
      <c r="K16" s="106">
        <f>+'Vidrio y productos de vidrio'!I26</f>
        <v>0</v>
      </c>
      <c r="L16" s="106">
        <f>+'Vidrio y productos de vidrio'!J26</f>
        <v>0</v>
      </c>
      <c r="M16" s="106">
        <f>+'Vidrio y productos de vidrio'!K26</f>
        <v>0</v>
      </c>
    </row>
    <row r="17" spans="1:14" ht="25.5" customHeight="1" x14ac:dyDescent="0.2">
      <c r="A17" s="104" t="str">
        <f>+Muebles!A3</f>
        <v>3-1-2-02-01-02-0008</v>
      </c>
      <c r="B17" s="105" t="str">
        <f>+Muebles!B3</f>
        <v>Muebles; otros bienes transportables n.c.p.</v>
      </c>
      <c r="C17" s="106">
        <f>+Muebles!A25</f>
        <v>0</v>
      </c>
      <c r="D17" s="106">
        <f>+Muebles!B25</f>
        <v>0</v>
      </c>
      <c r="E17" s="106">
        <f>+Muebles!C25</f>
        <v>0</v>
      </c>
      <c r="F17" s="106">
        <f>+Muebles!D25</f>
        <v>0</v>
      </c>
      <c r="G17" s="106">
        <f>+Muebles!E25</f>
        <v>0</v>
      </c>
      <c r="H17" s="106" t="e">
        <f>+Muebles!F25</f>
        <v>#DIV/0!</v>
      </c>
      <c r="I17" s="106">
        <f>+Muebles!G25</f>
        <v>0</v>
      </c>
      <c r="J17" s="106">
        <f>+Muebles!H25</f>
        <v>0</v>
      </c>
      <c r="K17" s="106">
        <f>+Muebles!I25</f>
        <v>0</v>
      </c>
      <c r="L17" s="106" t="e">
        <f>+Muebles!J25</f>
        <v>#DIV/0!</v>
      </c>
      <c r="M17" s="106">
        <f>+Muebles!K25</f>
        <v>0</v>
      </c>
    </row>
    <row r="18" spans="1:14" ht="25.5" customHeight="1" x14ac:dyDescent="0.2">
      <c r="A18" s="104" t="str">
        <f>+'Productos metálicos elaborados'!A3</f>
        <v>3-1-2-02-01-03-0002</v>
      </c>
      <c r="B18" s="105" t="str">
        <f>+'Productos metálicos elaborados'!B3</f>
        <v>Productos metálicos elaborados</v>
      </c>
      <c r="C18" s="106">
        <f>+'Productos metálicos elaborados'!A31</f>
        <v>11602000</v>
      </c>
      <c r="D18" s="106">
        <f>+'Productos metálicos elaborados'!B31</f>
        <v>0</v>
      </c>
      <c r="E18" s="106">
        <f>+'Productos metálicos elaborados'!C31</f>
        <v>0</v>
      </c>
      <c r="F18" s="106">
        <f>+'Productos metálicos elaborados'!D31</f>
        <v>11602000</v>
      </c>
      <c r="G18" s="106">
        <f>+'Productos metálicos elaborados'!E31</f>
        <v>0</v>
      </c>
      <c r="H18" s="106">
        <f>+'Productos metálicos elaborados'!F31</f>
        <v>0</v>
      </c>
      <c r="I18" s="106">
        <f>+'Productos metálicos elaborados'!G31</f>
        <v>9601000</v>
      </c>
      <c r="J18" s="106">
        <f>+'Productos metálicos elaborados'!H31</f>
        <v>2001000</v>
      </c>
      <c r="K18" s="106">
        <f>+'Productos metálicos elaborados'!I31</f>
        <v>0</v>
      </c>
      <c r="L18" s="106">
        <f>+'Productos metálicos elaborados'!J31</f>
        <v>0</v>
      </c>
      <c r="M18" s="106">
        <f>+'Productos metálicos elaborados'!K31</f>
        <v>0</v>
      </c>
    </row>
    <row r="19" spans="1:14" ht="25.5" customHeight="1" x14ac:dyDescent="0.2">
      <c r="A19" s="104" t="str">
        <f>+'Maquinaria de oficina'!A3</f>
        <v>3-1-2-02-01-03-0005</v>
      </c>
      <c r="B19" s="105" t="str">
        <f>+'Maquinaria de oficina'!B3</f>
        <v>Maquinaria de oficina, contabilidad e informática</v>
      </c>
      <c r="C19" s="106">
        <f>+'Maquinaria de oficina'!A26</f>
        <v>9951000</v>
      </c>
      <c r="D19" s="106">
        <f>+'Maquinaria de oficina'!B26</f>
        <v>0</v>
      </c>
      <c r="E19" s="106">
        <f>+'Maquinaria de oficina'!C26</f>
        <v>0</v>
      </c>
      <c r="F19" s="106">
        <f>+'Maquinaria de oficina'!D26</f>
        <v>9951000</v>
      </c>
      <c r="G19" s="106">
        <f>+'Maquinaria de oficina'!E26</f>
        <v>0</v>
      </c>
      <c r="H19" s="106">
        <f>+'Maquinaria de oficina'!F26</f>
        <v>0</v>
      </c>
      <c r="I19" s="106">
        <f>+'Maquinaria de oficina'!G26</f>
        <v>9951000</v>
      </c>
      <c r="J19" s="106">
        <f>+'Maquinaria de oficina'!H26</f>
        <v>0</v>
      </c>
      <c r="K19" s="106">
        <f>+'Maquinaria de oficina'!I26</f>
        <v>0</v>
      </c>
      <c r="L19" s="106">
        <f>+'Maquinaria de oficina'!J26</f>
        <v>0</v>
      </c>
      <c r="M19" s="106">
        <f>+'Maquinaria de oficina'!K26</f>
        <v>0</v>
      </c>
    </row>
    <row r="20" spans="1:14" ht="25.5" customHeight="1" x14ac:dyDescent="0.2">
      <c r="A20" s="104" t="str">
        <f>+'Maquinaria y aparatos eléctrico'!A3</f>
        <v>3-1-2-02-01-03-0006</v>
      </c>
      <c r="B20" s="105" t="str">
        <f>+'Maquinaria y aparatos eléctrico'!B3</f>
        <v>Maquinaria y aparatos eléctricos</v>
      </c>
      <c r="C20" s="106">
        <f>+'Maquinaria y aparatos eléctrico'!A26</f>
        <v>2218000</v>
      </c>
      <c r="D20" s="106">
        <f>+'Maquinaria y aparatos eléctrico'!B26</f>
        <v>0</v>
      </c>
      <c r="E20" s="106">
        <f>+'Maquinaria y aparatos eléctrico'!C26</f>
        <v>0</v>
      </c>
      <c r="F20" s="106">
        <f>+'Maquinaria y aparatos eléctrico'!D26</f>
        <v>2218000</v>
      </c>
      <c r="G20" s="106">
        <f>+'Maquinaria y aparatos eléctrico'!E26</f>
        <v>0</v>
      </c>
      <c r="H20" s="106">
        <f>+'Maquinaria y aparatos eléctrico'!F26</f>
        <v>0</v>
      </c>
      <c r="I20" s="106">
        <f>+'Maquinaria y aparatos eléctrico'!G26</f>
        <v>1353000</v>
      </c>
      <c r="J20" s="106">
        <f>+'Maquinaria y aparatos eléctrico'!H26</f>
        <v>865000</v>
      </c>
      <c r="K20" s="106">
        <f>+'Maquinaria y aparatos eléctrico'!I26</f>
        <v>0</v>
      </c>
      <c r="L20" s="106">
        <f>+'Maquinaria y aparatos eléctrico'!J26</f>
        <v>0</v>
      </c>
      <c r="M20" s="106">
        <f>+'Maquinaria y aparatos eléctrico'!K26</f>
        <v>0</v>
      </c>
    </row>
    <row r="21" spans="1:14" s="99" customFormat="1" ht="25.5" customHeight="1" x14ac:dyDescent="0.2">
      <c r="A21" s="147" t="s">
        <v>7</v>
      </c>
      <c r="B21" s="148" t="s">
        <v>1</v>
      </c>
      <c r="C21" s="149">
        <f>SUM(C22:C55)</f>
        <v>18345263783</v>
      </c>
      <c r="D21" s="149">
        <f>SUM(D22:D55)</f>
        <v>-3421217</v>
      </c>
      <c r="E21" s="149">
        <f>SUM(E22:E55)</f>
        <v>0</v>
      </c>
      <c r="F21" s="149">
        <f>SUM(F22:F55)</f>
        <v>18345263783</v>
      </c>
      <c r="G21" s="149">
        <f>SUM(G22:G55)</f>
        <v>13335144590</v>
      </c>
      <c r="H21" s="150">
        <f>+G21/F21</f>
        <v>0.72689849258843986</v>
      </c>
      <c r="I21" s="149">
        <f>SUM(I22:I55)</f>
        <v>3498670036</v>
      </c>
      <c r="J21" s="149">
        <f>SUM(J22:J55)</f>
        <v>1511449157</v>
      </c>
      <c r="K21" s="149">
        <f>SUM(K22:K55)</f>
        <v>7258710986</v>
      </c>
      <c r="L21" s="150">
        <f>+K21/F21</f>
        <v>0.39567220574535578</v>
      </c>
      <c r="M21" s="149">
        <f>SUM(M22:M55)</f>
        <v>5618029834</v>
      </c>
    </row>
    <row r="22" spans="1:14" s="99" customFormat="1" ht="25.5" customHeight="1" x14ac:dyDescent="0.2">
      <c r="A22" s="104" t="str">
        <f>+'Servicios de transporte'!A3</f>
        <v>3-1-2-02-02-01-0002</v>
      </c>
      <c r="B22" s="105" t="str">
        <f>+'Servicios de transporte'!B3</f>
        <v>Servicios de transporte de pasajeros</v>
      </c>
      <c r="C22" s="106">
        <f>+'Servicios de transporte'!A26</f>
        <v>323467000</v>
      </c>
      <c r="D22" s="106">
        <f>+'Servicios de transporte'!B26</f>
        <v>0</v>
      </c>
      <c r="E22" s="106">
        <f>+'Servicios de transporte'!C26</f>
        <v>0</v>
      </c>
      <c r="F22" s="106">
        <f>+'Servicios de transporte'!D26</f>
        <v>323467000</v>
      </c>
      <c r="G22" s="106">
        <f>+'Servicios de transporte'!E26</f>
        <v>300000000</v>
      </c>
      <c r="H22" s="106">
        <f>+'Servicios de transporte'!F26</f>
        <v>0.92745164112567902</v>
      </c>
      <c r="I22" s="106">
        <f>+'Servicios de transporte'!G26</f>
        <v>0</v>
      </c>
      <c r="J22" s="106">
        <f>+'Servicios de transporte'!H26</f>
        <v>23467000</v>
      </c>
      <c r="K22" s="106">
        <f>+'Servicios de transporte'!I26</f>
        <v>117970720</v>
      </c>
      <c r="L22" s="106">
        <f>+'Servicios de transporte'!J26</f>
        <v>0.36470712622925988</v>
      </c>
      <c r="M22" s="106">
        <f>+'Servicios de transporte'!K26</f>
        <v>182029280</v>
      </c>
    </row>
    <row r="23" spans="1:14" ht="25.5" customHeight="1" x14ac:dyDescent="0.2">
      <c r="A23" s="104" t="str">
        <f>+'servicio de transporte de carga'!A3</f>
        <v>3-1-2-02-02-01-03</v>
      </c>
      <c r="B23" s="105" t="str">
        <f>+'servicio de transporte de carga'!B3</f>
        <v>Servicio de transporte de carga</v>
      </c>
      <c r="C23" s="106">
        <f>+'servicio de transporte de carga'!D26</f>
        <v>0</v>
      </c>
      <c r="D23" s="106">
        <f>+'servicio de transporte de carga'!B26</f>
        <v>-39500000</v>
      </c>
      <c r="E23" s="106">
        <f>+'servicio de transporte de carga'!C26</f>
        <v>0</v>
      </c>
      <c r="F23" s="106">
        <f>+'servicio de transporte de carga'!D26</f>
        <v>0</v>
      </c>
      <c r="G23" s="106">
        <f>+'servicio de transporte de carga'!E26</f>
        <v>0</v>
      </c>
      <c r="H23" s="106" t="e">
        <f>+'servicio de transporte de carga'!F26</f>
        <v>#DIV/0!</v>
      </c>
      <c r="I23" s="106">
        <f>+'servicio de transporte de carga'!G26</f>
        <v>0</v>
      </c>
      <c r="J23" s="106">
        <f>+'servicio de transporte de carga'!H26</f>
        <v>0</v>
      </c>
      <c r="K23" s="106">
        <f>+'servicio de transporte de carga'!I26</f>
        <v>0</v>
      </c>
      <c r="L23" s="106" t="e">
        <f>+'servicio de transporte de carga'!J26</f>
        <v>#DIV/0!</v>
      </c>
      <c r="M23" s="106">
        <f>+'servicio de transporte de carga'!K26</f>
        <v>0</v>
      </c>
    </row>
    <row r="24" spans="1:14" s="99" customFormat="1" ht="25.5" customHeight="1" x14ac:dyDescent="0.2">
      <c r="A24" s="104" t="str">
        <f>+'Servicios de mensajería'!A3</f>
        <v>3-1-2-02-02-01-0006-001</v>
      </c>
      <c r="B24" s="105" t="str">
        <f>+'Servicios de mensajería'!B3</f>
        <v>Servicios de mensajería</v>
      </c>
      <c r="C24" s="106">
        <f>+'Servicios de mensajería'!A26</f>
        <v>792000000</v>
      </c>
      <c r="D24" s="106">
        <f>+'Servicios de mensajería'!B26</f>
        <v>0</v>
      </c>
      <c r="E24" s="106">
        <f>+'Servicios de mensajería'!C26</f>
        <v>0</v>
      </c>
      <c r="F24" s="106">
        <f>+'Servicios de mensajería'!D26</f>
        <v>792000000</v>
      </c>
      <c r="G24" s="106">
        <f>+'Servicios de mensajería'!E26</f>
        <v>792000000</v>
      </c>
      <c r="H24" s="106">
        <f>+'Servicios de mensajería'!F26</f>
        <v>1</v>
      </c>
      <c r="I24" s="106">
        <f>+'Servicios de mensajería'!G26</f>
        <v>0</v>
      </c>
      <c r="J24" s="106">
        <f>+'Servicios de mensajería'!H26</f>
        <v>0</v>
      </c>
      <c r="K24" s="106">
        <f>+'Servicios de mensajería'!I26</f>
        <v>335549839</v>
      </c>
      <c r="L24" s="106">
        <f>+'Servicios de mensajería'!J26</f>
        <v>0.42367403914141416</v>
      </c>
      <c r="M24" s="106">
        <f>+'Servicios de mensajería'!K26</f>
        <v>456450161</v>
      </c>
    </row>
    <row r="25" spans="1:14" s="167" customFormat="1" ht="25.5" customHeight="1" x14ac:dyDescent="0.2">
      <c r="A25" s="151" t="str">
        <f>+'Seguros entidad'!A3</f>
        <v>3-1-2-02-02-02-0001</v>
      </c>
      <c r="B25" s="152" t="str">
        <f>+'Seguros entidad'!B3</f>
        <v>Servicios financieros y servicios conexos - Seguros Entidad</v>
      </c>
      <c r="C25" s="153">
        <f>+'Seguros entidad'!A40</f>
        <v>864475000</v>
      </c>
      <c r="D25" s="153">
        <f>+'Seguros entidad'!B40</f>
        <v>0</v>
      </c>
      <c r="E25" s="153">
        <f>+'Seguros entidad'!C40</f>
        <v>0</v>
      </c>
      <c r="F25" s="153">
        <f>+'Seguros entidad'!D40</f>
        <v>864475000</v>
      </c>
      <c r="G25" s="153">
        <f>+'Seguros entidad'!E40</f>
        <v>511239812</v>
      </c>
      <c r="H25" s="153">
        <f>+'Seguros entidad'!F40</f>
        <v>0.59138761907516124</v>
      </c>
      <c r="I25" s="153">
        <f>+'Seguros entidad'!G40</f>
        <v>632126</v>
      </c>
      <c r="J25" s="153">
        <f>+'Seguros entidad'!H40</f>
        <v>352603062</v>
      </c>
      <c r="K25" s="153">
        <f>+'Seguros entidad'!I40</f>
        <v>511239812</v>
      </c>
      <c r="L25" s="153">
        <f>+'Seguros entidad'!J40</f>
        <v>0.59138761907516124</v>
      </c>
      <c r="M25" s="153">
        <f>+'Seguros entidad'!K40</f>
        <v>0</v>
      </c>
    </row>
    <row r="26" spans="1:14" s="99" customFormat="1" ht="25.5" customHeight="1" x14ac:dyDescent="0.2">
      <c r="A26" s="104" t="str">
        <f>+'Servicios Financieros y Conexos'!A3</f>
        <v>3-1-2-02-02-02-0001-011</v>
      </c>
      <c r="B26" s="105" t="str">
        <f>+'Servicios Financieros y Conexos'!B3</f>
        <v>Servivios de administración de fondos de pensiones y cesantías</v>
      </c>
      <c r="C26" s="106">
        <f>+'Servicios Financieros y Conexos'!A35</f>
        <v>7255000</v>
      </c>
      <c r="D26" s="106">
        <f>+'Servicios Financieros y Conexos'!B35</f>
        <v>0</v>
      </c>
      <c r="E26" s="106">
        <f>+'Servicios Financieros y Conexos'!C35</f>
        <v>0</v>
      </c>
      <c r="F26" s="106">
        <f>+'Servicios Financieros y Conexos'!D35</f>
        <v>7255000</v>
      </c>
      <c r="G26" s="106">
        <f>+'Servicios Financieros y Conexos'!E35</f>
        <v>2686019</v>
      </c>
      <c r="H26" s="106">
        <f>+'Servicios Financieros y Conexos'!F35</f>
        <v>0.37023004824259131</v>
      </c>
      <c r="I26" s="106">
        <f>+'Servicios Financieros y Conexos'!I13</f>
        <v>0</v>
      </c>
      <c r="J26" s="106">
        <f>+'Servicios Financieros y Conexos'!H35</f>
        <v>4568981</v>
      </c>
      <c r="K26" s="106">
        <f>+'Servicios Financieros y Conexos'!I35</f>
        <v>2686019</v>
      </c>
      <c r="L26" s="106">
        <f>+'Servicios Financieros y Conexos'!J35</f>
        <v>0.37023004824259131</v>
      </c>
      <c r="M26" s="106">
        <f>+'Servicios Financieros y Conexos'!K35</f>
        <v>0</v>
      </c>
    </row>
    <row r="27" spans="1:14" s="99" customFormat="1" ht="25.5" customHeight="1" x14ac:dyDescent="0.2">
      <c r="A27" s="104" t="str">
        <f>+'Servicios de administración'!A3</f>
        <v>3-1-2-02-02-02-0002-002</v>
      </c>
      <c r="B27" s="105" t="str">
        <f>+'Servicios de administración'!B3</f>
        <v>Servivios de administración de bienes inmuebles a comisión o por contrato</v>
      </c>
      <c r="C27" s="106">
        <f>+'Servicios de administración'!A38</f>
        <v>154500000</v>
      </c>
      <c r="D27" s="106">
        <f>+'Servicios de administración'!B38</f>
        <v>0</v>
      </c>
      <c r="E27" s="106">
        <f>+'Servicios de administración'!C38</f>
        <v>0</v>
      </c>
      <c r="F27" s="106">
        <f>+'Servicios de administración'!D38</f>
        <v>154500000</v>
      </c>
      <c r="G27" s="106">
        <f>+'Servicios de administración'!E38</f>
        <v>54245848</v>
      </c>
      <c r="H27" s="106">
        <f>+'Servicios de administración'!F38</f>
        <v>0.35110581229773463</v>
      </c>
      <c r="I27" s="106">
        <f>+'Servicios de administración'!I13</f>
        <v>75754152</v>
      </c>
      <c r="J27" s="106">
        <f>+'Servicios de administración'!H38</f>
        <v>24500000</v>
      </c>
      <c r="K27" s="227">
        <f>+'Servicios de administración'!I38</f>
        <v>54245848</v>
      </c>
      <c r="L27" s="106">
        <f>+'Servicios de administración'!J38</f>
        <v>0.35110581229773463</v>
      </c>
      <c r="M27" s="106">
        <f>+'Servicios de administración'!K38</f>
        <v>0</v>
      </c>
    </row>
    <row r="28" spans="1:14" s="99" customFormat="1" ht="25.5" customHeight="1" x14ac:dyDescent="0.2">
      <c r="A28" s="104" t="str">
        <f>+'Servicios de arrendamiento'!A3</f>
        <v>3-1-2-02-02-02-0003-002</v>
      </c>
      <c r="B28" s="105" t="str">
        <f>+'Servicios de arrendamiento'!B3</f>
        <v>Servivios de arrendamiento sin opción de compra de maquinaria y equipo sin operarios</v>
      </c>
      <c r="C28" s="106">
        <f>+'Servicios de arrendamiento'!A28</f>
        <v>288000000</v>
      </c>
      <c r="D28" s="106">
        <f>+'Servicios de arrendamiento'!B28</f>
        <v>0</v>
      </c>
      <c r="E28" s="106">
        <f>+'Servicios de arrendamiento'!C28</f>
        <v>0</v>
      </c>
      <c r="F28" s="106">
        <f>+'Servicios de arrendamiento'!D28</f>
        <v>288000000</v>
      </c>
      <c r="G28" s="106">
        <f>+'Servicios de arrendamiento'!E28</f>
        <v>140790949</v>
      </c>
      <c r="H28" s="106">
        <f>+'Servicios de arrendamiento'!F28</f>
        <v>0.48885746180555556</v>
      </c>
      <c r="I28" s="106">
        <f>+'Servicios de arrendamiento'!I12</f>
        <v>0</v>
      </c>
      <c r="J28" s="106">
        <f>+'Servicios de arrendamiento'!H28</f>
        <v>147209051</v>
      </c>
      <c r="K28" s="106">
        <f>+'Servicios de arrendamiento'!I28</f>
        <v>48606648</v>
      </c>
      <c r="L28" s="106">
        <f>+'Servicios de arrendamiento'!J28</f>
        <v>0.16877308333333332</v>
      </c>
      <c r="M28" s="106">
        <f>+'Servicios de arrendamiento'!K28</f>
        <v>92184301</v>
      </c>
    </row>
    <row r="29" spans="1:14" s="99" customFormat="1" ht="25.5" customHeight="1" x14ac:dyDescent="0.2">
      <c r="A29" s="104" t="str">
        <f>+'servicios de arren inmuebles'!A3</f>
        <v>3-1-2-02-02-02-02-02-01</v>
      </c>
      <c r="B29" s="105" t="str">
        <f>+'servicios de arren inmuebles'!B3</f>
        <v>Servicios de arrendamiento con o sin opcion de compra realtivo a bienes inmuebles</v>
      </c>
      <c r="C29" s="106">
        <f>+'servicios de arren inmuebles'!D26</f>
        <v>582480000</v>
      </c>
      <c r="D29" s="106">
        <f>+'servicios de arren inmuebles'!B26</f>
        <v>-233500000</v>
      </c>
      <c r="E29" s="106">
        <f>+'servicios de arren inmuebles'!C26</f>
        <v>0</v>
      </c>
      <c r="F29" s="106">
        <f>+'servicios de arren inmuebles'!D26</f>
        <v>582480000</v>
      </c>
      <c r="G29" s="106">
        <f>+'servicios de arren inmuebles'!E26</f>
        <v>578868888</v>
      </c>
      <c r="H29" s="106" t="str">
        <f>+'servicios de arren inmuebles'!F26</f>
        <v xml:space="preserve"> </v>
      </c>
      <c r="I29" s="106">
        <f>+'servicios de arren inmuebles'!I13</f>
        <v>0</v>
      </c>
      <c r="J29" s="106">
        <f>+'servicios de arren inmuebles'!H26</f>
        <v>3611112</v>
      </c>
      <c r="K29" s="106">
        <f>+'servicios de arren inmuebles'!I26</f>
        <v>271969270</v>
      </c>
      <c r="L29" s="106" t="str">
        <f>+'servicios de arren inmuebles'!J26</f>
        <v xml:space="preserve"> </v>
      </c>
      <c r="M29" s="106">
        <f>+'servicios de arren inmuebles'!K26</f>
        <v>306899618</v>
      </c>
    </row>
    <row r="30" spans="1:14" s="170" customFormat="1" ht="25.5" customHeight="1" x14ac:dyDescent="0.2">
      <c r="A30" s="156" t="str">
        <f>+'servicios de documentación y ce'!A3</f>
        <v>3-1-2-02-02-03-0002-01</v>
      </c>
      <c r="B30" s="157" t="s">
        <v>199</v>
      </c>
      <c r="C30" s="158">
        <f>+'Derechos de uso de propiedad in'!A34</f>
        <v>5600388000</v>
      </c>
      <c r="D30" s="158">
        <f>+'Derechos de uso de propiedad in'!B34</f>
        <v>0</v>
      </c>
      <c r="E30" s="158">
        <f>+'Derechos de uso de propiedad in'!C34</f>
        <v>0</v>
      </c>
      <c r="F30" s="158">
        <f>+'Derechos de uso de propiedad in'!D34</f>
        <v>5600388000</v>
      </c>
      <c r="G30" s="158">
        <f>+'Derechos de uso de propiedad in'!E34</f>
        <v>3347278673</v>
      </c>
      <c r="H30" s="158">
        <f>+'Derechos de uso de propiedad in'!F34</f>
        <v>0.59768692329888573</v>
      </c>
      <c r="I30" s="158">
        <f>+'Derechos de uso de propiedad in'!I13</f>
        <v>2794022748</v>
      </c>
      <c r="J30" s="158">
        <f>+'Derechos de uso de propiedad in'!H34</f>
        <v>-540913421</v>
      </c>
      <c r="K30" s="158">
        <f>+'Derechos de uso de propiedad in'!I34</f>
        <v>2997637599</v>
      </c>
      <c r="L30" s="158">
        <f>+'Derechos de uso de propiedad in'!J34</f>
        <v>0.53525534284410292</v>
      </c>
      <c r="M30" s="158">
        <f>+'Derechos de uso de propiedad in'!K34</f>
        <v>349641074</v>
      </c>
      <c r="N30" s="169"/>
    </row>
    <row r="31" spans="1:14" ht="25.5" customHeight="1" x14ac:dyDescent="0.2">
      <c r="A31" s="143" t="str">
        <f>+'Otros servicios profesionales'!A3</f>
        <v>3-1-2-02-02-03-0003-013</v>
      </c>
      <c r="B31" s="105" t="str">
        <f>+'Otros servicios profesionales'!B3</f>
        <v>Otros servicios profesionales y técnicos n.c.p.</v>
      </c>
      <c r="C31" s="110">
        <f>+'Otros servicios profesionales'!A61</f>
        <v>1209221000</v>
      </c>
      <c r="D31" s="110">
        <f>+'Otros servicios profesionales'!B61</f>
        <v>0</v>
      </c>
      <c r="E31" s="110">
        <f>+'Otros servicios profesionales'!C61</f>
        <v>0</v>
      </c>
      <c r="F31" s="110">
        <f>+'Otros servicios profesionales'!D61</f>
        <v>1209221000</v>
      </c>
      <c r="G31" s="110">
        <f>+'Otros servicios profesionales'!E61</f>
        <v>866992167</v>
      </c>
      <c r="H31" s="110">
        <f>+'Otros servicios profesionales'!F61</f>
        <v>0.71698404758104595</v>
      </c>
      <c r="I31" s="110">
        <f>+'Otros servicios profesionales'!I12</f>
        <v>0</v>
      </c>
      <c r="J31" s="110">
        <f>+'Otros servicios profesionales'!H61</f>
        <v>342228833</v>
      </c>
      <c r="K31" s="110">
        <f>+'Otros servicios profesionales'!I61</f>
        <v>548702666</v>
      </c>
      <c r="L31" s="110">
        <f>+'Otros servicios profesionales'!J61</f>
        <v>0.45376541260861331</v>
      </c>
      <c r="M31" s="110">
        <f>+'Otros servicios profesionales'!K61</f>
        <v>318289501</v>
      </c>
    </row>
    <row r="32" spans="1:14" s="99" customFormat="1" ht="25.5" customHeight="1" x14ac:dyDescent="0.2">
      <c r="A32" s="104" t="str">
        <f>+'Servicios de telefonía fija'!A3</f>
        <v>3-1-2-02-02-03-0004-001</v>
      </c>
      <c r="B32" s="109" t="str">
        <f>+'Servicios de telefonía fija'!B3</f>
        <v>Servicios de telefonía fija</v>
      </c>
      <c r="C32" s="106">
        <f>+'Servicios de telefonía fija'!A103</f>
        <v>162180000</v>
      </c>
      <c r="D32" s="106">
        <f>+'Servicios de telefonía fija'!B103</f>
        <v>0</v>
      </c>
      <c r="E32" s="106">
        <f>+'Servicios de telefonía fija'!C103</f>
        <v>0</v>
      </c>
      <c r="F32" s="106">
        <f>+'Servicios de telefonía fija'!D103</f>
        <v>162180000</v>
      </c>
      <c r="G32" s="106">
        <f>+'Servicios de telefonía fija'!E103</f>
        <v>70565069</v>
      </c>
      <c r="H32" s="106">
        <f>+'Servicios de telefonía fija'!F103</f>
        <v>0.4351033974596128</v>
      </c>
      <c r="I32" s="106">
        <f>+'Servicios de telefonía fija'!G103</f>
        <v>91614931</v>
      </c>
      <c r="J32" s="106">
        <f>+'Servicios de telefonía fija'!H103</f>
        <v>0</v>
      </c>
      <c r="K32" s="106">
        <f>+'Servicios de telefonía fija'!I103</f>
        <v>70539179</v>
      </c>
      <c r="L32" s="106">
        <f>+'Servicios de telefonía fija'!J103</f>
        <v>0.43494376001973117</v>
      </c>
      <c r="M32" s="106">
        <f>+'Servicios de telefonía fija'!K103</f>
        <v>25890</v>
      </c>
    </row>
    <row r="33" spans="1:16" s="99" customFormat="1" ht="25.5" customHeight="1" x14ac:dyDescent="0.2">
      <c r="A33" s="104" t="str">
        <f>+'Servicios de telecomunicaciones'!A3</f>
        <v>3-1-2-02-02-03-0004-002</v>
      </c>
      <c r="B33" s="109" t="str">
        <f>+'Servicios de telecomunicaciones'!B3</f>
        <v>Servicios de telecomunicaciones móviles</v>
      </c>
      <c r="C33" s="106">
        <f>+'Servicios de telecomunicaciones'!A43</f>
        <v>42436000</v>
      </c>
      <c r="D33" s="106">
        <f>+'Servicios de telecomunicaciones'!B43</f>
        <v>0</v>
      </c>
      <c r="E33" s="106">
        <f>+'Servicios de telecomunicaciones'!C43</f>
        <v>0</v>
      </c>
      <c r="F33" s="106">
        <f>+'Servicios de telecomunicaciones'!D43</f>
        <v>42436000</v>
      </c>
      <c r="G33" s="106">
        <f>+'Servicios de telecomunicaciones'!E43</f>
        <v>20958993</v>
      </c>
      <c r="H33" s="106">
        <f>+'Servicios de telecomunicaciones'!F43</f>
        <v>0.49389652653407484</v>
      </c>
      <c r="I33" s="106">
        <f>+'Servicios de telecomunicaciones'!I12</f>
        <v>21477007</v>
      </c>
      <c r="J33" s="106">
        <f>+'Servicios de telecomunicaciones'!H43</f>
        <v>0</v>
      </c>
      <c r="K33" s="106">
        <f>+'Servicios de telecomunicaciones'!I43</f>
        <v>20798992</v>
      </c>
      <c r="L33" s="106">
        <f>+'Servicios de telecomunicaciones'!J43</f>
        <v>0.49012611933264211</v>
      </c>
      <c r="M33" s="106">
        <f>+'Servicios de telecomunicaciones'!K43</f>
        <v>160001</v>
      </c>
    </row>
    <row r="34" spans="1:16" s="99" customFormat="1" ht="25.5" customHeight="1" x14ac:dyDescent="0.2">
      <c r="A34" s="104" t="str">
        <f>+'Srvcs telecom. a través de inte'!A3</f>
        <v>3-1-2-02-02-03-0004-004</v>
      </c>
      <c r="B34" s="109" t="str">
        <f>+'Srvcs telecom. a través de inte'!B3</f>
        <v>Servicios de telecomunicaciones a través de internet</v>
      </c>
      <c r="C34" s="106">
        <f>+'Srvcs telecom. a través de inte'!A95</f>
        <v>977000000</v>
      </c>
      <c r="D34" s="106">
        <f>+'Srvcs telecom. a través de inte'!B95</f>
        <v>0</v>
      </c>
      <c r="E34" s="106">
        <f>+'Srvcs telecom. a través de inte'!C95</f>
        <v>0</v>
      </c>
      <c r="F34" s="106">
        <f>+'Srvcs telecom. a través de inte'!D95</f>
        <v>977000000</v>
      </c>
      <c r="G34" s="106">
        <f>+'Srvcs telecom. a través de inte'!E95</f>
        <v>208285682</v>
      </c>
      <c r="H34" s="106">
        <f>+'Srvcs telecom. a través de inte'!F95</f>
        <v>0.21318902968270215</v>
      </c>
      <c r="I34" s="106">
        <f>+'Srvcs telecom. a través de inte'!I13</f>
        <v>311230994</v>
      </c>
      <c r="J34" s="106">
        <f>+'Srvcs telecom. a través de inte'!H95</f>
        <v>457483324</v>
      </c>
      <c r="K34" s="106">
        <f>+'Srvcs telecom. a través de inte'!I95</f>
        <v>89797400</v>
      </c>
      <c r="L34" s="106">
        <f>+'Srvcs telecom. a través de inte'!J95</f>
        <v>9.1911361310133055E-2</v>
      </c>
      <c r="M34" s="106">
        <f>+'Srvcs telecom. a través de inte'!K95</f>
        <v>118488282</v>
      </c>
    </row>
    <row r="35" spans="1:16" s="167" customFormat="1" ht="25.5" customHeight="1" x14ac:dyDescent="0.2">
      <c r="A35" s="151" t="str">
        <f>+'Servicios de transmisión'!A3</f>
        <v>3-1-2-02-02-03-0004-007</v>
      </c>
      <c r="B35" s="152" t="str">
        <f>+'Servicios de transmisión'!B3</f>
        <v>Servicios de transmisión de programas de radio y televisión</v>
      </c>
      <c r="C35" s="153">
        <f>+'Servicios de transmisión'!A33</f>
        <v>1853000</v>
      </c>
      <c r="D35" s="153">
        <f>+'Servicios de transmisión'!B33</f>
        <v>0</v>
      </c>
      <c r="E35" s="153">
        <f>+'Servicios de transmisión'!C33</f>
        <v>0</v>
      </c>
      <c r="F35" s="153">
        <f>+'Servicios de transmisión'!D33</f>
        <v>1853000</v>
      </c>
      <c r="G35" s="153">
        <f>+'Servicios de transmisión'!E33</f>
        <v>0</v>
      </c>
      <c r="H35" s="153">
        <f>+'Servicios de transmisión'!F33</f>
        <v>0</v>
      </c>
      <c r="I35" s="153">
        <f>+'Servicios de transmisión'!G33</f>
        <v>0</v>
      </c>
      <c r="J35" s="153">
        <f>+'Servicios de transmisión'!H33</f>
        <v>1853000</v>
      </c>
      <c r="K35" s="153">
        <f>+'Servicios de transmisión'!I33</f>
        <v>0</v>
      </c>
      <c r="L35" s="153">
        <f>+'Servicios de transmisión'!J33</f>
        <v>0</v>
      </c>
      <c r="M35" s="153">
        <f>+'Servicios de transmisión'!K33</f>
        <v>0</v>
      </c>
    </row>
    <row r="36" spans="1:16" s="99" customFormat="1" ht="25.5" customHeight="1" x14ac:dyDescent="0.2">
      <c r="A36" s="104" t="str">
        <f>+'Servicios de protección'!A3</f>
        <v>3-1-2-02-02-03-0005-001</v>
      </c>
      <c r="B36" s="105" t="str">
        <f>+'Servicios de protección'!B3</f>
        <v>Servicios de protección (guardas de seguridad)</v>
      </c>
      <c r="C36" s="106">
        <f>+'Servicios de protección'!A28</f>
        <v>1575385000</v>
      </c>
      <c r="D36" s="106">
        <f>+'Servicios de protección'!B28</f>
        <v>0</v>
      </c>
      <c r="E36" s="106">
        <f>+'Servicios de protección'!C28</f>
        <v>0</v>
      </c>
      <c r="F36" s="106">
        <f>+'Servicios de protección'!D28</f>
        <v>1575385000</v>
      </c>
      <c r="G36" s="106">
        <f>+'Servicios de protección'!E28</f>
        <v>1575385000</v>
      </c>
      <c r="H36" s="106">
        <f>+'Servicios de protección'!F28</f>
        <v>1</v>
      </c>
      <c r="I36" s="106"/>
      <c r="J36" s="106">
        <f>+'Servicios de protección'!H28</f>
        <v>0</v>
      </c>
      <c r="K36" s="106">
        <f>+'Servicios de protección'!I28</f>
        <v>776009440</v>
      </c>
      <c r="L36" s="106">
        <f>+'Servicios de protección'!J28</f>
        <v>0.49258399692773513</v>
      </c>
      <c r="M36" s="106">
        <f>+'Servicios de protección'!K28</f>
        <v>799375560</v>
      </c>
    </row>
    <row r="37" spans="1:16" s="99" customFormat="1" ht="25.5" customHeight="1" x14ac:dyDescent="0.2">
      <c r="A37" s="104" t="str">
        <f>+'Servicios de limpieza general'!A3</f>
        <v>3-1-2-02-02-03-0005-002</v>
      </c>
      <c r="B37" s="105" t="str">
        <f>+'Servicios de limpieza general'!B3</f>
        <v>Servicios de limpieza general</v>
      </c>
      <c r="C37" s="106">
        <f>+'Servicios de limpieza general'!A27</f>
        <v>844370000</v>
      </c>
      <c r="D37" s="106">
        <f>+'Servicios de limpieza general'!B27</f>
        <v>0</v>
      </c>
      <c r="E37" s="106">
        <f>+'Servicios de limpieza general'!C27</f>
        <v>0</v>
      </c>
      <c r="F37" s="106">
        <f>+'Servicios de limpieza general'!D27</f>
        <v>844370000</v>
      </c>
      <c r="G37" s="106">
        <f>+'Servicios de limpieza general'!E27</f>
        <v>844370000</v>
      </c>
      <c r="H37" s="106">
        <f>+'Servicios de limpieza general'!F27</f>
        <v>1</v>
      </c>
      <c r="I37" s="106">
        <f>+'Servicios de limpieza general'!G27</f>
        <v>0</v>
      </c>
      <c r="J37" s="106">
        <f>+'Servicios de limpieza general'!H27</f>
        <v>0</v>
      </c>
      <c r="K37" s="106">
        <f>+'Servicios de limpieza general'!I27</f>
        <v>535373347</v>
      </c>
      <c r="L37" s="106">
        <f>+'Servicios de limpieza general'!J27</f>
        <v>0.63405064959674073</v>
      </c>
      <c r="M37" s="106">
        <f>+'Servicios de limpieza general'!K27</f>
        <v>308996653</v>
      </c>
    </row>
    <row r="38" spans="1:16" s="99" customFormat="1" ht="25.5" customHeight="1" x14ac:dyDescent="0.2">
      <c r="A38" s="104" t="str">
        <f>+'Servicios de copia y reproducci'!A3</f>
        <v>3-1-2-02-02-03-0005-003</v>
      </c>
      <c r="B38" s="105" t="str">
        <f>+'Servicios de copia y reproducci'!B3</f>
        <v>Servicios de copia y reproducción</v>
      </c>
      <c r="C38" s="106">
        <f>+'Servicios de copia y reproducci'!A27</f>
        <v>10000000</v>
      </c>
      <c r="D38" s="106">
        <f>+'Servicios de copia y reproducci'!B27</f>
        <v>0</v>
      </c>
      <c r="E38" s="106">
        <f>+'Servicios de copia y reproducci'!C27</f>
        <v>0</v>
      </c>
      <c r="F38" s="106">
        <f>+'Servicios de copia y reproducci'!D27</f>
        <v>10000000</v>
      </c>
      <c r="G38" s="106">
        <f>+'Servicios de copia y reproducci'!E27</f>
        <v>0</v>
      </c>
      <c r="H38" s="106">
        <f>+'Servicios de copia y reproducci'!F27</f>
        <v>0</v>
      </c>
      <c r="I38" s="106">
        <f>+'Servicios de copia y reproducci'!G27</f>
        <v>0</v>
      </c>
      <c r="J38" s="106">
        <f>+'Servicios de copia y reproducci'!H27</f>
        <v>10000000</v>
      </c>
      <c r="K38" s="106">
        <f>+'Servicios de copia y reproducci'!I27</f>
        <v>0</v>
      </c>
      <c r="L38" s="106">
        <f>+'Servicios de copia y reproducci'!J27</f>
        <v>0</v>
      </c>
      <c r="M38" s="106">
        <f>+'Servicios de copia y reproducci'!K27</f>
        <v>0</v>
      </c>
    </row>
    <row r="39" spans="1:16" s="99" customFormat="1" ht="25.5" customHeight="1" x14ac:dyDescent="0.2">
      <c r="A39" s="104" t="str">
        <f>+'Servicios de correo'!A3</f>
        <v>3-1-2-02-02-03-0005-004</v>
      </c>
      <c r="B39" s="105" t="str">
        <f>+'Servicios de correo'!B3</f>
        <v>Servicios de correo</v>
      </c>
      <c r="C39" s="106">
        <f>+'Servicios de correo'!A26</f>
        <v>45413000</v>
      </c>
      <c r="D39" s="106">
        <f>+'Servicios de correo'!B26</f>
        <v>0</v>
      </c>
      <c r="E39" s="106">
        <f>+'Servicios de correo'!C26</f>
        <v>0</v>
      </c>
      <c r="F39" s="106">
        <f>+'Servicios de correo'!D26</f>
        <v>45413000</v>
      </c>
      <c r="G39" s="106">
        <f>+'Servicios de correo'!E26</f>
        <v>0</v>
      </c>
      <c r="H39" s="106">
        <f>+'Servicios de correo'!F26</f>
        <v>0</v>
      </c>
      <c r="I39" s="106">
        <f>+'Servicios de correo'!G26</f>
        <v>0</v>
      </c>
      <c r="J39" s="106">
        <f>+'Servicios de correo'!H26</f>
        <v>45413000</v>
      </c>
      <c r="K39" s="106">
        <f>+'Servicios de correo'!I26</f>
        <v>0</v>
      </c>
      <c r="L39" s="106">
        <f>+'Servicios de correo'!J26</f>
        <v>0</v>
      </c>
      <c r="M39" s="106">
        <f>+'Servicios de correo'!K26</f>
        <v>0</v>
      </c>
    </row>
    <row r="40" spans="1:16" s="99" customFormat="1" ht="25.5" customHeight="1" x14ac:dyDescent="0.2">
      <c r="A40" s="104" t="str">
        <f>+'Servicios de organización'!A3</f>
        <v>3-1-2-02-02-03-0005-006</v>
      </c>
      <c r="B40" s="105" t="str">
        <f>+'Servicios de organización'!B3</f>
        <v>Servicios de organización y asistencia de convenciones y ferias</v>
      </c>
      <c r="C40" s="106">
        <f>+'Servicios de organización'!D26</f>
        <v>194780000</v>
      </c>
      <c r="D40" s="106">
        <f>+'Servicios de organización'!B26</f>
        <v>65000000</v>
      </c>
      <c r="E40" s="106">
        <f>+'Servicios de organización'!C26</f>
        <v>0</v>
      </c>
      <c r="F40" s="106">
        <f>+'Servicios de organización'!D26</f>
        <v>194780000</v>
      </c>
      <c r="G40" s="106">
        <f>+'Servicios de organización'!E26</f>
        <v>194780000</v>
      </c>
      <c r="H40" s="106">
        <f>+'Servicios de organización'!F26</f>
        <v>1</v>
      </c>
      <c r="I40" s="106">
        <f>+'Servicios de organización'!G26</f>
        <v>0</v>
      </c>
      <c r="J40" s="106">
        <f>+'Servicios de organización'!H26</f>
        <v>0</v>
      </c>
      <c r="K40" s="106">
        <f>+'Servicios de organización'!I26</f>
        <v>138139401</v>
      </c>
      <c r="L40" s="106">
        <f>+'Servicios de organización'!J26</f>
        <v>0.70920731594619568</v>
      </c>
      <c r="M40" s="106">
        <f>+'Servicios de organización'!K26</f>
        <v>56640599</v>
      </c>
    </row>
    <row r="41" spans="1:16" s="99" customFormat="1" ht="25.5" customHeight="1" x14ac:dyDescent="0.2">
      <c r="A41" s="104" t="str">
        <f>+'Srvs de manto y rep. computador'!A3</f>
        <v>3-1-2-02-02-03-0006-003</v>
      </c>
      <c r="B41" s="105" t="str">
        <f>+'Srvs de manto y rep. computador'!B3</f>
        <v>Servicios de mantenimiento y reparación de computadores y equipo periférico</v>
      </c>
      <c r="C41" s="106">
        <f>+'Srvs de manto y rep. computador'!A30</f>
        <v>1865190000</v>
      </c>
      <c r="D41" s="106">
        <f>+'Srvs de manto y rep. computador'!B30</f>
        <v>0</v>
      </c>
      <c r="E41" s="106">
        <f>+'Srvs de manto y rep. computador'!C30</f>
        <v>0</v>
      </c>
      <c r="F41" s="106">
        <f>+'Srvs de manto y rep. computador'!D30</f>
        <v>1865190000</v>
      </c>
      <c r="G41" s="106">
        <f>+'Srvs de manto y rep. computador'!E30</f>
        <v>1704306746</v>
      </c>
      <c r="H41" s="106">
        <f>+'Srvs de manto y rep. computador'!F30</f>
        <v>0.91374430808657559</v>
      </c>
      <c r="I41" s="106">
        <f>+'Srvs de manto y rep. computador'!G30</f>
        <v>0</v>
      </c>
      <c r="J41" s="106">
        <f>+'Srvs de manto y rep. computador'!H30</f>
        <v>160883254</v>
      </c>
      <c r="K41" s="106">
        <f>+'Srvs de manto y rep. computador'!I30</f>
        <v>146201082</v>
      </c>
      <c r="L41" s="106">
        <f>+'Srvs de manto y rep. computador'!J30</f>
        <v>7.8384015569459412E-2</v>
      </c>
      <c r="M41" s="106">
        <f>+'Srvs de manto y rep. computador'!K30</f>
        <v>1558105664</v>
      </c>
    </row>
    <row r="42" spans="1:16" s="99" customFormat="1" ht="25.5" customHeight="1" x14ac:dyDescent="0.2">
      <c r="A42" s="104" t="str">
        <f>+'Srvs de manto y rep. maquinaria'!A3</f>
        <v>3-1-2-02-02-03-0006-004</v>
      </c>
      <c r="B42" s="105" t="str">
        <f>+'Srvs de manto y rep. maquinaria'!B3</f>
        <v>Servicios de mantenimiento y reparación de maquinaria y equipo de transporte</v>
      </c>
      <c r="C42" s="106">
        <f>+'Srvs de manto y rep. maquinaria'!D26</f>
        <v>284500000</v>
      </c>
      <c r="D42" s="106">
        <f>+'Srvs de manto y rep. maquinaria'!B26</f>
        <v>174500000</v>
      </c>
      <c r="E42" s="106">
        <f>+'Srvs de manto y rep. maquinaria'!C26</f>
        <v>0</v>
      </c>
      <c r="F42" s="106">
        <f>+'Srvs de manto y rep. maquinaria'!D26</f>
        <v>284500000</v>
      </c>
      <c r="G42" s="106">
        <f>+'Srvs de manto y rep. maquinaria'!E26</f>
        <v>243482000</v>
      </c>
      <c r="H42" s="106">
        <f>+'Srvs de manto y rep. maquinaria'!F26</f>
        <v>0.8558242530755712</v>
      </c>
      <c r="I42" s="106">
        <f>+'Srvs de manto y rep. maquinaria'!G26</f>
        <v>0</v>
      </c>
      <c r="J42" s="106">
        <f>+'Srvs de manto y rep. maquinaria'!H26</f>
        <v>41018000</v>
      </c>
      <c r="K42" s="106">
        <f>+'Srvs de manto y rep. maquinaria'!I26</f>
        <v>91316799</v>
      </c>
      <c r="L42" s="106">
        <f>+'Srvs de manto y rep. maquinaria'!J26</f>
        <v>0.32097293145869948</v>
      </c>
      <c r="M42" s="106">
        <f>+'Srvs de manto y rep. maquinaria'!K26</f>
        <v>152165201</v>
      </c>
    </row>
    <row r="43" spans="1:16" s="99" customFormat="1" ht="25.5" customHeight="1" x14ac:dyDescent="0.2">
      <c r="A43" s="104" t="str">
        <f>+'Srvs de manto y rep. ascensores'!A3</f>
        <v>3-1-2-02-02-03-0006-011</v>
      </c>
      <c r="B43" s="154" t="str">
        <f>+'Srvs de manto y rep. ascensores'!B3</f>
        <v>Servicios de mantenimiento y reparación de ascensores y escaleras mecánicas</v>
      </c>
      <c r="C43" s="106">
        <f>+'Srvs de manto y rep. ascensores'!D25</f>
        <v>29500000</v>
      </c>
      <c r="D43" s="106">
        <f>+'Srvs de manto y rep. ascensores'!B25</f>
        <v>1500000</v>
      </c>
      <c r="E43" s="106">
        <f>+'Srvs de manto y rep. ascensores'!C25</f>
        <v>0</v>
      </c>
      <c r="F43" s="106">
        <f>+'Srvs de manto y rep. ascensores'!D25</f>
        <v>29500000</v>
      </c>
      <c r="G43" s="106">
        <f>+'Srvs de manto y rep. ascensores'!E25</f>
        <v>29476933</v>
      </c>
      <c r="H43" s="106">
        <f>+'Srvs de manto y rep. ascensores'!F25</f>
        <v>0.99921806779661015</v>
      </c>
      <c r="I43" s="106">
        <f>+'Srvs de manto y rep. ascensores'!G25</f>
        <v>0</v>
      </c>
      <c r="J43" s="106">
        <f>+'Srvs de manto y rep. ascensores'!H25</f>
        <v>23067</v>
      </c>
      <c r="K43" s="106">
        <f>+'Srvs de manto y rep. ascensores'!I25</f>
        <v>5501599</v>
      </c>
      <c r="L43" s="106">
        <f>+'Srvs de manto y rep. ascensores'!J25</f>
        <v>0.1864948813559322</v>
      </c>
      <c r="M43" s="106">
        <f>+'Srvs de manto y rep. ascensores'!K25</f>
        <v>23975334</v>
      </c>
    </row>
    <row r="44" spans="1:16" s="99" customFormat="1" ht="25.5" customHeight="1" x14ac:dyDescent="0.2">
      <c r="A44" s="104" t="str">
        <f>+'Srvs de reparación de otros bie'!A3</f>
        <v>3-1-2-02-02-03-0006-012</v>
      </c>
      <c r="B44" s="154" t="str">
        <f>+'Srvs de reparación de otros bie'!B3</f>
        <v>Servicios de reparación de otros bienes</v>
      </c>
      <c r="C44" s="106">
        <f>+'Srvs de reparación de otros bie'!A27</f>
        <v>927466000</v>
      </c>
      <c r="D44" s="106">
        <f>+'Srvs de reparación de otros bie'!B27</f>
        <v>0</v>
      </c>
      <c r="E44" s="106">
        <f>+'Srvs de reparación de otros bie'!C27</f>
        <v>0</v>
      </c>
      <c r="F44" s="106">
        <f>+'Srvs de reparación de otros bie'!D27</f>
        <v>927466000</v>
      </c>
      <c r="G44" s="106">
        <f>+'Srvs de reparación de otros bie'!E27</f>
        <v>684796010</v>
      </c>
      <c r="H44" s="106">
        <f>+'Srvs de reparación de otros bie'!F27</f>
        <v>0.73835160534186695</v>
      </c>
      <c r="I44" s="106">
        <f>+'Srvs de reparación de otros bie'!G27</f>
        <v>0</v>
      </c>
      <c r="J44" s="106">
        <f>+'Srvs de reparación de otros bie'!H27</f>
        <v>242669990</v>
      </c>
      <c r="K44" s="106">
        <f>+'Srvs de reparación de otros bie'!I27</f>
        <v>224561573</v>
      </c>
      <c r="L44" s="106">
        <f>+'Srvs de reparación de otros bie'!J27</f>
        <v>0.24212377920053135</v>
      </c>
      <c r="M44" s="106">
        <f>+'Srvs de reparación de otros bie'!K27</f>
        <v>310234437</v>
      </c>
    </row>
    <row r="45" spans="1:16" ht="25.5" customHeight="1" x14ac:dyDescent="0.2">
      <c r="A45" s="104" t="str">
        <f>+'Servicios consultoria'!A3</f>
        <v>3-1-2-02-02-03-0003-001</v>
      </c>
      <c r="B45" s="166" t="str">
        <f>+'Servicios consultoria'!B3</f>
        <v>Servicios de consultoria en administración y servicios de gestión</v>
      </c>
      <c r="C45" s="106">
        <f>+'Servicios consultoria'!D24</f>
        <v>36000000</v>
      </c>
      <c r="D45" s="106">
        <f>+'Servicios consultoria'!B24</f>
        <v>28000000</v>
      </c>
      <c r="E45" s="106">
        <f>+'Servicios consultoria'!C24</f>
        <v>0</v>
      </c>
      <c r="F45" s="106">
        <f>+'Servicios consultoria'!D24</f>
        <v>36000000</v>
      </c>
      <c r="G45" s="106">
        <f>+'Servicios consultoria'!E24</f>
        <v>3908526</v>
      </c>
      <c r="H45" s="106">
        <v>0</v>
      </c>
      <c r="I45" s="106">
        <f>+'Servicios consultoria'!G24</f>
        <v>24091474</v>
      </c>
      <c r="J45" s="106">
        <f>+'Servicios consultoria'!H24</f>
        <v>8000000</v>
      </c>
      <c r="K45" s="106">
        <f>+'Servicios consultoria'!I24</f>
        <v>3908526</v>
      </c>
      <c r="L45" s="106">
        <v>0</v>
      </c>
      <c r="M45" s="106">
        <f>+'Servicios consultoria'!K24</f>
        <v>0</v>
      </c>
      <c r="N45" s="105"/>
      <c r="P45" s="168"/>
    </row>
    <row r="46" spans="1:16" s="99" customFormat="1" ht="25.5" customHeight="1" x14ac:dyDescent="0.2">
      <c r="A46" s="104" t="str">
        <f>+Energía!A3</f>
        <v>3-1-2-02-02-04-0001-001</v>
      </c>
      <c r="B46" s="109" t="str">
        <f>+Energía!B3</f>
        <v>Energía</v>
      </c>
      <c r="C46" s="106">
        <f>+Energía!A143</f>
        <v>135490000</v>
      </c>
      <c r="D46" s="106">
        <f>+Energía!B143</f>
        <v>0</v>
      </c>
      <c r="E46" s="106">
        <f>+Energía!C143</f>
        <v>0</v>
      </c>
      <c r="F46" s="106">
        <f>+Energía!D143</f>
        <v>135490000</v>
      </c>
      <c r="G46" s="106">
        <f>+Energía!E143</f>
        <v>30361561</v>
      </c>
      <c r="H46" s="106">
        <f>+'Srvs de reparación de otros bie'!F29</f>
        <v>0</v>
      </c>
      <c r="I46" s="106">
        <f>+Energía!I13</f>
        <v>105128439</v>
      </c>
      <c r="J46" s="106">
        <f>+Energía!H143</f>
        <v>0</v>
      </c>
      <c r="K46" s="106">
        <f>+Energía!I143</f>
        <v>30301521</v>
      </c>
      <c r="L46" s="106">
        <f>+Energía!J143</f>
        <v>0.22364396634437966</v>
      </c>
      <c r="M46" s="106">
        <f>+Energía!K143</f>
        <v>0</v>
      </c>
    </row>
    <row r="47" spans="1:16" ht="25.5" customHeight="1" x14ac:dyDescent="0.2">
      <c r="A47" s="104" t="str">
        <f>+'Acueducto y alcantarillado'!A3</f>
        <v>3-1-2-02-02-04-0001-002</v>
      </c>
      <c r="B47" s="109" t="str">
        <f>+'Acueducto y alcantarillado'!B3</f>
        <v>Acueducto y alcantarillado</v>
      </c>
      <c r="C47" s="106">
        <f>+'Acueducto y alcantarillado'!A37</f>
        <v>20000000</v>
      </c>
      <c r="D47" s="106">
        <f>+'Acueducto y alcantarillado'!B37</f>
        <v>0</v>
      </c>
      <c r="E47" s="106">
        <f>+'Acueducto y alcantarillado'!C37</f>
        <v>0</v>
      </c>
      <c r="F47" s="106">
        <f>+'Acueducto y alcantarillado'!D37</f>
        <v>20000000</v>
      </c>
      <c r="G47" s="106">
        <f>+'Acueducto y alcantarillado'!E37</f>
        <v>3132925</v>
      </c>
      <c r="H47" s="106">
        <f>+'Acueducto y alcantarillado'!F37</f>
        <v>0.15664624999999999</v>
      </c>
      <c r="I47" s="106">
        <f>+'Acueducto y alcantarillado'!G37</f>
        <v>16867075</v>
      </c>
      <c r="J47" s="106">
        <f>+'Acueducto y alcantarillado'!H37</f>
        <v>0</v>
      </c>
      <c r="K47" s="106">
        <f>+'Acueducto y alcantarillado'!I37</f>
        <v>3132923</v>
      </c>
      <c r="L47" s="106">
        <f>+'Acueducto y alcantarillado'!J37</f>
        <v>0.15664615000000001</v>
      </c>
      <c r="M47" s="106">
        <f>+'Acueducto y alcantarillado'!K37</f>
        <v>2</v>
      </c>
    </row>
    <row r="48" spans="1:16" ht="25.5" customHeight="1" x14ac:dyDescent="0.2">
      <c r="A48" s="104" t="str">
        <f>+Aseo!A3</f>
        <v>3-1-2-02-02-04-0001-003</v>
      </c>
      <c r="B48" s="109" t="str">
        <f>+Aseo!B3</f>
        <v>Aseo</v>
      </c>
      <c r="C48" s="106">
        <f>+Aseo!A50</f>
        <v>13287000</v>
      </c>
      <c r="D48" s="106">
        <f>+Aseo!B50</f>
        <v>0</v>
      </c>
      <c r="E48" s="106">
        <f>+Aseo!C50</f>
        <v>0</v>
      </c>
      <c r="F48" s="106">
        <f>+Aseo!D50</f>
        <v>13287000</v>
      </c>
      <c r="G48" s="106">
        <f>+Aseo!E50</f>
        <v>3321090</v>
      </c>
      <c r="H48" s="106">
        <f>+Aseo!F50</f>
        <v>0.24995032738767217</v>
      </c>
      <c r="I48" s="106">
        <f>+Aseo!I13</f>
        <v>9965910</v>
      </c>
      <c r="J48" s="106">
        <f>+Aseo!H50</f>
        <v>0</v>
      </c>
      <c r="K48" s="106">
        <f>+Aseo!I50</f>
        <v>3068360</v>
      </c>
      <c r="L48" s="106">
        <f>+Aseo!J50</f>
        <v>0.23092947994280125</v>
      </c>
      <c r="M48" s="106">
        <f>+Aseo!K50</f>
        <v>0</v>
      </c>
    </row>
    <row r="49" spans="1:16" ht="25.5" customHeight="1" x14ac:dyDescent="0.2">
      <c r="A49" s="104">
        <f>+'seguros de riesgos laborales'!A3</f>
        <v>131020202030614</v>
      </c>
      <c r="B49" s="166" t="str">
        <f>+'seguros de riesgos laborales'!B3</f>
        <v>Servicios de seguros de riesgos laborales</v>
      </c>
      <c r="C49" s="106">
        <f>+'seguros de riesgos laborales'!D31</f>
        <v>1000000</v>
      </c>
      <c r="D49" s="106">
        <f>+'seguros de riesgos laborales'!B31</f>
        <v>1000000</v>
      </c>
      <c r="E49" s="106">
        <f>+'seguros de riesgos laborales'!C31</f>
        <v>0</v>
      </c>
      <c r="F49" s="106">
        <f>+'seguros de riesgos laborales'!D31</f>
        <v>1000000</v>
      </c>
      <c r="G49" s="106">
        <f>+'seguros de riesgos laborales'!E31</f>
        <v>151500</v>
      </c>
      <c r="H49" s="106">
        <v>0</v>
      </c>
      <c r="I49" s="106">
        <f>+'seguros de riesgos laborales'!G31</f>
        <v>848500</v>
      </c>
      <c r="J49" s="106">
        <f>+'seguros de riesgos laborales'!H31</f>
        <v>0</v>
      </c>
      <c r="K49" s="106">
        <f>+'seguros de riesgos laborales'!I31</f>
        <v>151500</v>
      </c>
      <c r="L49" s="106">
        <v>0</v>
      </c>
      <c r="M49" s="106">
        <f>+'seguros de riesgos laborales'!K31</f>
        <v>0</v>
      </c>
      <c r="N49" s="105"/>
      <c r="P49" s="168"/>
    </row>
    <row r="50" spans="1:16" ht="25.5" customHeight="1" x14ac:dyDescent="0.2">
      <c r="A50" s="104" t="str">
        <f>+Capacitación!A3</f>
        <v>3-1-2-02-02-06</v>
      </c>
      <c r="B50" s="109" t="str">
        <f>+Capacitación!B3</f>
        <v>Capacitación</v>
      </c>
      <c r="C50" s="106">
        <f>+Capacitación!A26</f>
        <v>364705000</v>
      </c>
      <c r="D50" s="106">
        <f>+Capacitación!B26</f>
        <v>0</v>
      </c>
      <c r="E50" s="106">
        <f>+Capacitación!C26</f>
        <v>0</v>
      </c>
      <c r="F50" s="106">
        <f>+Capacitación!D26</f>
        <v>364705000</v>
      </c>
      <c r="G50" s="106">
        <f>+Capacitación!E26</f>
        <v>308091000</v>
      </c>
      <c r="H50" s="106">
        <f>+Capacitación!F26</f>
        <v>0.84476768895408616</v>
      </c>
      <c r="I50" s="106">
        <f>+Capacitación!G26</f>
        <v>0</v>
      </c>
      <c r="J50" s="106">
        <f>+Capacitación!H26</f>
        <v>56614000</v>
      </c>
      <c r="K50" s="106">
        <f>+Capacitación!I26</f>
        <v>0</v>
      </c>
      <c r="L50" s="106">
        <f>+Capacitación!J26</f>
        <v>0</v>
      </c>
      <c r="M50" s="106">
        <f>+Capacitación!K26</f>
        <v>0</v>
      </c>
    </row>
    <row r="51" spans="1:16" ht="25.5" customHeight="1" x14ac:dyDescent="0.2">
      <c r="A51" s="104" t="str">
        <f>+'Bienestar e incentivos'!A3</f>
        <v>3-1-2-02-02-07</v>
      </c>
      <c r="B51" s="109" t="str">
        <f>+'Bienestar e incentivos'!B3</f>
        <v>Bienestar e incentivos</v>
      </c>
      <c r="C51" s="106">
        <f>+'Bienestar e incentivos'!D180</f>
        <v>692539783</v>
      </c>
      <c r="D51" s="106">
        <f>+'Bienestar e incentivos'!B180</f>
        <v>78783</v>
      </c>
      <c r="E51" s="106">
        <f>+'Bienestar e incentivos'!C180</f>
        <v>0</v>
      </c>
      <c r="F51" s="106">
        <f>+'Bienestar e incentivos'!D180</f>
        <v>692539783</v>
      </c>
      <c r="G51" s="106">
        <f>+'Bienestar e incentivos'!E180</f>
        <v>665510341</v>
      </c>
      <c r="H51" s="106">
        <f>+'Bienestar e incentivos'!F180</f>
        <v>0.96097055697954037</v>
      </c>
      <c r="I51" s="106">
        <f>+'Bienestar e incentivos'!I14</f>
        <v>47029442</v>
      </c>
      <c r="J51" s="106">
        <f>+'Bienestar e incentivos'!H180</f>
        <v>-20000000</v>
      </c>
      <c r="K51" s="106">
        <f>+'Bienestar e incentivos'!I180</f>
        <v>145238583</v>
      </c>
      <c r="L51" s="106">
        <f>+'Bienestar e incentivos'!J180</f>
        <v>0.20971875777423749</v>
      </c>
      <c r="M51" s="106">
        <f>+'Bienestar e incentivos'!K180</f>
        <v>520271758</v>
      </c>
    </row>
    <row r="52" spans="1:16" ht="25.5" customHeight="1" x14ac:dyDescent="0.2">
      <c r="A52" s="104" t="str">
        <f>+'Salud ocupacional'!A3</f>
        <v>3-1-2-02-02-08</v>
      </c>
      <c r="B52" s="166" t="str">
        <f>+'Salud ocupacional'!B3</f>
        <v>Salud ocupacional</v>
      </c>
      <c r="C52" s="106">
        <f>+'Salud ocupacional'!A29</f>
        <v>279000000</v>
      </c>
      <c r="D52" s="106">
        <f>+'Salud ocupacional'!B29</f>
        <v>0</v>
      </c>
      <c r="E52" s="106">
        <f>+'Salud ocupacional'!C29</f>
        <v>0</v>
      </c>
      <c r="F52" s="106">
        <f>+'Salud ocupacional'!D29</f>
        <v>279000000</v>
      </c>
      <c r="G52" s="106">
        <f>+'Salud ocupacional'!E29</f>
        <v>149848744</v>
      </c>
      <c r="H52" s="106">
        <f>+'Salud ocupacional'!F29</f>
        <v>0.53709227240143365</v>
      </c>
      <c r="I52" s="106">
        <f>+'Salud ocupacional'!G29</f>
        <v>7238</v>
      </c>
      <c r="J52" s="106">
        <f>+'Salud ocupacional'!H29</f>
        <v>129144018</v>
      </c>
      <c r="K52" s="106">
        <f>+'Salud ocupacional'!I29</f>
        <v>85752226</v>
      </c>
      <c r="L52" s="106">
        <f>+'Salud ocupacional'!J29</f>
        <v>0.30735564874551974</v>
      </c>
      <c r="M52" s="106">
        <f>+'Salud ocupacional'!K29</f>
        <v>64096518</v>
      </c>
      <c r="N52" s="109"/>
    </row>
    <row r="53" spans="1:16" ht="25.5" customHeight="1" x14ac:dyDescent="0.2">
      <c r="A53" s="104" t="str">
        <f>+'servicios de documentación y ce'!A3</f>
        <v>3-1-2-02-02-03-0002-01</v>
      </c>
      <c r="B53" s="166" t="str">
        <f>+'servicios de documentación y ce'!B3</f>
        <v>Servicios de documentación y certificación jurídica</v>
      </c>
      <c r="C53" s="106">
        <f>+'servicios de documentación y ce'!D26</f>
        <v>2683000</v>
      </c>
      <c r="D53" s="106">
        <f>+'servicios de documentación y ce'!B26</f>
        <v>-500000</v>
      </c>
      <c r="E53" s="106">
        <f>+'servicios de documentación y ce'!C26</f>
        <v>0</v>
      </c>
      <c r="F53" s="106">
        <f>+'servicios de documentación y ce'!D26</f>
        <v>2683000</v>
      </c>
      <c r="G53" s="106">
        <f>+'servicios de documentación y ce'!E26</f>
        <v>310114</v>
      </c>
      <c r="H53" s="106">
        <f>+'servicios de documentación y ce'!F26</f>
        <v>0.11558479314200522</v>
      </c>
      <c r="I53" s="106">
        <f>+'servicios de documentación y ce'!G26</f>
        <v>0</v>
      </c>
      <c r="J53" s="106">
        <f>+'servicios de documentación y ce'!H26</f>
        <v>2372886</v>
      </c>
      <c r="K53" s="106">
        <f>+'servicios de documentación y ce'!I26</f>
        <v>310114</v>
      </c>
      <c r="L53" s="106">
        <f>+'servicios de documentación y ce'!J26</f>
        <v>0.11558479314200522</v>
      </c>
      <c r="M53" s="106">
        <f>+'servicios de documentación y ce'!K26</f>
        <v>0</v>
      </c>
      <c r="N53" s="194"/>
    </row>
    <row r="54" spans="1:16" s="99" customFormat="1" ht="25.5" customHeight="1" x14ac:dyDescent="0.2">
      <c r="A54" s="104">
        <f>+'servicios de ingenieria'!A3</f>
        <v>131020202030307</v>
      </c>
      <c r="B54" s="109" t="str">
        <f>+'servicios de ingenieria'!B3</f>
        <v>Servicios de ingeniera</v>
      </c>
      <c r="C54" s="106">
        <f>+'servicios de ingenieria'!A26</f>
        <v>18700000</v>
      </c>
      <c r="D54" s="106">
        <f>+'servicios de ingenieria'!B26</f>
        <v>0</v>
      </c>
      <c r="E54" s="106">
        <f>+'servicios de ingenieria'!C26</f>
        <v>0</v>
      </c>
      <c r="F54" s="106">
        <f>+'servicios de ingenieria'!D26</f>
        <v>18700000</v>
      </c>
      <c r="G54" s="106">
        <f>+'servicios de ingenieria'!E26</f>
        <v>0</v>
      </c>
      <c r="H54" s="106">
        <v>0</v>
      </c>
      <c r="I54" s="106">
        <f>+'servicios de ingenieria'!G26</f>
        <v>0</v>
      </c>
      <c r="J54" s="106">
        <f>+'servicios de ingenieria'!H26</f>
        <v>18700000</v>
      </c>
      <c r="K54" s="106">
        <f>+'servicios de ingenieria'!I26</f>
        <v>0</v>
      </c>
      <c r="L54" s="106">
        <v>0</v>
      </c>
      <c r="M54" s="106">
        <f>+'servicios de ingenieria'!K26</f>
        <v>0</v>
      </c>
    </row>
    <row r="55" spans="1:16" ht="25.5" customHeight="1" x14ac:dyDescent="0.2">
      <c r="A55" s="104" t="str">
        <f>+'Servicio de reparación de muebl'!A3</f>
        <v>3-1-2-02-02-03-06-06</v>
      </c>
      <c r="B55" s="166" t="str">
        <f>+'Servicio de reparación de muebl'!B3</f>
        <v>Servicios de reparacion de muebles</v>
      </c>
      <c r="C55" s="106"/>
      <c r="D55" s="106">
        <f>+'Servicio de reparación de muebl'!B26</f>
        <v>0</v>
      </c>
      <c r="E55" s="106">
        <f>+'Servicio de reparación de muebl'!C26</f>
        <v>0</v>
      </c>
      <c r="F55" s="106">
        <f>+'Servicio de reparación de muebl'!D26</f>
        <v>0</v>
      </c>
      <c r="G55" s="106">
        <f>+'Servicio de reparación de muebl'!E26</f>
        <v>0</v>
      </c>
      <c r="H55" s="106"/>
      <c r="I55" s="106">
        <f>+'Servicio de reparación de muebl'!G26</f>
        <v>0</v>
      </c>
      <c r="J55" s="106">
        <f>+'Servicio de reparación de muebl'!H26</f>
        <v>0</v>
      </c>
      <c r="K55" s="106">
        <f>+'Servicio de reparación de muebl'!I26</f>
        <v>0</v>
      </c>
      <c r="L55" s="106" t="str">
        <f>+'Servicio de reparación de muebl'!J26</f>
        <v xml:space="preserve"> </v>
      </c>
      <c r="M55" s="106">
        <f>+'Servicio de reparación de muebl'!K26</f>
        <v>0</v>
      </c>
      <c r="N55" s="194"/>
      <c r="P55" s="168"/>
    </row>
    <row r="56" spans="1:16" s="99" customFormat="1" ht="25.5" customHeight="1" x14ac:dyDescent="0.2">
      <c r="A56" s="147" t="s">
        <v>189</v>
      </c>
      <c r="B56" s="148" t="s">
        <v>192</v>
      </c>
      <c r="C56" s="149">
        <f>SUM(C57)</f>
        <v>500000</v>
      </c>
      <c r="D56" s="149">
        <f>SUM(D57)</f>
        <v>500000</v>
      </c>
      <c r="E56" s="149">
        <f>SUM(E57)</f>
        <v>0</v>
      </c>
      <c r="F56" s="149">
        <f>SUM(F57)</f>
        <v>500000</v>
      </c>
      <c r="G56" s="149">
        <f>SUM(G57)</f>
        <v>500000</v>
      </c>
      <c r="H56" s="150" t="s">
        <v>84</v>
      </c>
      <c r="I56" s="149">
        <f>SUM(I57)</f>
        <v>0</v>
      </c>
      <c r="J56" s="149">
        <f>SUM(J57)</f>
        <v>0</v>
      </c>
      <c r="K56" s="149">
        <f>SUM(K57)</f>
        <v>500000</v>
      </c>
      <c r="L56" s="150" t="s">
        <v>84</v>
      </c>
      <c r="M56" s="149">
        <f>SUM(M57)</f>
        <v>0</v>
      </c>
    </row>
    <row r="57" spans="1:16" s="99" customFormat="1" ht="25.5" customHeight="1" x14ac:dyDescent="0.2">
      <c r="A57" s="104" t="str">
        <f>+'Tasas y derechos administrativo'!A3</f>
        <v>O21803 Tasas y derechos administrativos</v>
      </c>
      <c r="B57" s="109"/>
      <c r="C57" s="106">
        <f>+'Tasas y derechos administrativo'!D33</f>
        <v>500000</v>
      </c>
      <c r="D57" s="106">
        <f>+'Tasas y derechos administrativo'!B33</f>
        <v>500000</v>
      </c>
      <c r="E57" s="106">
        <f>+'Tasas y derechos administrativo'!C33</f>
        <v>0</v>
      </c>
      <c r="F57" s="106">
        <f>+'Tasas y derechos administrativo'!D33</f>
        <v>500000</v>
      </c>
      <c r="G57" s="106">
        <f>+'Tasas y derechos administrativo'!E33</f>
        <v>500000</v>
      </c>
      <c r="H57" s="106" t="str">
        <f>+'Tasas y derechos administrativo'!F33</f>
        <v xml:space="preserve"> </v>
      </c>
      <c r="I57" s="106"/>
      <c r="J57" s="106">
        <f>+'Tasas y derechos administrativo'!H33</f>
        <v>0</v>
      </c>
      <c r="K57" s="106">
        <f>+'Tasas y derechos administrativo'!I33</f>
        <v>500000</v>
      </c>
      <c r="L57" s="106" t="str">
        <f>+'Tasas y derechos administrativo'!J33</f>
        <v xml:space="preserve"> </v>
      </c>
      <c r="M57" s="106">
        <f>+'Tasas y derechos administrativo'!K33</f>
        <v>0</v>
      </c>
    </row>
    <row r="58" spans="1:16" s="99" customFormat="1" ht="25.5" customHeight="1" x14ac:dyDescent="0.2">
      <c r="A58" s="147" t="s">
        <v>100</v>
      </c>
      <c r="B58" s="148" t="s">
        <v>193</v>
      </c>
      <c r="C58" s="149"/>
      <c r="D58" s="149">
        <f>SUM(D54)</f>
        <v>0</v>
      </c>
      <c r="E58" s="149">
        <f>SUM(E54)</f>
        <v>0</v>
      </c>
      <c r="F58" s="149">
        <f>SUM(F54)</f>
        <v>18700000</v>
      </c>
      <c r="G58" s="149">
        <f>SUM(G54+G59)</f>
        <v>24179921</v>
      </c>
      <c r="H58" s="149">
        <v>0</v>
      </c>
      <c r="I58" s="149">
        <f>+I59</f>
        <v>4790554</v>
      </c>
      <c r="J58" s="149"/>
      <c r="K58" s="149">
        <f>SUM(K54+K59)</f>
        <v>2190912</v>
      </c>
      <c r="L58" s="149">
        <v>0</v>
      </c>
      <c r="M58" s="149">
        <f>SUM(M54)</f>
        <v>0</v>
      </c>
    </row>
    <row r="59" spans="1:16" ht="25.5" customHeight="1" x14ac:dyDescent="0.2">
      <c r="A59" s="143" t="s">
        <v>100</v>
      </c>
      <c r="B59" s="105" t="s">
        <v>237</v>
      </c>
      <c r="C59" s="110">
        <f>+'Viaticos y gastos de viaje'!D30</f>
        <v>2921217</v>
      </c>
      <c r="D59" s="110">
        <f>+'Viaticos y gastos de viaje'!B30</f>
        <v>2921217</v>
      </c>
      <c r="E59" s="110">
        <f>+'Viaticos y gastos de viaje'!C30</f>
        <v>0</v>
      </c>
      <c r="F59" s="110">
        <f>+'Viaticos y gastos de viaje'!D30</f>
        <v>2921217</v>
      </c>
      <c r="G59" s="110">
        <f>+'Viaticos y gastos de viaje'!E30</f>
        <v>24179921</v>
      </c>
      <c r="H59" s="107">
        <f>+'Viaticos y gastos de viaje'!F30</f>
        <v>0</v>
      </c>
      <c r="I59" s="110">
        <f>+'Viaticos y gastos de viaje'!G30</f>
        <v>4790554</v>
      </c>
      <c r="J59" s="110">
        <f>+'Viaticos y gastos de viaje'!H30</f>
        <v>-26049258</v>
      </c>
      <c r="K59" s="110">
        <f>+'Viaticos y gastos de viaje'!I30</f>
        <v>2190912</v>
      </c>
      <c r="L59" s="107">
        <f>+'Viaticos y gastos de viaje'!J30</f>
        <v>0</v>
      </c>
      <c r="M59" s="110">
        <f>+'Viaticos y gastos de viaje'!K30</f>
        <v>21989009</v>
      </c>
    </row>
    <row r="60" spans="1:16" ht="25.5" customHeight="1" x14ac:dyDescent="0.2">
      <c r="A60" s="159" t="s">
        <v>76</v>
      </c>
      <c r="B60" s="160" t="s">
        <v>45</v>
      </c>
      <c r="C60" s="161">
        <f>+C4+C21+C56+C58+C59</f>
        <v>19093896000</v>
      </c>
      <c r="D60" s="161">
        <f>+D4+D21+D56+D58</f>
        <v>-2921217</v>
      </c>
      <c r="E60" s="161">
        <f>+E4+E21+E56+E58</f>
        <v>0</v>
      </c>
      <c r="F60" s="161">
        <f>+F4+F21+F56+F58</f>
        <v>19109674783</v>
      </c>
      <c r="G60" s="161">
        <f>+G4+G21+G56+G58</f>
        <v>13639873834</v>
      </c>
      <c r="H60" s="162">
        <f>+G60/F60</f>
        <v>0.7137679729711599</v>
      </c>
      <c r="I60" s="161">
        <f>+I4+I21+I56+I58</f>
        <v>3670243267</v>
      </c>
      <c r="J60" s="161">
        <f>+J4+J21+J56+J58</f>
        <v>1809828157</v>
      </c>
      <c r="K60" s="161">
        <f>+K4+K21+K56+K58</f>
        <v>7307476225</v>
      </c>
      <c r="L60" s="162">
        <f>+K60/F60</f>
        <v>0.38239668167983393</v>
      </c>
      <c r="M60" s="161">
        <f>+M4+M21+M56+M58</f>
        <v>5866372241</v>
      </c>
      <c r="N60" s="171"/>
    </row>
    <row r="61" spans="1:16" ht="25.5" customHeight="1" x14ac:dyDescent="0.2">
      <c r="A61" s="163" t="s">
        <v>77</v>
      </c>
      <c r="B61" s="164" t="s">
        <v>44</v>
      </c>
      <c r="C61" s="165">
        <f>SUM(C62:C62)</f>
        <v>117162035000</v>
      </c>
      <c r="D61" s="165">
        <f>SUM(D62:D62)</f>
        <v>0</v>
      </c>
      <c r="E61" s="165">
        <f>SUM(E62:E62)</f>
        <v>0</v>
      </c>
      <c r="F61" s="165">
        <f>SUM(F62:F62)</f>
        <v>117162035000</v>
      </c>
      <c r="G61" s="165">
        <f>SUM(G62)</f>
        <v>65508797334</v>
      </c>
      <c r="H61" s="150">
        <f>+G61/F61</f>
        <v>0.55912990359035675</v>
      </c>
      <c r="I61" s="165">
        <f>SUM(I62:I62)</f>
        <v>1</v>
      </c>
      <c r="J61" s="165">
        <f>SUM(J62:J62)</f>
        <v>51650951960</v>
      </c>
      <c r="K61" s="165">
        <f>SUM(K62:K62)</f>
        <v>65002164341</v>
      </c>
      <c r="L61" s="150">
        <f>+K61/F61</f>
        <v>0.55480569572728911</v>
      </c>
      <c r="M61" s="165">
        <f>SUM(M62:M62)</f>
        <v>506632993</v>
      </c>
    </row>
    <row r="62" spans="1:16" ht="25.5" customHeight="1" x14ac:dyDescent="0.2">
      <c r="A62" s="143" t="str">
        <f>+Nómina!A3</f>
        <v>3-1-1-01</v>
      </c>
      <c r="B62" s="105" t="str">
        <f>+Nómina!B3</f>
        <v>Planta de personal permanente</v>
      </c>
      <c r="C62" s="110">
        <f>+Nómina!A112</f>
        <v>117162035000</v>
      </c>
      <c r="D62" s="110">
        <f>+Nómina!B112</f>
        <v>0</v>
      </c>
      <c r="E62" s="110">
        <f>+Nómina!C112</f>
        <v>0</v>
      </c>
      <c r="F62" s="110">
        <f>+Nómina!D112</f>
        <v>117162035000</v>
      </c>
      <c r="G62" s="110">
        <f>+Nómina!E112</f>
        <v>65508797334</v>
      </c>
      <c r="H62" s="111">
        <f>+Nómina!F112</f>
        <v>0.55912990359035675</v>
      </c>
      <c r="I62" s="110">
        <v>1</v>
      </c>
      <c r="J62" s="110">
        <f>+Nómina!H112</f>
        <v>51650951960</v>
      </c>
      <c r="K62" s="110">
        <f>+Nómina!I112</f>
        <v>65002164341</v>
      </c>
      <c r="L62" s="111">
        <f>+Nómina!J112</f>
        <v>0.55480569572728911</v>
      </c>
      <c r="M62" s="110">
        <f>+Nómina!K112</f>
        <v>506632993</v>
      </c>
      <c r="O62" s="168"/>
    </row>
    <row r="63" spans="1:16" ht="25.5" customHeight="1" x14ac:dyDescent="0.2">
      <c r="A63" s="143"/>
      <c r="C63" s="110"/>
      <c r="D63" s="110"/>
      <c r="E63" s="110"/>
      <c r="F63" s="110"/>
      <c r="G63" s="110"/>
      <c r="H63" s="111"/>
      <c r="I63" s="110"/>
      <c r="J63" s="110"/>
      <c r="K63" s="110"/>
      <c r="L63" s="110"/>
      <c r="M63" s="110"/>
      <c r="N63" s="105"/>
    </row>
    <row r="64" spans="1:16" ht="25.5" customHeight="1" x14ac:dyDescent="0.2">
      <c r="A64" s="112" t="s">
        <v>81</v>
      </c>
      <c r="B64" s="113" t="s">
        <v>46</v>
      </c>
      <c r="C64" s="114">
        <f>+C60+C61</f>
        <v>136255931000</v>
      </c>
      <c r="D64" s="114">
        <f>+D3+D56+D58+D61</f>
        <v>-2921217</v>
      </c>
      <c r="E64" s="114">
        <f>+E3+E56+E58+E61</f>
        <v>0</v>
      </c>
      <c r="F64" s="114">
        <f>+F3+F56+F58+F61</f>
        <v>136271709783</v>
      </c>
      <c r="G64" s="114">
        <f>+G3+G56+G58+G61</f>
        <v>79148671168</v>
      </c>
      <c r="H64" s="115">
        <f>+G64/F64</f>
        <v>0.58081513245879779</v>
      </c>
      <c r="I64" s="116">
        <f>+I60+I61+I59</f>
        <v>3675033822</v>
      </c>
      <c r="J64" s="114">
        <f>+J60+J61+J59</f>
        <v>53434730859</v>
      </c>
      <c r="K64" s="117">
        <f>+K60+K61</f>
        <v>72309640566</v>
      </c>
      <c r="L64" s="115">
        <f>+K64/F64</f>
        <v>0.5306284090890645</v>
      </c>
      <c r="M64" s="114">
        <f>+M60+M61+M59</f>
        <v>6394994243</v>
      </c>
    </row>
    <row r="65" spans="3:14" x14ac:dyDescent="0.2">
      <c r="G65" s="168" t="s">
        <v>84</v>
      </c>
    </row>
    <row r="66" spans="3:14" x14ac:dyDescent="0.2">
      <c r="C66" s="168"/>
      <c r="D66" s="168"/>
      <c r="E66" s="168"/>
      <c r="F66" s="168"/>
      <c r="G66" s="168"/>
      <c r="H66" s="168"/>
      <c r="I66" s="168"/>
      <c r="J66" s="168"/>
      <c r="K66" s="168"/>
      <c r="L66" s="168"/>
      <c r="M66" s="168"/>
      <c r="N66" s="168"/>
    </row>
    <row r="67" spans="3:14" x14ac:dyDescent="0.2">
      <c r="C67" s="168"/>
      <c r="D67" s="168"/>
      <c r="E67" s="168"/>
      <c r="F67" s="168"/>
      <c r="G67" s="168"/>
      <c r="H67" s="168"/>
      <c r="I67" s="168"/>
      <c r="J67" s="168"/>
      <c r="K67" s="168"/>
      <c r="L67" s="168"/>
      <c r="M67" s="168"/>
      <c r="N67" s="168"/>
    </row>
    <row r="68" spans="3:14" x14ac:dyDescent="0.2">
      <c r="C68" s="168"/>
      <c r="D68" s="168"/>
      <c r="E68" s="168"/>
      <c r="F68" s="168"/>
      <c r="G68" s="168"/>
      <c r="H68" s="168"/>
      <c r="I68" s="168"/>
      <c r="J68" s="168"/>
      <c r="K68" s="326"/>
      <c r="L68" s="168"/>
      <c r="M68" s="168"/>
      <c r="N68" s="168"/>
    </row>
    <row r="69" spans="3:14" x14ac:dyDescent="0.2">
      <c r="F69" s="168"/>
      <c r="G69" s="168"/>
      <c r="H69" s="168"/>
      <c r="I69" s="168"/>
      <c r="J69" s="168"/>
      <c r="K69" s="168"/>
    </row>
    <row r="70" spans="3:14" x14ac:dyDescent="0.2">
      <c r="C70" s="168"/>
      <c r="D70" s="168"/>
      <c r="E70" s="168"/>
      <c r="F70" s="168"/>
      <c r="G70" s="168"/>
      <c r="H70" s="168"/>
      <c r="I70" s="168"/>
      <c r="J70" s="168"/>
      <c r="K70" s="168"/>
      <c r="L70" s="168"/>
      <c r="M70" s="168"/>
    </row>
    <row r="71" spans="3:14" x14ac:dyDescent="0.2">
      <c r="M71" s="168"/>
    </row>
    <row r="73" spans="3:14" x14ac:dyDescent="0.2">
      <c r="M73" s="168"/>
    </row>
    <row r="74" spans="3:14" x14ac:dyDescent="0.2">
      <c r="I74" s="168"/>
    </row>
    <row r="76" spans="3:14" x14ac:dyDescent="0.2">
      <c r="J76" s="166"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97"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43000000</v>
      </c>
      <c r="D7" s="24">
        <v>266514177</v>
      </c>
      <c r="E7" s="24">
        <f t="shared" ref="E7:E21" si="1">+C7*20%</f>
        <v>8600000</v>
      </c>
      <c r="F7" s="24">
        <f>+C7-E7</f>
        <v>34400000</v>
      </c>
      <c r="G7" s="24">
        <f>+C7*25%</f>
        <v>10750000</v>
      </c>
      <c r="H7" s="24">
        <f>+C7-G7</f>
        <v>32250000</v>
      </c>
    </row>
    <row r="8" spans="1:8" ht="24.95" customHeight="1" x14ac:dyDescent="0.25">
      <c r="A8" s="9" t="s">
        <v>4</v>
      </c>
      <c r="B8" s="10" t="s">
        <v>53</v>
      </c>
      <c r="C8" s="24">
        <f>+'servicios de documentación y ce'!A26</f>
        <v>3183000</v>
      </c>
      <c r="D8" s="24">
        <v>541863215.74000001</v>
      </c>
      <c r="E8" s="98">
        <f t="shared" si="1"/>
        <v>636600</v>
      </c>
      <c r="F8" s="24">
        <f t="shared" ref="F8:F34" si="2">+C8-E8</f>
        <v>2546400</v>
      </c>
      <c r="G8" s="24">
        <f t="shared" ref="G8:G22" si="3">+C8*25%</f>
        <v>795750</v>
      </c>
      <c r="H8" s="24">
        <f>+C8-G8</f>
        <v>2387250</v>
      </c>
    </row>
    <row r="9" spans="1:8" ht="24.95" customHeight="1" x14ac:dyDescent="0.25">
      <c r="A9" s="9" t="s">
        <v>5</v>
      </c>
      <c r="B9" s="10" t="s">
        <v>54</v>
      </c>
      <c r="C9" s="24">
        <f>+'Productos de petróleo y combust'!A26</f>
        <v>97200000</v>
      </c>
      <c r="D9" s="24">
        <v>57133301</v>
      </c>
      <c r="E9" s="24">
        <f t="shared" si="1"/>
        <v>19440000</v>
      </c>
      <c r="F9" s="24">
        <f t="shared" si="2"/>
        <v>77760000</v>
      </c>
      <c r="G9" s="24">
        <f t="shared" si="3"/>
        <v>24300000</v>
      </c>
      <c r="H9" s="24">
        <f>+C9-G9</f>
        <v>72900000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Conexos'!A35</f>
        <v>7255000</v>
      </c>
      <c r="D16" s="24">
        <v>6160723</v>
      </c>
      <c r="E16" s="24">
        <f t="shared" si="1"/>
        <v>1451000</v>
      </c>
      <c r="F16" s="24">
        <f t="shared" si="2"/>
        <v>5804000</v>
      </c>
      <c r="G16" s="24">
        <f t="shared" si="3"/>
        <v>1813750</v>
      </c>
      <c r="H16" s="24">
        <f>+C16-G16</f>
        <v>5441250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98"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94">
        <f t="shared" si="8"/>
        <v>3020094383.4300003</v>
      </c>
      <c r="E30" s="26" t="e">
        <f t="shared" si="8"/>
        <v>#REF!</v>
      </c>
      <c r="F30" s="26" t="e">
        <f t="shared" si="8"/>
        <v>#REF!</v>
      </c>
      <c r="G30" s="94"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+Nómina!A112</f>
        <v>117162035000</v>
      </c>
      <c r="D32" s="28">
        <v>0</v>
      </c>
      <c r="E32" s="28">
        <f>+C32*4%</f>
        <v>4686481400</v>
      </c>
      <c r="F32" s="28">
        <f t="shared" si="2"/>
        <v>112475553600</v>
      </c>
      <c r="G32" s="28">
        <f>+C32*4%</f>
        <v>4686481400</v>
      </c>
      <c r="H32" s="28">
        <f>+C32-G32</f>
        <v>112475553600</v>
      </c>
    </row>
    <row r="33" spans="1:8" ht="24.95" customHeight="1" x14ac:dyDescent="0.25">
      <c r="A33" s="18" t="s">
        <v>80</v>
      </c>
      <c r="B33" s="10" t="s">
        <v>71</v>
      </c>
      <c r="C33" s="28">
        <f>+'Otros servicios profesionales'!A61</f>
        <v>1209221000</v>
      </c>
      <c r="D33" s="28">
        <v>30786667</v>
      </c>
      <c r="E33" s="28">
        <f>+C33*20%</f>
        <v>241844200</v>
      </c>
      <c r="F33" s="28">
        <f t="shared" si="2"/>
        <v>967376800</v>
      </c>
      <c r="G33" s="28">
        <f>+C33*25%</f>
        <v>302305250</v>
      </c>
      <c r="H33" s="28">
        <f>+C33-G33</f>
        <v>906915750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96">
        <f t="shared" si="10"/>
        <v>3091144450.4300003</v>
      </c>
      <c r="E35" s="29" t="e">
        <f t="shared" si="10"/>
        <v>#REF!</v>
      </c>
      <c r="F35" s="29" t="e">
        <f t="shared" si="10"/>
        <v>#REF!</v>
      </c>
      <c r="G35" s="96" t="e">
        <f t="shared" si="10"/>
        <v>#REF!</v>
      </c>
      <c r="H35" s="29" t="e">
        <f t="shared" si="10"/>
        <v>#REF!</v>
      </c>
    </row>
    <row r="36" spans="1:8" x14ac:dyDescent="0.25">
      <c r="B36" s="2" t="s">
        <v>99</v>
      </c>
      <c r="H36" s="89"/>
    </row>
  </sheetData>
  <printOptions horizontalCentered="1" verticalCentered="1"/>
  <pageMargins left="0.39370078740157483" right="0.39370078740157483" top="0.19685039370078741" bottom="0.19685039370078741" header="0" footer="0"/>
  <pageSetup scale="65" orientation="landscape" horizontalDpi="4294967293" verticalDpi="0" r:id="rId1"/>
  <customProperties>
    <customPr name="_pios_id" r:id="rId2"/>
  </customProperties>
  <drawing r:id="rId3"/>
  <legacyDrawing r:id="rId4"/>
  <oleObjects>
    <mc:AlternateContent xmlns:mc="http://schemas.openxmlformats.org/markup-compatibility/2006">
      <mc:Choice Requires="x14">
        <oleObject progId="PBrush" shapeId="137217" r:id="rId5">
          <objectPr defaultSize="0" autoPict="0" r:id="rId6">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J26" sqref="J26"/>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123</v>
      </c>
      <c r="B3" s="422" t="s">
        <v>124</v>
      </c>
      <c r="C3" s="422"/>
      <c r="D3" s="422"/>
      <c r="E3" s="422"/>
      <c r="F3" s="422"/>
      <c r="G3" s="422"/>
      <c r="H3" s="422"/>
      <c r="I3" s="422"/>
      <c r="J3" s="422"/>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23"/>
      <c r="C6" s="81"/>
      <c r="D6" s="405"/>
      <c r="E6" s="406" t="s">
        <v>26</v>
      </c>
      <c r="F6" s="407"/>
      <c r="G6" s="407"/>
      <c r="H6" s="408"/>
      <c r="I6" s="405"/>
      <c r="J6" s="418"/>
      <c r="K6" s="419"/>
    </row>
    <row r="7" spans="1:11" ht="12.75" customHeight="1" x14ac:dyDescent="0.25">
      <c r="A7" s="191"/>
      <c r="B7" s="409"/>
      <c r="C7" s="410"/>
      <c r="D7" s="83"/>
      <c r="E7" s="411"/>
      <c r="F7" s="412"/>
      <c r="G7" s="412"/>
      <c r="H7" s="413"/>
      <c r="I7" s="61"/>
      <c r="J7" s="409"/>
      <c r="K7" s="410"/>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33"/>
      <c r="C13" s="33"/>
      <c r="D13" s="45"/>
      <c r="E13" s="45"/>
      <c r="F13" s="45"/>
      <c r="G13" s="402" t="s">
        <v>86</v>
      </c>
      <c r="H13" s="403"/>
      <c r="I13" s="59">
        <f>SUM(I7:I12)</f>
        <v>0</v>
      </c>
      <c r="J13" s="46"/>
      <c r="K13" s="47"/>
    </row>
    <row r="14" spans="1:11" ht="12.75" customHeight="1" x14ac:dyDescent="0.25">
      <c r="A14" s="3"/>
      <c r="B14" s="3"/>
      <c r="C14" s="3"/>
      <c r="D14" s="3"/>
      <c r="E14" s="3"/>
      <c r="F14" s="3"/>
      <c r="G14" s="3"/>
      <c r="H14" s="3"/>
      <c r="I14" s="3"/>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36"/>
      <c r="B17" s="36"/>
      <c r="C17" s="36"/>
      <c r="D17" s="36"/>
      <c r="E17" s="38"/>
      <c r="F17" s="40"/>
      <c r="G17" s="38"/>
      <c r="H17" s="40"/>
      <c r="I17" s="51"/>
      <c r="J17" s="51"/>
      <c r="K17" s="60">
        <f t="shared" ref="K17:K22" si="0">+I17-J17</f>
        <v>0</v>
      </c>
    </row>
    <row r="18" spans="1:11" x14ac:dyDescent="0.25">
      <c r="A18" s="67"/>
      <c r="B18" s="52"/>
      <c r="C18" s="53"/>
      <c r="D18" s="53"/>
      <c r="E18" s="38"/>
      <c r="F18" s="40"/>
      <c r="G18" s="54"/>
      <c r="H18" s="55"/>
      <c r="I18" s="60"/>
      <c r="J18" s="60"/>
      <c r="K18" s="60">
        <f t="shared" si="0"/>
        <v>0</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3"/>
      <c r="J24" s="57"/>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2">
        <v>0</v>
      </c>
      <c r="B26" s="132"/>
      <c r="C26" s="132">
        <v>0</v>
      </c>
      <c r="D26" s="133">
        <f>+A26+B26-C26</f>
        <v>0</v>
      </c>
      <c r="E26" s="133">
        <f>+I23</f>
        <v>0</v>
      </c>
      <c r="F26" s="134" t="s">
        <v>84</v>
      </c>
      <c r="G26" s="133">
        <f>+I13</f>
        <v>0</v>
      </c>
      <c r="H26" s="133">
        <f>+D26-E26-G26</f>
        <v>0</v>
      </c>
      <c r="I26" s="133">
        <f>+J23</f>
        <v>0</v>
      </c>
      <c r="J26" s="135" t="s">
        <v>84</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4">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 ref="G23:H23"/>
    <mergeCell ref="G13:H13"/>
    <mergeCell ref="A15:A16"/>
    <mergeCell ref="E15:H15"/>
    <mergeCell ref="I15:I16"/>
    <mergeCell ref="J8:K8"/>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I19" sqref="I19"/>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125</v>
      </c>
      <c r="B3" s="422" t="s">
        <v>126</v>
      </c>
      <c r="C3" s="422"/>
      <c r="D3" s="422"/>
      <c r="E3" s="422"/>
      <c r="F3" s="422"/>
      <c r="G3" s="422"/>
      <c r="H3" s="422"/>
      <c r="I3" s="422"/>
      <c r="J3" s="422"/>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x14ac:dyDescent="0.25">
      <c r="A7" s="375">
        <v>44741</v>
      </c>
      <c r="B7" s="356"/>
      <c r="C7" s="81"/>
      <c r="D7" s="357" t="s">
        <v>1023</v>
      </c>
      <c r="E7" s="376" t="s">
        <v>1024</v>
      </c>
      <c r="F7" s="360"/>
      <c r="G7" s="360"/>
      <c r="H7" s="361"/>
      <c r="I7" s="78">
        <v>1470000</v>
      </c>
      <c r="J7" s="357"/>
      <c r="K7" s="81"/>
    </row>
    <row r="8" spans="1:11" x14ac:dyDescent="0.25">
      <c r="A8" s="78"/>
      <c r="B8" s="356"/>
      <c r="C8" s="81"/>
      <c r="D8" s="357" t="s">
        <v>1023</v>
      </c>
      <c r="E8" s="300" t="s">
        <v>1024</v>
      </c>
      <c r="F8" s="79"/>
      <c r="G8" s="79"/>
      <c r="H8" s="80"/>
      <c r="I8" s="78">
        <v>5658000</v>
      </c>
      <c r="J8" s="357"/>
      <c r="K8" s="81"/>
    </row>
    <row r="9" spans="1:11" x14ac:dyDescent="0.25">
      <c r="A9" s="78"/>
      <c r="B9" s="356"/>
      <c r="C9" s="81"/>
      <c r="D9" s="357" t="s">
        <v>1023</v>
      </c>
      <c r="E9" s="300" t="s">
        <v>1024</v>
      </c>
      <c r="F9" s="79"/>
      <c r="G9" s="79"/>
      <c r="H9" s="80"/>
      <c r="I9" s="78">
        <v>4740000</v>
      </c>
      <c r="J9" s="357"/>
      <c r="K9" s="81"/>
    </row>
    <row r="10" spans="1:11" x14ac:dyDescent="0.25">
      <c r="A10" s="78"/>
      <c r="B10" s="356"/>
      <c r="C10" s="81"/>
      <c r="D10" s="357" t="s">
        <v>1023</v>
      </c>
      <c r="E10" s="300" t="s">
        <v>1024</v>
      </c>
      <c r="F10" s="79"/>
      <c r="G10" s="79"/>
      <c r="H10" s="80"/>
      <c r="I10" s="78">
        <v>48500000</v>
      </c>
      <c r="J10" s="357"/>
      <c r="K10" s="81"/>
    </row>
    <row r="11" spans="1:11" x14ac:dyDescent="0.25">
      <c r="A11" s="78"/>
      <c r="B11" s="356"/>
      <c r="C11" s="81"/>
      <c r="D11" s="357" t="s">
        <v>1023</v>
      </c>
      <c r="E11" s="300" t="s">
        <v>1024</v>
      </c>
      <c r="F11" s="79"/>
      <c r="G11" s="79"/>
      <c r="H11" s="80"/>
      <c r="I11" s="78">
        <v>1423000</v>
      </c>
      <c r="J11" s="357"/>
      <c r="K11" s="81"/>
    </row>
    <row r="12" spans="1:11" x14ac:dyDescent="0.25">
      <c r="A12" s="78"/>
      <c r="B12" s="356"/>
      <c r="C12" s="81"/>
      <c r="D12" s="357" t="s">
        <v>1023</v>
      </c>
      <c r="E12" s="300" t="s">
        <v>1024</v>
      </c>
      <c r="F12" s="79"/>
      <c r="G12" s="79"/>
      <c r="H12" s="80"/>
      <c r="I12" s="78">
        <v>10996000</v>
      </c>
      <c r="J12" s="357"/>
      <c r="K12" s="81"/>
    </row>
    <row r="13" spans="1:11" x14ac:dyDescent="0.25">
      <c r="A13" s="78"/>
      <c r="B13" s="356"/>
      <c r="C13" s="81"/>
      <c r="D13" s="357" t="s">
        <v>1023</v>
      </c>
      <c r="E13" s="300" t="s">
        <v>1024</v>
      </c>
      <c r="F13" s="79"/>
      <c r="G13" s="79"/>
      <c r="H13" s="80"/>
      <c r="I13" s="78">
        <v>22164000</v>
      </c>
      <c r="J13" s="357"/>
      <c r="K13" s="81"/>
    </row>
    <row r="14" spans="1:11" x14ac:dyDescent="0.25">
      <c r="A14" s="78"/>
      <c r="B14" s="356"/>
      <c r="C14" s="81"/>
      <c r="D14" s="357" t="s">
        <v>1023</v>
      </c>
      <c r="E14" s="300" t="s">
        <v>1024</v>
      </c>
      <c r="F14" s="79"/>
      <c r="G14" s="79"/>
      <c r="H14" s="80"/>
      <c r="I14" s="78">
        <v>8330000</v>
      </c>
      <c r="J14" s="357"/>
      <c r="K14" s="81"/>
    </row>
    <row r="15" spans="1:11" x14ac:dyDescent="0.25">
      <c r="A15" s="78"/>
      <c r="B15" s="356"/>
      <c r="C15" s="81"/>
      <c r="D15" s="357" t="s">
        <v>1023</v>
      </c>
      <c r="E15" s="300" t="s">
        <v>1024</v>
      </c>
      <c r="F15" s="79"/>
      <c r="G15" s="79"/>
      <c r="H15" s="80"/>
      <c r="I15" s="78">
        <v>877000</v>
      </c>
      <c r="J15" s="357"/>
      <c r="K15" s="81"/>
    </row>
    <row r="16" spans="1:11" ht="12.75" customHeight="1" x14ac:dyDescent="0.25">
      <c r="A16" s="177"/>
      <c r="B16" s="397"/>
      <c r="C16" s="398"/>
      <c r="D16" s="83" t="s">
        <v>1023</v>
      </c>
      <c r="E16" s="300" t="s">
        <v>1024</v>
      </c>
      <c r="F16" s="79"/>
      <c r="G16" s="79"/>
      <c r="H16" s="80"/>
      <c r="I16" s="60">
        <v>3489000</v>
      </c>
      <c r="J16" s="397"/>
      <c r="K16" s="398"/>
    </row>
    <row r="17" spans="1:11" ht="12.75" customHeight="1" x14ac:dyDescent="0.25">
      <c r="A17" s="177"/>
      <c r="B17" s="397"/>
      <c r="C17" s="398"/>
      <c r="D17" s="83" t="s">
        <v>1023</v>
      </c>
      <c r="E17" s="300" t="s">
        <v>1024</v>
      </c>
      <c r="F17" s="79"/>
      <c r="G17" s="79"/>
      <c r="H17" s="80"/>
      <c r="I17" s="60">
        <v>4056000</v>
      </c>
      <c r="J17" s="397"/>
      <c r="K17" s="398"/>
    </row>
    <row r="18" spans="1:11" ht="12.75" customHeight="1" x14ac:dyDescent="0.25">
      <c r="A18" s="177"/>
      <c r="B18" s="420"/>
      <c r="C18" s="421"/>
      <c r="D18" s="83"/>
      <c r="E18" s="424"/>
      <c r="F18" s="425"/>
      <c r="G18" s="425"/>
      <c r="H18" s="426"/>
      <c r="I18" s="60"/>
      <c r="J18" s="397"/>
      <c r="K18" s="398"/>
    </row>
    <row r="19" spans="1:11" x14ac:dyDescent="0.25">
      <c r="A19" s="44"/>
      <c r="B19" s="33"/>
      <c r="C19" s="33"/>
      <c r="D19" s="45"/>
      <c r="E19" s="45"/>
      <c r="F19" s="45"/>
      <c r="G19" s="402" t="s">
        <v>86</v>
      </c>
      <c r="H19" s="403"/>
      <c r="I19" s="59">
        <f>SUM(I7:I18)</f>
        <v>111703000</v>
      </c>
      <c r="J19" s="46"/>
      <c r="K19" s="47"/>
    </row>
    <row r="20" spans="1:11" ht="12.75" customHeight="1" x14ac:dyDescent="0.25">
      <c r="A20" s="3"/>
      <c r="B20" s="3"/>
      <c r="C20" s="3"/>
      <c r="D20" s="3"/>
      <c r="E20" s="3"/>
      <c r="F20" s="3"/>
      <c r="G20" s="3"/>
      <c r="H20" s="3"/>
      <c r="I20" s="3"/>
      <c r="J20" s="32"/>
      <c r="K20" s="40"/>
    </row>
    <row r="21" spans="1:11" x14ac:dyDescent="0.25">
      <c r="A21" s="404" t="s">
        <v>22</v>
      </c>
      <c r="B21" s="30" t="s">
        <v>31</v>
      </c>
      <c r="C21" s="49" t="s">
        <v>27</v>
      </c>
      <c r="D21" s="48" t="s">
        <v>27</v>
      </c>
      <c r="E21" s="406" t="s">
        <v>33</v>
      </c>
      <c r="F21" s="407"/>
      <c r="G21" s="407"/>
      <c r="H21" s="408"/>
      <c r="I21" s="404" t="s">
        <v>24</v>
      </c>
      <c r="J21" s="404" t="s">
        <v>23</v>
      </c>
      <c r="K21" s="49" t="s">
        <v>40</v>
      </c>
    </row>
    <row r="22" spans="1:11" x14ac:dyDescent="0.25">
      <c r="A22" s="405"/>
      <c r="B22" s="50" t="s">
        <v>32</v>
      </c>
      <c r="C22" s="50" t="s">
        <v>29</v>
      </c>
      <c r="D22" s="50" t="s">
        <v>28</v>
      </c>
      <c r="E22" s="406" t="s">
        <v>26</v>
      </c>
      <c r="F22" s="408"/>
      <c r="G22" s="406" t="s">
        <v>25</v>
      </c>
      <c r="H22" s="408"/>
      <c r="I22" s="405"/>
      <c r="J22" s="405"/>
      <c r="K22" s="50" t="s">
        <v>41</v>
      </c>
    </row>
    <row r="23" spans="1:11" ht="12.75" customHeight="1" x14ac:dyDescent="0.25">
      <c r="A23" s="67"/>
      <c r="B23" s="53"/>
      <c r="C23" s="53"/>
      <c r="D23" s="53"/>
      <c r="E23" s="259"/>
      <c r="F23" s="40"/>
      <c r="G23" s="217"/>
      <c r="H23" s="55"/>
      <c r="I23" s="60"/>
      <c r="J23" s="60"/>
      <c r="K23" s="60"/>
    </row>
    <row r="24" spans="1:11" x14ac:dyDescent="0.25">
      <c r="A24" s="67"/>
      <c r="B24" s="53"/>
      <c r="C24" s="53"/>
      <c r="D24" s="53"/>
      <c r="E24" s="38"/>
      <c r="F24" s="40"/>
      <c r="G24" s="217"/>
      <c r="H24" s="55"/>
      <c r="I24" s="60"/>
      <c r="J24" s="60"/>
      <c r="K24" s="60"/>
    </row>
    <row r="25" spans="1:11" x14ac:dyDescent="0.25">
      <c r="A25" s="67"/>
      <c r="B25" s="53"/>
      <c r="C25" s="53"/>
      <c r="D25" s="53"/>
      <c r="E25" s="38"/>
      <c r="F25" s="40"/>
      <c r="G25" s="217"/>
      <c r="H25" s="55"/>
      <c r="I25" s="60"/>
      <c r="J25" s="60"/>
      <c r="K25" s="60">
        <f t="shared" ref="K25:K30" si="0">+I25-J25</f>
        <v>0</v>
      </c>
    </row>
    <row r="26" spans="1:11" x14ac:dyDescent="0.25">
      <c r="A26" s="67"/>
      <c r="B26" s="53"/>
      <c r="C26" s="53"/>
      <c r="D26" s="53"/>
      <c r="E26" s="38"/>
      <c r="F26" s="40"/>
      <c r="G26" s="217"/>
      <c r="H26" s="55"/>
      <c r="I26" s="60"/>
      <c r="J26" s="60"/>
      <c r="K26" s="60">
        <f t="shared" si="0"/>
        <v>0</v>
      </c>
    </row>
    <row r="27" spans="1:11" x14ac:dyDescent="0.25">
      <c r="A27" s="67"/>
      <c r="B27" s="53"/>
      <c r="C27" s="53"/>
      <c r="D27" s="53"/>
      <c r="E27" s="38"/>
      <c r="F27" s="40"/>
      <c r="G27" s="217"/>
      <c r="H27" s="55"/>
      <c r="I27" s="60"/>
      <c r="J27" s="60"/>
      <c r="K27" s="60">
        <f t="shared" si="0"/>
        <v>0</v>
      </c>
    </row>
    <row r="28" spans="1:11" x14ac:dyDescent="0.25">
      <c r="A28" s="67"/>
      <c r="B28" s="53"/>
      <c r="C28" s="53"/>
      <c r="D28" s="53"/>
      <c r="E28" s="38"/>
      <c r="F28" s="40"/>
      <c r="G28" s="217"/>
      <c r="H28" s="55"/>
      <c r="I28" s="60"/>
      <c r="J28" s="60"/>
      <c r="K28" s="60">
        <f t="shared" si="0"/>
        <v>0</v>
      </c>
    </row>
    <row r="29" spans="1:11" x14ac:dyDescent="0.25">
      <c r="A29" s="67"/>
      <c r="B29" s="53"/>
      <c r="C29" s="53"/>
      <c r="D29" s="53"/>
      <c r="E29" s="38"/>
      <c r="F29" s="40"/>
      <c r="G29" s="217"/>
      <c r="H29" s="55"/>
      <c r="I29" s="60"/>
      <c r="J29" s="60"/>
      <c r="K29" s="60">
        <f t="shared" si="0"/>
        <v>0</v>
      </c>
    </row>
    <row r="30" spans="1:11" x14ac:dyDescent="0.25">
      <c r="A30" s="67"/>
      <c r="B30" s="53"/>
      <c r="C30" s="53"/>
      <c r="D30" s="53"/>
      <c r="E30" s="38"/>
      <c r="F30" s="40"/>
      <c r="G30" s="217"/>
      <c r="H30" s="55"/>
      <c r="I30" s="60"/>
      <c r="J30" s="60"/>
      <c r="K30" s="60">
        <f t="shared" si="0"/>
        <v>0</v>
      </c>
    </row>
    <row r="31" spans="1:11" x14ac:dyDescent="0.25">
      <c r="A31" s="67"/>
      <c r="B31" s="53"/>
      <c r="C31" s="53"/>
      <c r="D31" s="53"/>
      <c r="E31" s="38"/>
      <c r="F31" s="40"/>
      <c r="G31" s="217"/>
      <c r="H31" s="55"/>
      <c r="I31" s="60"/>
      <c r="J31" s="60"/>
      <c r="K31" s="60">
        <f>+I31-J31</f>
        <v>0</v>
      </c>
    </row>
    <row r="32" spans="1:11" x14ac:dyDescent="0.25">
      <c r="A32" s="44"/>
      <c r="B32" s="45"/>
      <c r="C32" s="45"/>
      <c r="D32" s="45"/>
      <c r="E32" s="45"/>
      <c r="F32" s="45"/>
      <c r="G32" s="402" t="s">
        <v>86</v>
      </c>
      <c r="H32" s="403"/>
      <c r="I32" s="63">
        <f>SUM(I23:I31)</f>
        <v>0</v>
      </c>
      <c r="J32" s="63">
        <f>SUM(J23:J31)</f>
        <v>0</v>
      </c>
      <c r="K32" s="63">
        <f>SUM(K23:K31)</f>
        <v>0</v>
      </c>
    </row>
    <row r="33" spans="1:11" ht="12.75" customHeight="1" x14ac:dyDescent="0.25">
      <c r="A33" s="3"/>
      <c r="B33" s="3"/>
      <c r="C33" s="3"/>
      <c r="D33" s="3"/>
      <c r="E33" s="3"/>
      <c r="F33" s="3"/>
      <c r="G33" s="3"/>
      <c r="H33" s="3"/>
      <c r="I33" s="3"/>
      <c r="J33" s="57"/>
      <c r="K33" s="45"/>
    </row>
    <row r="34" spans="1:11" ht="24.95" customHeight="1" x14ac:dyDescent="0.25">
      <c r="A34" s="130" t="s">
        <v>107</v>
      </c>
      <c r="B34" s="130" t="s">
        <v>105</v>
      </c>
      <c r="C34" s="130" t="s">
        <v>104</v>
      </c>
      <c r="D34" s="131" t="s">
        <v>108</v>
      </c>
      <c r="E34" s="130" t="s">
        <v>33</v>
      </c>
      <c r="F34" s="130" t="s">
        <v>102</v>
      </c>
      <c r="G34" s="130" t="s">
        <v>30</v>
      </c>
      <c r="H34" s="130" t="s">
        <v>42</v>
      </c>
      <c r="I34" s="130" t="s">
        <v>43</v>
      </c>
      <c r="J34" s="130" t="s">
        <v>73</v>
      </c>
      <c r="K34" s="130" t="s">
        <v>48</v>
      </c>
    </row>
    <row r="35" spans="1:11" ht="24.95" customHeight="1" x14ac:dyDescent="0.25">
      <c r="A35" s="132">
        <v>287372000</v>
      </c>
      <c r="B35" s="132">
        <v>0</v>
      </c>
      <c r="C35" s="132">
        <v>0</v>
      </c>
      <c r="D35" s="133">
        <f>+A35+B35-C35</f>
        <v>287372000</v>
      </c>
      <c r="E35" s="133">
        <f>+I32</f>
        <v>0</v>
      </c>
      <c r="F35" s="134">
        <f>+E35/D35</f>
        <v>0</v>
      </c>
      <c r="G35" s="133">
        <f>+I19</f>
        <v>111703000</v>
      </c>
      <c r="H35" s="133">
        <f>+D35-E35-G35</f>
        <v>175669000</v>
      </c>
      <c r="I35" s="133">
        <f>+J32</f>
        <v>0</v>
      </c>
      <c r="J35" s="135">
        <f>+I35/D35</f>
        <v>0</v>
      </c>
      <c r="K35" s="133">
        <f>+K32</f>
        <v>0</v>
      </c>
    </row>
    <row r="36" spans="1:11" x14ac:dyDescent="0.25">
      <c r="A36" s="136">
        <v>1</v>
      </c>
      <c r="B36" s="136">
        <v>2</v>
      </c>
      <c r="C36" s="136">
        <v>3</v>
      </c>
      <c r="D36" s="136" t="s">
        <v>35</v>
      </c>
      <c r="E36" s="136">
        <v>5</v>
      </c>
      <c r="F36" s="136" t="s">
        <v>49</v>
      </c>
      <c r="G36" s="136">
        <v>7</v>
      </c>
      <c r="H36" s="136" t="s">
        <v>50</v>
      </c>
      <c r="I36" s="136">
        <v>9</v>
      </c>
      <c r="J36" s="136" t="s">
        <v>74</v>
      </c>
      <c r="K36" s="136" t="s">
        <v>75</v>
      </c>
    </row>
  </sheetData>
  <mergeCells count="23">
    <mergeCell ref="B3:J3"/>
    <mergeCell ref="A5:A6"/>
    <mergeCell ref="B5:B6"/>
    <mergeCell ref="D5:D6"/>
    <mergeCell ref="E5:H5"/>
    <mergeCell ref="I5:I6"/>
    <mergeCell ref="J5:K6"/>
    <mergeCell ref="E6:H6"/>
    <mergeCell ref="J21:J22"/>
    <mergeCell ref="E22:F22"/>
    <mergeCell ref="G22:H22"/>
    <mergeCell ref="J18:K18"/>
    <mergeCell ref="B16:C16"/>
    <mergeCell ref="J16:K16"/>
    <mergeCell ref="B17:C17"/>
    <mergeCell ref="J17:K17"/>
    <mergeCell ref="G32:H32"/>
    <mergeCell ref="G19:H19"/>
    <mergeCell ref="A21:A22"/>
    <mergeCell ref="E21:H21"/>
    <mergeCell ref="I21:I22"/>
    <mergeCell ref="B18:C18"/>
    <mergeCell ref="E18:H1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J17" sqref="J17:J1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111</v>
      </c>
      <c r="B3" s="129" t="s">
        <v>112</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c r="B7" s="397"/>
      <c r="C7" s="398"/>
      <c r="D7" s="83"/>
      <c r="E7" s="411"/>
      <c r="F7" s="412"/>
      <c r="G7" s="412"/>
      <c r="H7" s="413"/>
      <c r="I7" s="61"/>
      <c r="J7" s="397"/>
      <c r="K7" s="398"/>
    </row>
    <row r="8" spans="1:11" ht="12.75" customHeight="1" x14ac:dyDescent="0.25">
      <c r="A8" s="122"/>
      <c r="B8" s="397"/>
      <c r="C8" s="398"/>
      <c r="D8" s="83"/>
      <c r="E8" s="399"/>
      <c r="F8" s="400"/>
      <c r="G8" s="400"/>
      <c r="H8" s="401"/>
      <c r="I8" s="61"/>
      <c r="J8" s="397"/>
      <c r="K8" s="398"/>
    </row>
    <row r="9" spans="1:11" ht="12.75" customHeight="1" x14ac:dyDescent="0.25">
      <c r="A9" s="122"/>
      <c r="B9" s="397"/>
      <c r="C9" s="398"/>
      <c r="D9" s="83"/>
      <c r="E9" s="399"/>
      <c r="F9" s="400"/>
      <c r="G9" s="400"/>
      <c r="H9" s="401"/>
      <c r="I9" s="61"/>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177">
        <v>44658</v>
      </c>
      <c r="B17" s="122" t="s">
        <v>428</v>
      </c>
      <c r="C17" s="122" t="s">
        <v>549</v>
      </c>
      <c r="D17" s="122" t="s">
        <v>550</v>
      </c>
      <c r="E17" s="178" t="s">
        <v>551</v>
      </c>
      <c r="F17" s="179"/>
      <c r="G17" s="31" t="s">
        <v>548</v>
      </c>
      <c r="H17" s="40"/>
      <c r="I17" s="76">
        <v>66000000</v>
      </c>
      <c r="J17" s="76">
        <v>17618643</v>
      </c>
      <c r="K17" s="60">
        <f>+I17-J17</f>
        <v>48381357</v>
      </c>
    </row>
    <row r="18" spans="1:11" x14ac:dyDescent="0.25">
      <c r="A18" s="67">
        <v>44658</v>
      </c>
      <c r="B18" s="122" t="s">
        <v>428</v>
      </c>
      <c r="C18" s="69" t="s">
        <v>549</v>
      </c>
      <c r="D18" s="69" t="s">
        <v>550</v>
      </c>
      <c r="E18" s="75" t="s">
        <v>551</v>
      </c>
      <c r="F18" s="65"/>
      <c r="G18" s="66" t="s">
        <v>548</v>
      </c>
      <c r="H18" s="65"/>
      <c r="I18" s="76">
        <v>12000000</v>
      </c>
      <c r="J18" s="76">
        <v>3979242</v>
      </c>
      <c r="K18" s="60">
        <f>+I18-J18</f>
        <v>8020758</v>
      </c>
    </row>
    <row r="19" spans="1:11" x14ac:dyDescent="0.25">
      <c r="A19" s="67"/>
      <c r="B19" s="122"/>
      <c r="C19" s="69"/>
      <c r="D19" s="69"/>
      <c r="E19" s="75"/>
      <c r="F19" s="65"/>
      <c r="G19" s="66"/>
      <c r="H19" s="65"/>
      <c r="I19" s="76"/>
      <c r="J19" s="60"/>
      <c r="K19" s="60"/>
    </row>
    <row r="20" spans="1:11" x14ac:dyDescent="0.25">
      <c r="A20" s="67"/>
      <c r="B20" s="122"/>
      <c r="C20" s="69"/>
      <c r="D20" s="69"/>
      <c r="E20"/>
      <c r="F20" s="65"/>
      <c r="G20"/>
      <c r="H20" s="65"/>
      <c r="I20" s="76"/>
      <c r="J20" s="58"/>
      <c r="K20" s="60"/>
    </row>
    <row r="21" spans="1:11" x14ac:dyDescent="0.25">
      <c r="A21" s="67"/>
      <c r="B21" s="122"/>
      <c r="C21" s="69"/>
      <c r="D21" s="69"/>
      <c r="E21" s="38"/>
      <c r="F21" s="65"/>
      <c r="G21" s="66"/>
      <c r="H21" s="65"/>
      <c r="I21" s="76"/>
      <c r="J21" s="58"/>
      <c r="K21" s="60">
        <f>+I21-J21</f>
        <v>0</v>
      </c>
    </row>
    <row r="22" spans="1:11" ht="12.75" customHeight="1" x14ac:dyDescent="0.25">
      <c r="A22" s="39"/>
      <c r="B22" s="122"/>
      <c r="C22" s="36"/>
      <c r="D22" s="36"/>
      <c r="E22" s="38"/>
      <c r="F22" s="40"/>
      <c r="G22" s="38"/>
      <c r="H22" s="40"/>
      <c r="I22" s="76"/>
      <c r="J22" s="72"/>
      <c r="K22" s="60">
        <f>+I22-J22</f>
        <v>0</v>
      </c>
    </row>
    <row r="23" spans="1:11" x14ac:dyDescent="0.25">
      <c r="A23" s="44"/>
      <c r="B23" s="45"/>
      <c r="C23" s="45"/>
      <c r="D23" s="45"/>
      <c r="E23" s="45"/>
      <c r="F23" s="45"/>
      <c r="G23" s="402" t="s">
        <v>86</v>
      </c>
      <c r="H23" s="403"/>
      <c r="I23" s="63">
        <f>SUM(I17:I22)</f>
        <v>78000000</v>
      </c>
      <c r="J23" s="63">
        <f>SUM(J17:J22)</f>
        <v>21597885</v>
      </c>
      <c r="K23" s="63">
        <f>SUM(K17:K22)</f>
        <v>56402115</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97200000</v>
      </c>
      <c r="B26" s="137">
        <v>0</v>
      </c>
      <c r="C26" s="137">
        <v>0</v>
      </c>
      <c r="D26" s="133">
        <f>+A26+B26-C26</f>
        <v>97200000</v>
      </c>
      <c r="E26" s="133">
        <f>+I23</f>
        <v>78000000</v>
      </c>
      <c r="F26" s="134">
        <f>+E26/D26</f>
        <v>0.80246913580246915</v>
      </c>
      <c r="G26" s="133">
        <f>+I13</f>
        <v>0</v>
      </c>
      <c r="H26" s="133">
        <f>+D26-E26-G26</f>
        <v>19200000</v>
      </c>
      <c r="I26" s="133">
        <f>+J23</f>
        <v>21597885</v>
      </c>
      <c r="J26" s="139">
        <f>+I26/D26</f>
        <v>0.22220046296296297</v>
      </c>
      <c r="K26" s="133">
        <f>+K23</f>
        <v>56402115</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G23:H23"/>
    <mergeCell ref="E15:H15"/>
    <mergeCell ref="E16:F16"/>
    <mergeCell ref="G16:H16"/>
    <mergeCell ref="E5:H5"/>
    <mergeCell ref="E6:H6"/>
    <mergeCell ref="G13:H13"/>
    <mergeCell ref="J15:J16"/>
    <mergeCell ref="I15:I16"/>
    <mergeCell ref="A15:A16"/>
    <mergeCell ref="B5:B6"/>
    <mergeCell ref="D5:D6"/>
    <mergeCell ref="I5:I6"/>
    <mergeCell ref="J5:K6"/>
    <mergeCell ref="A5:A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10" sqref="A10"/>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101</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6" t="s">
        <v>127</v>
      </c>
      <c r="B3" s="129" t="s">
        <v>128</v>
      </c>
      <c r="C3" s="126"/>
      <c r="D3" s="126"/>
      <c r="E3" s="127"/>
      <c r="F3" s="127"/>
      <c r="G3" s="127"/>
      <c r="H3" s="127"/>
      <c r="I3" s="127"/>
      <c r="J3" s="128"/>
      <c r="K3" s="128" t="str">
        <f>+TOTAL!M1</f>
        <v>AGOSTO</v>
      </c>
    </row>
    <row r="4" spans="1:11" ht="12.75" customHeight="1" x14ac:dyDescent="0.25">
      <c r="A4" s="3"/>
      <c r="B4" s="3"/>
      <c r="C4" s="3"/>
      <c r="D4" s="3"/>
      <c r="E4" s="3"/>
      <c r="F4" s="3"/>
      <c r="G4" s="3"/>
      <c r="H4" s="3"/>
      <c r="I4" s="3"/>
      <c r="J4" s="32"/>
      <c r="K4" s="33"/>
    </row>
    <row r="5" spans="1:11" x14ac:dyDescent="0.25">
      <c r="A5" s="404" t="s">
        <v>22</v>
      </c>
      <c r="B5" s="414" t="s">
        <v>85</v>
      </c>
      <c r="C5" s="34"/>
      <c r="D5" s="404" t="s">
        <v>51</v>
      </c>
      <c r="E5" s="406" t="s">
        <v>30</v>
      </c>
      <c r="F5" s="407"/>
      <c r="G5" s="407"/>
      <c r="H5" s="408"/>
      <c r="I5" s="404" t="s">
        <v>24</v>
      </c>
      <c r="J5" s="416" t="s">
        <v>34</v>
      </c>
      <c r="K5" s="417"/>
    </row>
    <row r="6" spans="1:11" x14ac:dyDescent="0.25">
      <c r="A6" s="405"/>
      <c r="B6" s="415"/>
      <c r="C6" s="35"/>
      <c r="D6" s="405"/>
      <c r="E6" s="406" t="s">
        <v>26</v>
      </c>
      <c r="F6" s="407"/>
      <c r="G6" s="407"/>
      <c r="H6" s="408"/>
      <c r="I6" s="405"/>
      <c r="J6" s="418"/>
      <c r="K6" s="419"/>
    </row>
    <row r="7" spans="1:11" ht="12.75" customHeight="1" x14ac:dyDescent="0.25">
      <c r="A7" s="191">
        <v>44741</v>
      </c>
      <c r="B7" s="397"/>
      <c r="C7" s="398"/>
      <c r="D7" s="83" t="s">
        <v>1023</v>
      </c>
      <c r="E7" s="411" t="s">
        <v>1024</v>
      </c>
      <c r="F7" s="412"/>
      <c r="G7" s="412"/>
      <c r="H7" s="413"/>
      <c r="I7" s="61">
        <v>113000</v>
      </c>
      <c r="J7" s="409"/>
      <c r="K7" s="410"/>
    </row>
    <row r="8" spans="1:11" ht="12.75" customHeight="1" x14ac:dyDescent="0.25">
      <c r="A8" s="226">
        <v>44741</v>
      </c>
      <c r="B8" s="397"/>
      <c r="C8" s="398"/>
      <c r="D8" s="83" t="s">
        <v>1023</v>
      </c>
      <c r="E8" s="399" t="s">
        <v>1024</v>
      </c>
      <c r="F8" s="400"/>
      <c r="G8" s="400"/>
      <c r="H8" s="401"/>
      <c r="I8" s="61">
        <v>876000</v>
      </c>
      <c r="J8" s="397"/>
      <c r="K8" s="398"/>
    </row>
    <row r="9" spans="1:11" ht="12.75" customHeight="1" x14ac:dyDescent="0.25">
      <c r="A9" s="226">
        <v>44741</v>
      </c>
      <c r="B9" s="397"/>
      <c r="C9" s="398"/>
      <c r="D9" s="83" t="s">
        <v>1023</v>
      </c>
      <c r="E9" s="399" t="s">
        <v>1024</v>
      </c>
      <c r="F9" s="400"/>
      <c r="G9" s="400"/>
      <c r="H9" s="401"/>
      <c r="I9" s="61">
        <v>750000</v>
      </c>
      <c r="J9" s="397"/>
      <c r="K9" s="398"/>
    </row>
    <row r="10" spans="1:11" ht="12.75" customHeight="1" x14ac:dyDescent="0.25">
      <c r="A10" s="122"/>
      <c r="B10" s="397"/>
      <c r="C10" s="398"/>
      <c r="D10" s="83"/>
      <c r="E10" s="399"/>
      <c r="F10" s="400"/>
      <c r="G10" s="400"/>
      <c r="H10" s="401"/>
      <c r="I10" s="61"/>
      <c r="J10" s="397"/>
      <c r="K10" s="398"/>
    </row>
    <row r="11" spans="1:11" ht="12.75" customHeight="1" x14ac:dyDescent="0.25">
      <c r="A11" s="122"/>
      <c r="B11" s="397"/>
      <c r="C11" s="398"/>
      <c r="D11" s="83"/>
      <c r="E11" s="399"/>
      <c r="F11" s="400"/>
      <c r="G11" s="400"/>
      <c r="H11" s="401"/>
      <c r="I11" s="61"/>
      <c r="J11" s="397"/>
      <c r="K11" s="398"/>
    </row>
    <row r="12" spans="1:11" ht="12.75" customHeight="1" x14ac:dyDescent="0.25">
      <c r="A12" s="122"/>
      <c r="B12" s="397"/>
      <c r="C12" s="398"/>
      <c r="D12" s="83"/>
      <c r="E12" s="399"/>
      <c r="F12" s="400"/>
      <c r="G12" s="400"/>
      <c r="H12" s="401"/>
      <c r="I12" s="61"/>
      <c r="J12" s="397"/>
      <c r="K12" s="398"/>
    </row>
    <row r="13" spans="1:11" x14ac:dyDescent="0.25">
      <c r="A13" s="44"/>
      <c r="B13" s="45"/>
      <c r="C13" s="45"/>
      <c r="D13" s="45"/>
      <c r="E13" s="45"/>
      <c r="F13" s="45"/>
      <c r="G13" s="402" t="s">
        <v>86</v>
      </c>
      <c r="H13" s="403"/>
      <c r="I13" s="59">
        <f>SUM(I7:I12)</f>
        <v>1739000</v>
      </c>
      <c r="J13" s="46"/>
      <c r="K13" s="47"/>
    </row>
    <row r="14" spans="1:11" ht="12.75" customHeight="1" x14ac:dyDescent="0.25">
      <c r="A14" s="3"/>
      <c r="B14" s="3"/>
      <c r="C14" s="3"/>
      <c r="D14" s="3"/>
      <c r="E14" s="3"/>
      <c r="F14" s="3"/>
      <c r="G14" s="3"/>
      <c r="H14" s="3"/>
      <c r="I14" s="74"/>
      <c r="J14" s="32"/>
      <c r="K14" s="40"/>
    </row>
    <row r="15" spans="1:11" x14ac:dyDescent="0.25">
      <c r="A15" s="404" t="s">
        <v>22</v>
      </c>
      <c r="B15" s="30" t="s">
        <v>31</v>
      </c>
      <c r="C15" s="49" t="s">
        <v>27</v>
      </c>
      <c r="D15" s="48" t="s">
        <v>27</v>
      </c>
      <c r="E15" s="406" t="s">
        <v>33</v>
      </c>
      <c r="F15" s="407"/>
      <c r="G15" s="407"/>
      <c r="H15" s="408"/>
      <c r="I15" s="404" t="s">
        <v>24</v>
      </c>
      <c r="J15" s="404" t="s">
        <v>23</v>
      </c>
      <c r="K15" s="49" t="s">
        <v>40</v>
      </c>
    </row>
    <row r="16" spans="1:11" x14ac:dyDescent="0.25">
      <c r="A16" s="405"/>
      <c r="B16" s="50" t="s">
        <v>32</v>
      </c>
      <c r="C16" s="50" t="s">
        <v>29</v>
      </c>
      <c r="D16" s="50" t="s">
        <v>28</v>
      </c>
      <c r="E16" s="406" t="s">
        <v>26</v>
      </c>
      <c r="F16" s="408"/>
      <c r="G16" s="406" t="s">
        <v>25</v>
      </c>
      <c r="H16" s="408"/>
      <c r="I16" s="405"/>
      <c r="J16" s="405"/>
      <c r="K16" s="50" t="s">
        <v>41</v>
      </c>
    </row>
    <row r="17" spans="1:11" ht="12.75" customHeight="1" x14ac:dyDescent="0.25">
      <c r="A17" s="177"/>
      <c r="B17" s="122"/>
      <c r="C17" s="122"/>
      <c r="D17" s="122"/>
      <c r="E17" s="178"/>
      <c r="F17" s="179"/>
      <c r="H17" s="40"/>
      <c r="I17" s="76"/>
      <c r="J17" s="76"/>
      <c r="K17" s="60"/>
    </row>
    <row r="18" spans="1:11" x14ac:dyDescent="0.25">
      <c r="A18" s="67"/>
      <c r="B18" s="68"/>
      <c r="C18" s="69"/>
      <c r="D18" s="69"/>
      <c r="E18" s="70"/>
      <c r="F18" s="65"/>
      <c r="G18" s="66"/>
      <c r="H18" s="65"/>
      <c r="I18" s="76"/>
      <c r="J18" s="76"/>
      <c r="K18" s="60">
        <f>+I18-J18</f>
        <v>0</v>
      </c>
    </row>
    <row r="19" spans="1:11" x14ac:dyDescent="0.25">
      <c r="A19" s="67"/>
      <c r="B19" s="68"/>
      <c r="C19" s="69"/>
      <c r="D19" s="69"/>
      <c r="E19" s="75"/>
      <c r="F19" s="65"/>
      <c r="G19" s="66"/>
      <c r="H19" s="65"/>
      <c r="I19" s="76"/>
      <c r="J19" s="60"/>
      <c r="K19" s="60">
        <f>+I19-J19</f>
        <v>0</v>
      </c>
    </row>
    <row r="20" spans="1:11" x14ac:dyDescent="0.25">
      <c r="A20" s="67"/>
      <c r="B20" s="68"/>
      <c r="C20" s="69"/>
      <c r="D20" s="69"/>
      <c r="E20"/>
      <c r="F20" s="65"/>
      <c r="G20"/>
      <c r="H20" s="65"/>
      <c r="I20" s="61"/>
      <c r="J20" s="58"/>
      <c r="K20" s="60">
        <f>+I20-J20</f>
        <v>0</v>
      </c>
    </row>
    <row r="21" spans="1:11" x14ac:dyDescent="0.25">
      <c r="A21" s="67"/>
      <c r="B21" s="68"/>
      <c r="C21" s="69"/>
      <c r="D21" s="69"/>
      <c r="E21" s="38"/>
      <c r="F21" s="65"/>
      <c r="G21" s="66"/>
      <c r="H21" s="65"/>
      <c r="I21" s="61"/>
      <c r="J21" s="58"/>
      <c r="K21" s="60">
        <f>+I21-J21</f>
        <v>0</v>
      </c>
    </row>
    <row r="22" spans="1:11" ht="12.75" customHeight="1" x14ac:dyDescent="0.25">
      <c r="A22" s="39"/>
      <c r="B22" s="52"/>
      <c r="C22" s="36"/>
      <c r="D22" s="36"/>
      <c r="E22" s="38"/>
      <c r="F22" s="40"/>
      <c r="G22" s="38"/>
      <c r="H22" s="40"/>
      <c r="I22" s="72"/>
      <c r="J22" s="72"/>
      <c r="K22" s="60">
        <f>+I22-J22</f>
        <v>0</v>
      </c>
    </row>
    <row r="23" spans="1:11" x14ac:dyDescent="0.25">
      <c r="A23" s="44"/>
      <c r="B23" s="45"/>
      <c r="C23" s="45"/>
      <c r="D23" s="45"/>
      <c r="E23" s="45"/>
      <c r="F23" s="45"/>
      <c r="G23" s="402" t="s">
        <v>86</v>
      </c>
      <c r="H23" s="40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0" t="s">
        <v>107</v>
      </c>
      <c r="B25" s="130" t="s">
        <v>105</v>
      </c>
      <c r="C25" s="130" t="s">
        <v>104</v>
      </c>
      <c r="D25" s="131" t="s">
        <v>108</v>
      </c>
      <c r="E25" s="130" t="s">
        <v>33</v>
      </c>
      <c r="F25" s="130" t="s">
        <v>102</v>
      </c>
      <c r="G25" s="130" t="s">
        <v>30</v>
      </c>
      <c r="H25" s="130" t="s">
        <v>42</v>
      </c>
      <c r="I25" s="130" t="s">
        <v>43</v>
      </c>
      <c r="J25" s="130" t="s">
        <v>73</v>
      </c>
      <c r="K25" s="130" t="s">
        <v>48</v>
      </c>
    </row>
    <row r="26" spans="1:11" ht="24.95" customHeight="1" x14ac:dyDescent="0.25">
      <c r="A26" s="137">
        <v>4502000</v>
      </c>
      <c r="B26" s="137"/>
      <c r="C26" s="137">
        <v>0</v>
      </c>
      <c r="D26" s="133">
        <f>+A26+B26-C26</f>
        <v>4502000</v>
      </c>
      <c r="E26" s="133">
        <f>+I23</f>
        <v>0</v>
      </c>
      <c r="F26" s="134">
        <f>+E26/D26</f>
        <v>0</v>
      </c>
      <c r="G26" s="133">
        <f>+I13</f>
        <v>1739000</v>
      </c>
      <c r="H26" s="133">
        <f>+D26-E26-G26</f>
        <v>2763000</v>
      </c>
      <c r="I26" s="133">
        <f>+J23</f>
        <v>0</v>
      </c>
      <c r="J26" s="139">
        <f>+I26/D26</f>
        <v>0</v>
      </c>
      <c r="K26" s="133">
        <f>+K23</f>
        <v>0</v>
      </c>
    </row>
    <row r="27" spans="1:11" x14ac:dyDescent="0.25">
      <c r="A27" s="136">
        <v>1</v>
      </c>
      <c r="B27" s="136">
        <v>2</v>
      </c>
      <c r="C27" s="136">
        <v>3</v>
      </c>
      <c r="D27" s="136" t="s">
        <v>35</v>
      </c>
      <c r="E27" s="136">
        <v>5</v>
      </c>
      <c r="F27" s="136" t="s">
        <v>49</v>
      </c>
      <c r="G27" s="136">
        <v>7</v>
      </c>
      <c r="H27" s="136" t="s">
        <v>50</v>
      </c>
      <c r="I27" s="136">
        <v>9</v>
      </c>
      <c r="J27" s="136" t="s">
        <v>74</v>
      </c>
      <c r="K27" s="136"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87</vt:i4>
      </vt:variant>
    </vt:vector>
  </HeadingPairs>
  <TitlesOfParts>
    <vt:vector size="142" baseType="lpstr">
      <vt:lpstr>equipos de información, computa</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servicio de transporte de carga</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arren inmuebles</vt:lpstr>
      <vt:lpstr>Derechos de uso de propiedad in</vt:lpstr>
      <vt:lpstr>servicios de documentación y ce</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consultoria</vt:lpstr>
      <vt:lpstr>Energía</vt:lpstr>
      <vt:lpstr>Acueducto y alcantarillado</vt:lpstr>
      <vt:lpstr>Aseo</vt:lpstr>
      <vt:lpstr>seguros de riesgos laborales</vt:lpstr>
      <vt:lpstr>Capacitación</vt:lpstr>
      <vt:lpstr>Bienestar e incentivos</vt:lpstr>
      <vt:lpstr>Salud ocupacional</vt:lpstr>
      <vt:lpstr>Servicio de reparación de muebl</vt:lpstr>
      <vt:lpstr>Tasas y derechos administrativo</vt:lpstr>
      <vt:lpstr>servicios de ingenieria</vt:lpstr>
      <vt:lpstr>Nómina</vt:lpstr>
      <vt:lpstr>Viaticos y gastos de viaje</vt:lpstr>
      <vt:lpstr>TOTAL</vt:lpstr>
      <vt:lpstr>SUSPENSION</vt:lpstr>
      <vt:lpstr>'Acueducto y alcantarillado'!Área_de_impresión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propiedad in'!Área_de_impresión</vt:lpstr>
      <vt:lpstr>Dotación!Área_de_impresión</vt:lpstr>
      <vt:lpstr>Energía!Área_de_impresión</vt:lpstr>
      <vt:lpstr>'equipos de información, computa'!Área_de_impresión</vt:lpstr>
      <vt:lpstr>'Maquinaria de oficina'!Área_de_impresión</vt:lpstr>
      <vt:lpstr>'Maquinaria y aparatos eléctrico'!Área_de_impresión</vt:lpstr>
      <vt:lpstr>Muebles!Área_de_impresión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metálicos elaborados'!Área_de_impresión</vt:lpstr>
      <vt:lpstr>'Químicos básicos'!Área_de_impresión</vt:lpstr>
      <vt:lpstr>'Salud ocupacional'!Área_de_impresión</vt:lpstr>
      <vt:lpstr>'seguros de riesgos laborales'!Área_de_impresión</vt:lpstr>
      <vt:lpstr>'Seguros entidad'!Área_de_impresión</vt:lpstr>
      <vt:lpstr>'Servicio de reparación de muebl'!Área_de_impresión</vt:lpstr>
      <vt:lpstr>'servicio de transporte de carga'!Área_de_impresión</vt:lpstr>
      <vt:lpstr>'Servicios consultoria'!Área_de_impresión</vt:lpstr>
      <vt:lpstr>'Servicios de administración'!Área_de_impresión</vt:lpstr>
      <vt:lpstr>'servicios de arren inmuebles'!Área_de_impresión</vt:lpstr>
      <vt:lpstr>'Servicios de arrendamiento'!Área_de_impresión</vt:lpstr>
      <vt:lpstr>'Servicios de copia y reproducci'!Área_de_impresión</vt:lpstr>
      <vt:lpstr>'Servicios de correo'!Área_de_impresión</vt:lpstr>
      <vt:lpstr>'servicios de documentación y ce'!Área_de_impresión</vt:lpstr>
      <vt:lpstr>'servicios de ingenieria'!Área_de_impresión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'Tasas y derechos administrativo'!Área_de_impresión</vt:lpstr>
      <vt:lpstr>TOTAL!Área_de_impresión</vt:lpstr>
      <vt:lpstr>'Vidrio y productos de vidrio'!Área_de_impresión</vt:lpstr>
      <vt:lpstr>'Acueducto y alcantarillado'!Títulos_a_imprimir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'equipos de información, computa'!Títulos_a_imprimir</vt:lpstr>
      <vt:lpstr>'Otros servicios profesionales'!Títulos_a_imprimir</vt:lpstr>
      <vt:lpstr>'Productos de molinería, almidon'!Títulos_a_imprimir</vt:lpstr>
      <vt:lpstr>'Salud ocupacional'!Títulos_a_imprimir</vt:lpstr>
      <vt:lpstr>'seguros de riesgos laborales'!Títulos_a_imprimir</vt:lpstr>
      <vt:lpstr>'Servicios consultoria'!Títulos_a_imprimir</vt:lpstr>
      <vt:lpstr>'Servicios de administración'!Títulos_a_imprimir</vt:lpstr>
      <vt:lpstr>'servicios de arren inmuebles'!Títulos_a_imprimir</vt:lpstr>
      <vt:lpstr>'Servicios de arrendamiento'!Títulos_a_imprimir</vt:lpstr>
      <vt:lpstr>'Servicios de copia y reproducci'!Títulos_a_imprimir</vt:lpstr>
      <vt:lpstr>'Servicios de correo'!Títulos_a_imprimir</vt:lpstr>
      <vt:lpstr>'servicios de ingenieria'!Títulos_a_imprimir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lpstr>'Tasas y derechos administrativo'!Títulos_a_imprimir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Fernando Beltran Alfonso</cp:lastModifiedBy>
  <cp:lastPrinted>2020-02-19T18:57:58Z</cp:lastPrinted>
  <dcterms:created xsi:type="dcterms:W3CDTF">2002-01-22T18:31:49Z</dcterms:created>
  <dcterms:modified xsi:type="dcterms:W3CDTF">2022-09-02T16:44:51Z</dcterms:modified>
</cp:coreProperties>
</file>