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5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2010" windowWidth="9180" windowHeight="4395" tabRatio="793" firstSheet="42" activeTab="53"/>
  </bookViews>
  <sheets>
    <sheet name="Productos lácteos y ovoproducto" sheetId="1" r:id="rId1"/>
    <sheet name="Productos de molinería, almidon" sheetId="2" r:id="rId2"/>
    <sheet name="Bebidas" sheetId="3" r:id="rId3"/>
    <sheet name="Artículos textiles" sheetId="4" r:id="rId4"/>
    <sheet name="Dotación" sheetId="5" r:id="rId5"/>
    <sheet name="Productos de madera" sheetId="6" r:id="rId6"/>
    <sheet name="Pasta o pulpa, papel" sheetId="7" r:id="rId7"/>
    <sheet name="Productos de petróleo y combust" sheetId="8" r:id="rId8"/>
    <sheet name="Químicos básicos" sheetId="9" r:id="rId9"/>
    <sheet name="Otros productos químicos" sheetId="10" r:id="rId10"/>
    <sheet name="Productos de caucho y plástico" sheetId="11" r:id="rId11"/>
    <sheet name="Vidrio y productos de vidrio" sheetId="12" r:id="rId12"/>
    <sheet name="Muebles" sheetId="13" r:id="rId13"/>
    <sheet name="Productos metálicos elaborados" sheetId="14" r:id="rId14"/>
    <sheet name="Maquinaria para usos especiales" sheetId="15" r:id="rId15"/>
    <sheet name="Maquinaria de oficina" sheetId="16" r:id="rId16"/>
    <sheet name="Maquinaria y aparatos eléctrico" sheetId="17" r:id="rId17"/>
    <sheet name="Servicios de transporte" sheetId="18" r:id="rId18"/>
    <sheet name="Servicios de mensajería" sheetId="19" r:id="rId19"/>
    <sheet name="Seguros entidad" sheetId="20" r:id="rId20"/>
    <sheet name="Servicios Financieros y Conexos" sheetId="21" r:id="rId21"/>
    <sheet name="Servicios de administración" sheetId="22" r:id="rId22"/>
    <sheet name="Servicios de arrendamiento" sheetId="23" r:id="rId23"/>
    <sheet name="Servicios de diseño y desarroll" sheetId="24" r:id="rId24"/>
    <sheet name="Derechos de uso de propiedad in" sheetId="25" r:id="rId25"/>
    <sheet name="servicios de documentación y ce" sheetId="26" r:id="rId26"/>
    <sheet name="Otros servicios profesionales" sheetId="27" r:id="rId27"/>
    <sheet name="Servicios de telefonía fija" sheetId="28" r:id="rId28"/>
    <sheet name="Servicios de telecomunicaciones" sheetId="29" r:id="rId29"/>
    <sheet name="Srvcs telecom. a través de inte" sheetId="30" r:id="rId30"/>
    <sheet name="Servicios de transmisión" sheetId="31" r:id="rId31"/>
    <sheet name="Servicios de protección" sheetId="32" r:id="rId32"/>
    <sheet name="Servicios de limpieza general" sheetId="33" r:id="rId33"/>
    <sheet name="Servicios de copia y reproducci" sheetId="34" r:id="rId34"/>
    <sheet name="Servicios de correo" sheetId="35" r:id="rId35"/>
    <sheet name="Servicios de organización" sheetId="36" r:id="rId36"/>
    <sheet name="Srvs de manto y rep. computador" sheetId="37" r:id="rId37"/>
    <sheet name="Srvs de manto y rep. maquinaria" sheetId="38" r:id="rId38"/>
    <sheet name="Srvs de manto y rep. ascensores" sheetId="39" r:id="rId39"/>
    <sheet name="Srvs de reparación de otros bie" sheetId="40" r:id="rId40"/>
    <sheet name="Servicios editoriales" sheetId="41" r:id="rId41"/>
    <sheet name="Energía" sheetId="42" r:id="rId42"/>
    <sheet name="Acueducto y alcantarillado" sheetId="43" r:id="rId43"/>
    <sheet name="Aseo" sheetId="44" r:id="rId44"/>
    <sheet name="Viáticos" sheetId="45" r:id="rId45"/>
    <sheet name="Capacitación" sheetId="46" r:id="rId46"/>
    <sheet name="Bienestar e incentivos" sheetId="47" r:id="rId47"/>
    <sheet name="Salud ocupacional" sheetId="48" r:id="rId48"/>
    <sheet name="Gastos Imprevistos" sheetId="49" r:id="rId49"/>
    <sheet name="Multas y sanciones" sheetId="50" r:id="rId50"/>
    <sheet name="Sentencias" sheetId="51" r:id="rId51"/>
    <sheet name="Nómina" sheetId="52" r:id="rId52"/>
    <sheet name="PASIVOS" sheetId="53" r:id="rId53"/>
    <sheet name="TOTAL" sheetId="54" r:id="rId54"/>
    <sheet name="SUSPENSION" sheetId="55" state="hidden" r:id="rId55"/>
  </sheets>
  <definedNames>
    <definedName name="_xlnm.Print_Area" localSheetId="42">'Acueducto y alcantarillado'!$A$1:$K$34</definedName>
    <definedName name="_xlnm.Print_Area" localSheetId="3">'Artículos textiles'!$A$1:$K$27</definedName>
    <definedName name="_xlnm.Print_Area" localSheetId="43">'Aseo'!$A$1:$K$36</definedName>
    <definedName name="_xlnm.Print_Area" localSheetId="2">'Bebidas'!$A$1:$K$26</definedName>
    <definedName name="_xlnm.Print_Area" localSheetId="46">'Bienestar e incentivos'!$A$1:$K$140</definedName>
    <definedName name="_xlnm.Print_Area" localSheetId="45">'Capacitación'!$A$1:$K$27</definedName>
    <definedName name="_xlnm.Print_Area" localSheetId="24">'Derechos de uso de propiedad in'!$A$1:$K$29</definedName>
    <definedName name="_xlnm.Print_Area" localSheetId="4">'Dotación'!$A$1:$K$27</definedName>
    <definedName name="_xlnm.Print_Area" localSheetId="41">'Energía'!$A$1:$K$75</definedName>
    <definedName name="_xlnm.Print_Area" localSheetId="48">'Gastos Imprevistos'!$A$1:$K$27</definedName>
    <definedName name="_xlnm.Print_Area" localSheetId="15">'Maquinaria de oficina'!$A$1:$K$27</definedName>
    <definedName name="_xlnm.Print_Area" localSheetId="14">'Maquinaria para usos especiales'!$A$1:$K$27</definedName>
    <definedName name="_xlnm.Print_Area" localSheetId="16">'Maquinaria y aparatos eléctrico'!$A$1:$K$27</definedName>
    <definedName name="_xlnm.Print_Area" localSheetId="12">'Muebles'!$A$1:$K$26</definedName>
    <definedName name="_xlnm.Print_Area" localSheetId="49">'Multas y sanciones'!$A$1:$K$27</definedName>
    <definedName name="_xlnm.Print_Area" localSheetId="51">'Nómina'!$A$1:$K$70</definedName>
    <definedName name="_xlnm.Print_Area" localSheetId="9">'Otros productos químicos'!$A$1:$K$26</definedName>
    <definedName name="_xlnm.Print_Area" localSheetId="26">'Otros servicios profesionales'!$A$1:$K$34</definedName>
    <definedName name="_xlnm.Print_Area" localSheetId="6">'Pasta o pulpa, papel'!$A$1:$K$28</definedName>
    <definedName name="_xlnm.Print_Area" localSheetId="10">'Productos de caucho y plástico'!$A$1:$K$29</definedName>
    <definedName name="_xlnm.Print_Area" localSheetId="5">'Productos de madera'!$A$1:$K$27</definedName>
    <definedName name="_xlnm.Print_Area" localSheetId="1">'Productos de molinería, almidon'!$A$1:$K$26</definedName>
    <definedName name="_xlnm.Print_Area" localSheetId="7">'Productos de petróleo y combust'!$A$1:$K$27</definedName>
    <definedName name="_xlnm.Print_Area" localSheetId="0">'Productos lácteos y ovoproducto'!$A$1:$K$27</definedName>
    <definedName name="_xlnm.Print_Area" localSheetId="13">'Productos metálicos elaborados'!$A$1:$K$27</definedName>
    <definedName name="_xlnm.Print_Area" localSheetId="8">'Químicos básicos'!$A$1:$K$27</definedName>
    <definedName name="_xlnm.Print_Area" localSheetId="47">'Salud ocupacional'!$A$1:$K$35</definedName>
    <definedName name="_xlnm.Print_Area" localSheetId="19">'Seguros entidad'!$A$1:$K$27</definedName>
    <definedName name="_xlnm.Print_Area" localSheetId="50">'Sentencias'!$A$1:$K$27</definedName>
    <definedName name="_xlnm.Print_Area" localSheetId="21">'Servicios de administración'!$A$1:$K$30</definedName>
    <definedName name="_xlnm.Print_Area" localSheetId="22">'Servicios de arrendamiento'!$A$1:$K$29</definedName>
    <definedName name="_xlnm.Print_Area" localSheetId="33">'Servicios de copia y reproducci'!$A$1:$K$28</definedName>
    <definedName name="_xlnm.Print_Area" localSheetId="34">'Servicios de correo'!$A$1:$K$27</definedName>
    <definedName name="_xlnm.Print_Area" localSheetId="23">'Servicios de diseño y desarroll'!$A$1:$K$27</definedName>
    <definedName name="_xlnm.Print_Area" localSheetId="25">'servicios de documentación y ce'!$A$1:$K$27</definedName>
    <definedName name="_xlnm.Print_Area" localSheetId="32">'Servicios de limpieza general'!$A$1:$K$28</definedName>
    <definedName name="_xlnm.Print_Area" localSheetId="18">'Servicios de mensajería'!$A$1:$K$27</definedName>
    <definedName name="_xlnm.Print_Area" localSheetId="35">'Servicios de organización'!$A$1:$K$27</definedName>
    <definedName name="_xlnm.Print_Area" localSheetId="31">'Servicios de protección'!$A$1:$K$29</definedName>
    <definedName name="_xlnm.Print_Area" localSheetId="28">'Servicios de telecomunicaciones'!$A$1:$K$36</definedName>
    <definedName name="_xlnm.Print_Area" localSheetId="27">'Servicios de telefonía fija'!$A$1:$K$35</definedName>
    <definedName name="_xlnm.Print_Area" localSheetId="30">'Servicios de transmisión'!$A$1:$K$33</definedName>
    <definedName name="_xlnm.Print_Area" localSheetId="17">'Servicios de transporte'!$A$1:$K$27</definedName>
    <definedName name="_xlnm.Print_Area" localSheetId="40">'Servicios editoriales'!$A$1:$K$27</definedName>
    <definedName name="_xlnm.Print_Area" localSheetId="20">'Servicios Financieros y Conexos'!$A$1:$K$30</definedName>
    <definedName name="_xlnm.Print_Area" localSheetId="29">'Srvcs telecom. a través de inte'!$A$1:$K$27</definedName>
    <definedName name="_xlnm.Print_Area" localSheetId="38">'Srvs de manto y rep. ascensores'!$A$1:$K$27</definedName>
    <definedName name="_xlnm.Print_Area" localSheetId="36">'Srvs de manto y rep. computador'!$A$1:$K$30</definedName>
    <definedName name="_xlnm.Print_Area" localSheetId="37">'Srvs de manto y rep. maquinaria'!$A$1:$K$27</definedName>
    <definedName name="_xlnm.Print_Area" localSheetId="39">'Srvs de reparación de otros bie'!$A$1:$K$27</definedName>
    <definedName name="_xlnm.Print_Area" localSheetId="54">'SUSPENSION'!$A$1:$H$36</definedName>
    <definedName name="_xlnm.Print_Area" localSheetId="53">'TOTAL'!$A$1:$M$64</definedName>
    <definedName name="_xlnm.Print_Area" localSheetId="44">'Viáticos'!$A$1:$K$27</definedName>
    <definedName name="_xlnm.Print_Area" localSheetId="11">'Vidrio y productos de vidrio'!$A$1:$K$27</definedName>
    <definedName name="_xlnm.Print_Titles" localSheetId="42">'Acueducto y alcantarillado'!$15:$16</definedName>
    <definedName name="_xlnm.Print_Titles" localSheetId="3">'Artículos textiles'!$15:$16</definedName>
    <definedName name="_xlnm.Print_Titles" localSheetId="43">'Aseo'!$15:$16</definedName>
    <definedName name="_xlnm.Print_Titles" localSheetId="2">'Bebidas'!$14:$15</definedName>
    <definedName name="_xlnm.Print_Titles" localSheetId="46">'Bienestar e incentivos'!$17:$18</definedName>
    <definedName name="_xlnm.Print_Titles" localSheetId="45">'Capacitación'!$15:$16</definedName>
    <definedName name="_xlnm.Print_Titles" localSheetId="24">'Derechos de uso de propiedad in'!$14:$15</definedName>
    <definedName name="_xlnm.Print_Titles" localSheetId="41">'Energía'!$15:$16</definedName>
    <definedName name="_xlnm.Print_Titles" localSheetId="49">'Multas y sanciones'!$15:$16</definedName>
    <definedName name="_xlnm.Print_Titles" localSheetId="26">'Otros servicios profesionales'!$15:$16</definedName>
    <definedName name="_xlnm.Print_Titles" localSheetId="1">'Productos de molinería, almidon'!$14:$15</definedName>
    <definedName name="_xlnm.Print_Titles" localSheetId="0">'Productos lácteos y ovoproducto'!$15:$16</definedName>
    <definedName name="_xlnm.Print_Titles" localSheetId="47">'Salud ocupacional'!$16:$17</definedName>
    <definedName name="_xlnm.Print_Titles" localSheetId="50">'Sentencias'!$15:$16</definedName>
    <definedName name="_xlnm.Print_Titles" localSheetId="21">'Servicios de administración'!$15:$16</definedName>
    <definedName name="_xlnm.Print_Titles" localSheetId="22">'Servicios de arrendamiento'!$14:$15</definedName>
    <definedName name="_xlnm.Print_Titles" localSheetId="33">'Servicios de copia y reproducci'!$14:$15</definedName>
    <definedName name="_xlnm.Print_Titles" localSheetId="34">'Servicios de correo'!$15:$16</definedName>
    <definedName name="_xlnm.Print_Titles" localSheetId="23">'Servicios de diseño y desarroll'!$15:$16</definedName>
    <definedName name="_xlnm.Print_Titles" localSheetId="32">'Servicios de limpieza general'!$14:$15</definedName>
    <definedName name="_xlnm.Print_Titles" localSheetId="35">'Servicios de organización'!$15:$16</definedName>
    <definedName name="_xlnm.Print_Titles" localSheetId="31">'Servicios de protección'!$15:$16</definedName>
    <definedName name="_xlnm.Print_Titles" localSheetId="28">'Servicios de telecomunicaciones'!$14:$15</definedName>
    <definedName name="_xlnm.Print_Titles" localSheetId="27">'Servicios de telefonía fija'!$15:$16</definedName>
    <definedName name="_xlnm.Print_Titles" localSheetId="30">'Servicios de transmisión'!$15:$16</definedName>
    <definedName name="_xlnm.Print_Titles" localSheetId="40">'Servicios editoriales'!$15:$16</definedName>
    <definedName name="_xlnm.Print_Titles" localSheetId="20">'Servicios Financieros y Conexos'!$15:$16</definedName>
    <definedName name="_xlnm.Print_Titles" localSheetId="29">'Srvcs telecom. a través de inte'!$15:$16</definedName>
    <definedName name="_xlnm.Print_Titles" localSheetId="38">'Srvs de manto y rep. ascensores'!$15:$16</definedName>
    <definedName name="_xlnm.Print_Titles" localSheetId="36">'Srvs de manto y rep. computador'!$15:$16</definedName>
    <definedName name="_xlnm.Print_Titles" localSheetId="37">'Srvs de manto y rep. maquinaria'!$15:$16</definedName>
    <definedName name="_xlnm.Print_Titles" localSheetId="39">'Srvs de reparación de otros bie'!$15:$16</definedName>
    <definedName name="_xlnm.Print_Titles" localSheetId="44">'Viáticos'!$15:$16</definedName>
  </definedNames>
  <calcPr fullCalcOnLoad="1"/>
</workbook>
</file>

<file path=xl/sharedStrings.xml><?xml version="1.0" encoding="utf-8"?>
<sst xmlns="http://schemas.openxmlformats.org/spreadsheetml/2006/main" count="3292" uniqueCount="724">
  <si>
    <t>ADQUISICION DE BIENES</t>
  </si>
  <si>
    <t>ADQUISICION DE SERVICIOS</t>
  </si>
  <si>
    <t>3.1.2.01.01</t>
  </si>
  <si>
    <t>3.1.2.01</t>
  </si>
  <si>
    <t>3.1.2.01.02</t>
  </si>
  <si>
    <t>3.1.2.01.03</t>
  </si>
  <si>
    <t>3.1.2.01.04</t>
  </si>
  <si>
    <t>3.1.2.02</t>
  </si>
  <si>
    <t>3.1.2.02.03</t>
  </si>
  <si>
    <t>3.1.2.02.04</t>
  </si>
  <si>
    <t>3.1.2.02.05</t>
  </si>
  <si>
    <t>3.1.2.02.06</t>
  </si>
  <si>
    <t>3.1.2.02.08.01</t>
  </si>
  <si>
    <t>3.1.2.02.08</t>
  </si>
  <si>
    <t>3.1.2.02.08.02</t>
  </si>
  <si>
    <t>3.1.2.02.08.03</t>
  </si>
  <si>
    <t>3.1.2.02.08.04</t>
  </si>
  <si>
    <t>3.1.2.02.10</t>
  </si>
  <si>
    <t>3.1.2.02.11</t>
  </si>
  <si>
    <t>3.1.2.02.12</t>
  </si>
  <si>
    <t>3.1.2.03.02</t>
  </si>
  <si>
    <t>3.1.2.02.08.05</t>
  </si>
  <si>
    <t>FECHA</t>
  </si>
  <si>
    <t>GIROS</t>
  </si>
  <si>
    <t>VALOR</t>
  </si>
  <si>
    <t>CONTRATISTA</t>
  </si>
  <si>
    <t>OBJETO</t>
  </si>
  <si>
    <t>No.</t>
  </si>
  <si>
    <t>REGISTRO</t>
  </si>
  <si>
    <t>CDP</t>
  </si>
  <si>
    <t>CDP POR COMPROMETER</t>
  </si>
  <si>
    <t xml:space="preserve">COMPROMISO </t>
  </si>
  <si>
    <t>TIPO Y No.</t>
  </si>
  <si>
    <t>COMPROMISOS</t>
  </si>
  <si>
    <t>OBSERVACIONES</t>
  </si>
  <si>
    <t>4 = (1+2-3)</t>
  </si>
  <si>
    <t>SUBSECRETARIA DE PLANEACION Y GESTION</t>
  </si>
  <si>
    <t>DIRECCION FINANCIERA</t>
  </si>
  <si>
    <t>SERVICIOS PUBLICOS</t>
  </si>
  <si>
    <t xml:space="preserve">CODIGO </t>
  </si>
  <si>
    <t>SALDO POR</t>
  </si>
  <si>
    <t>GIRAR</t>
  </si>
  <si>
    <t>SALDO DISPONIBLE</t>
  </si>
  <si>
    <t>TOTAL GIROS</t>
  </si>
  <si>
    <t>SERVICIOS PERSONALES</t>
  </si>
  <si>
    <t>GASTOS GENERALES</t>
  </si>
  <si>
    <t>TOTAL FUNCIONAMIENTO</t>
  </si>
  <si>
    <t>RUBRO PRESUPUESTAL</t>
  </si>
  <si>
    <t>SALDO POR GIRAR</t>
  </si>
  <si>
    <t>6 = (5 / 4)</t>
  </si>
  <si>
    <t>8 = (4-5-7)</t>
  </si>
  <si>
    <t>No. C.D.P.</t>
  </si>
  <si>
    <t>Dotación</t>
  </si>
  <si>
    <t>Gastos de Computador</t>
  </si>
  <si>
    <t>Combustibles, Lubricantes y Llantas</t>
  </si>
  <si>
    <t>Materiales y Suministros</t>
  </si>
  <si>
    <t>Gastos de Transporte y Comunicación</t>
  </si>
  <si>
    <t>Impresos y  Publicaciones</t>
  </si>
  <si>
    <t>Mantenimiento y Reparaciones</t>
  </si>
  <si>
    <t>Seguros Entidad</t>
  </si>
  <si>
    <t>Energía</t>
  </si>
  <si>
    <t>Acueducto y Alcantarillado</t>
  </si>
  <si>
    <t>Aseo</t>
  </si>
  <si>
    <t>Teléfono</t>
  </si>
  <si>
    <t>Gas</t>
  </si>
  <si>
    <t>Bienestar e Incentivos</t>
  </si>
  <si>
    <t>Promoción Institucional</t>
  </si>
  <si>
    <t>Salud Ocupacional</t>
  </si>
  <si>
    <t>Impuestos, Tasas, Contribuciones, Derechos y Multas</t>
  </si>
  <si>
    <t>3.1.2.03.01</t>
  </si>
  <si>
    <t>Sentencias Judiciales</t>
  </si>
  <si>
    <t>HONORARIOS</t>
  </si>
  <si>
    <t>SECRETARIA DISTRITAL DE GOBIERNO</t>
  </si>
  <si>
    <t>% GIROS</t>
  </si>
  <si>
    <t>10 = (9 / 4)</t>
  </si>
  <si>
    <t>11 = (5 - 9)</t>
  </si>
  <si>
    <t>3.1.2</t>
  </si>
  <si>
    <t>3.1.1</t>
  </si>
  <si>
    <t>3.1.1.01</t>
  </si>
  <si>
    <t>3.1.1.03</t>
  </si>
  <si>
    <t>3.1.1.02.03</t>
  </si>
  <si>
    <t>3.1</t>
  </si>
  <si>
    <t>Capacitación Interna</t>
  </si>
  <si>
    <t>3.1.2.02.09.01</t>
  </si>
  <si>
    <t xml:space="preserve"> </t>
  </si>
  <si>
    <t>SOLICITANTE</t>
  </si>
  <si>
    <t>TOTAL</t>
  </si>
  <si>
    <t>3.1.2.02.01</t>
  </si>
  <si>
    <t>Arrendamientos</t>
  </si>
  <si>
    <t>OTROS GASTOS GENERALES</t>
  </si>
  <si>
    <t>3.2.03</t>
  </si>
  <si>
    <t>APROPIACION INICIAL 2016</t>
  </si>
  <si>
    <t>RESERVAS A DIC. 31-2015</t>
  </si>
  <si>
    <t>SUSPENSION 20%</t>
  </si>
  <si>
    <t>SUSPENSION 25%</t>
  </si>
  <si>
    <t>APROPIACION DEFINITIVA</t>
  </si>
  <si>
    <t>ESCENARIOS DEL PRESUPUESTO DE GASTOS DE FUNCIONAMIENTO CON SUSPENSION DEL 20% Y 25%</t>
  </si>
  <si>
    <t xml:space="preserve">NOMINA                                             (*)      </t>
  </si>
  <si>
    <t>APORTES PATRONALES                    (*)</t>
  </si>
  <si>
    <t>(*) La suspensión para Nómina y Aportes es 4%</t>
  </si>
  <si>
    <t>3.1.5</t>
  </si>
  <si>
    <t>PASIVOS EXIGIBLES</t>
  </si>
  <si>
    <t>EJECUCIÓN DETALLADA DE UN RUBRO PRESUPUESTAL</t>
  </si>
  <si>
    <t>% EJECUCIÓN</t>
  </si>
  <si>
    <t>RESUMEN EJECUCIÓN DE GASTOS DE FUNCIONAMIENTO</t>
  </si>
  <si>
    <t>SUSPENSIÓN</t>
  </si>
  <si>
    <t>MODIFICACIÓN</t>
  </si>
  <si>
    <t>MODIFICACIÓNES</t>
  </si>
  <si>
    <t>APROPIACIÓN INICIAL</t>
  </si>
  <si>
    <t>APROPIACIÓN DISPONIBLE</t>
  </si>
  <si>
    <t>3-1-2-02-01-01-0006</t>
  </si>
  <si>
    <t xml:space="preserve">CÓDIGO </t>
  </si>
  <si>
    <t>3-1-2-02-01-02-0003</t>
  </si>
  <si>
    <t>Productos de hornos de coque, de refinación de petróleo y combustible</t>
  </si>
  <si>
    <t>3-1-1-01</t>
  </si>
  <si>
    <t>Planta de personal permanente</t>
  </si>
  <si>
    <t>Otros servicios profesionales y técnicos n.c.p.</t>
  </si>
  <si>
    <t>3-1-2-02-02-03-0003-013</t>
  </si>
  <si>
    <t>Productos lácteos y ovoproductos</t>
  </si>
  <si>
    <t>3-1-2-02-01-01-0002</t>
  </si>
  <si>
    <t>Productos de molinería, almidones y productos derivados del almidón; otros productos alimenticios</t>
  </si>
  <si>
    <t>3-1-2-02-01-01-0003</t>
  </si>
  <si>
    <t>3-1-2-02-01-01-0004</t>
  </si>
  <si>
    <t>Bebidas</t>
  </si>
  <si>
    <t>3-1-2-02-01-01-0005</t>
  </si>
  <si>
    <t>Artículos textiles (excepto prendas de vestir)</t>
  </si>
  <si>
    <t>3-1-2-02-01-02-0001</t>
  </si>
  <si>
    <t>Productos de madera, corcho, cestería y espertería</t>
  </si>
  <si>
    <t>3-1-2-02-01-02-0002</t>
  </si>
  <si>
    <t>Pasta o pulpa, papel y productos de papel; impresos y artículos relacionados</t>
  </si>
  <si>
    <t>3-1-2-02-01-02-0004</t>
  </si>
  <si>
    <t>Químicos básicos</t>
  </si>
  <si>
    <t>3-1-2-02-01-02-0005</t>
  </si>
  <si>
    <t>3-1-2-02-01-02-0006</t>
  </si>
  <si>
    <t>Productos de caucho y plástico</t>
  </si>
  <si>
    <t>3-1-2-02-01-02-0007</t>
  </si>
  <si>
    <t>Vidrio y productos de vidrio y otros productos no metálicos n.c.p.</t>
  </si>
  <si>
    <t>3-1-2-02-01-02-0008</t>
  </si>
  <si>
    <t>Muebles; otros bienes transportables n.c.p.</t>
  </si>
  <si>
    <t>Productos metálicos elaborados</t>
  </si>
  <si>
    <t>3-1-2-02-01-03-0002</t>
  </si>
  <si>
    <t>Maquinaria para usos especiales</t>
  </si>
  <si>
    <t>3-1-2-02-01-03-0004</t>
  </si>
  <si>
    <t>Maquinaria de oficina, contabilidad e informática</t>
  </si>
  <si>
    <t>3-1-2-02-01-03-0005</t>
  </si>
  <si>
    <t>Maquinaria y aparatos eléctricos</t>
  </si>
  <si>
    <t>3-1-2-02-01-03-0006</t>
  </si>
  <si>
    <t>Servicios de transporte de pasajeros</t>
  </si>
  <si>
    <t>3-1-2-02-02-01-0002</t>
  </si>
  <si>
    <t>Servicios de mensajería</t>
  </si>
  <si>
    <t>3-1-2-02-02-01-0006-001</t>
  </si>
  <si>
    <t>3-1-2-02-02-02-0001</t>
  </si>
  <si>
    <t>3-1-2-02-02-02-0001-011</t>
  </si>
  <si>
    <t>Servivios de administración de fondos de pensiones y cesantías</t>
  </si>
  <si>
    <t>Servivios de administración de bienes inmuebles a comisión o por contrato</t>
  </si>
  <si>
    <t>3-1-2-02-02-02-0002-002</t>
  </si>
  <si>
    <t>Servivios de arrendamiento sin opción de compra de maquinaria y equipo sin operarios</t>
  </si>
  <si>
    <t>3-1-2-02-02-02-0003-002</t>
  </si>
  <si>
    <t>3-1-2-02-02-03-0003-003</t>
  </si>
  <si>
    <t>Servicios de diseño y desarrollo de la tecnología de la información (TI)</t>
  </si>
  <si>
    <t>Servicios de telefonía fija</t>
  </si>
  <si>
    <t>3-1-2-02-02-03-0004-001</t>
  </si>
  <si>
    <t>Servicios de telecomunicaciones móviles</t>
  </si>
  <si>
    <t>3-1-2-02-02-03-0004-002</t>
  </si>
  <si>
    <t>Servicios de telecomunicaciones a través de internet</t>
  </si>
  <si>
    <t>3-1-2-02-02-03-0004-004</t>
  </si>
  <si>
    <t>Servicios de transmisión de programas de radio y televisión</t>
  </si>
  <si>
    <t>3-1-2-02-02-03-0004-007</t>
  </si>
  <si>
    <t>Servicios de protección (guardas de seguridad)</t>
  </si>
  <si>
    <t>3-1-2-02-02-03-0005-001</t>
  </si>
  <si>
    <t>Servicios de limpieza general</t>
  </si>
  <si>
    <t>3-1-2-02-02-03-0005-002</t>
  </si>
  <si>
    <t>Servicios de copia y reproducción</t>
  </si>
  <si>
    <t>3-1-2-02-02-03-0005-003</t>
  </si>
  <si>
    <t>Servicios de correo</t>
  </si>
  <si>
    <t>3-1-2-02-02-03-0005-004</t>
  </si>
  <si>
    <t>3-1-2-02-02-03-0005-006</t>
  </si>
  <si>
    <t>Servicios de organización y asistencia de convenciones y ferias</t>
  </si>
  <si>
    <t>Servicios de mantenimiento y reparación de computadores y equipo periférico</t>
  </si>
  <si>
    <t>3-1-2-02-02-03-0006-003</t>
  </si>
  <si>
    <t>Servicios de mantenimiento y reparación de maquinaria y equipo de transporte</t>
  </si>
  <si>
    <t>3-1-2-02-02-03-0006-004</t>
  </si>
  <si>
    <t>Servicios de mantenimiento y reparación de ascensores y escaleras mecánicas</t>
  </si>
  <si>
    <t>3-1-2-02-02-03-0006-011</t>
  </si>
  <si>
    <t>Servicios de reparación de otros bienes</t>
  </si>
  <si>
    <t>3-1-2-02-02-03-0006-012</t>
  </si>
  <si>
    <t>Servicios editoriales, a comisión o por contrato</t>
  </si>
  <si>
    <t>3-1-2-02-02-03-0007-001</t>
  </si>
  <si>
    <t>3-1-2-02-02-04-0001-001</t>
  </si>
  <si>
    <t>Acueducto y alcantarillado</t>
  </si>
  <si>
    <t>3-1-2-02-02-04-0001-002</t>
  </si>
  <si>
    <t>3-1-2-02-02-04-0001-003</t>
  </si>
  <si>
    <t>Viáticos y gastos de viaje</t>
  </si>
  <si>
    <t>3-1-2-02-02-05</t>
  </si>
  <si>
    <t>Capacitación</t>
  </si>
  <si>
    <t>3-1-2-02-02-06</t>
  </si>
  <si>
    <t>Bienestar e incentivos</t>
  </si>
  <si>
    <t>3-1-2-02-02-07</t>
  </si>
  <si>
    <t>Salud ocupacional</t>
  </si>
  <si>
    <t>3-1-2-02-02-08</t>
  </si>
  <si>
    <t>Multas y sanciones</t>
  </si>
  <si>
    <t>3-1-3-04</t>
  </si>
  <si>
    <t>Sentencias</t>
  </si>
  <si>
    <t>3-1-5-07-01</t>
  </si>
  <si>
    <t>APROPIACIÓN INICIAL 2019</t>
  </si>
  <si>
    <t>3.1.3</t>
  </si>
  <si>
    <t>ADQUISICIÓN DE BIENES Y SERVICIOS</t>
  </si>
  <si>
    <t>Servicios financieros y servicios conexos - Seguros Entidad</t>
  </si>
  <si>
    <t>GASTOS DIVERSOS</t>
  </si>
  <si>
    <t>TRANSFERENCIAS CORRIENTES DE FUNCIONAMIENTO</t>
  </si>
  <si>
    <t>Derechos de uso de propiedad intelectual</t>
  </si>
  <si>
    <t>3-1-2-02-02-0003-000</t>
  </si>
  <si>
    <t>RA 2</t>
  </si>
  <si>
    <t>Pago de la nómina general de enero de 2019 (Planta de Funcionamiento).</t>
  </si>
  <si>
    <t>RA 9</t>
  </si>
  <si>
    <t>Pago de nómina adicional de enero 2019 (Vacaciones Alcaldesa de Usaquén).</t>
  </si>
  <si>
    <t>RA 16</t>
  </si>
  <si>
    <t>Pago de la nómina adicional por pago del retraoctivo del mes de enero 2019 en aplicación del Decreto 020 de 2019 (Planta Funcionamiento).</t>
  </si>
  <si>
    <t>RA 12</t>
  </si>
  <si>
    <t>Aportes nómina de Enero de 2019</t>
  </si>
  <si>
    <t>Pago autoliquidación nómina de enero de 2019</t>
  </si>
  <si>
    <t>RA 15</t>
  </si>
  <si>
    <t>pago autoliquidación adicional de enero de 2019</t>
  </si>
  <si>
    <t>RA 6</t>
  </si>
  <si>
    <t>Pago ceantías de 2018</t>
  </si>
  <si>
    <t>RA 1</t>
  </si>
  <si>
    <t>Pago autoliquidación nómina adicional diciembre 2018</t>
  </si>
  <si>
    <t>PAGO SERVICIO DE ACUEDUCTO DE LAS DEPENDENCIAS DEL NIVEL CENTRAL 2019SERVICIO DE ACUEDUCTO Y ALCANTARILLADO PARA EL PREDIO CALLE 11 8-17 EDIFICIO LIEVANO.PERIODO FACTURADO 13 DE SEPTIEMBRE AL 13 DE NOVIEMBRE DE 2018FACTURA DE SERVICIOS PUBLICOS NO. 28138798419TOTAL A PAGAR  $ 13.287.170</t>
  </si>
  <si>
    <t>PAGO SERVICIO DE ACUEDUCTO DE LAS DEPENDENCIAS DEL NIVEL CENTRAL 2019PAGO DEL SERVICIO DE ACUEDUCTO Y ALCANTARILLADO DEL PREDIO UBICADO EN LA CALLE 12C NO. 8 - 53, CORRESPONDIENTE AL EDIFICIO FURATENA.PERIODO FACTURADO DEL 14 DE NOVIEMBRE DE 2018 AL 10 DE ENERO DE 2019.FACTURA DE SERVICIOS PÚBLICOS NÚMERO 32853707514 POR VALOR TOTAL A PAGAR DE $314.750</t>
  </si>
  <si>
    <t>Secretaría Distrital de Gobierno</t>
  </si>
  <si>
    <t>PAGO SERVICIO DE ASEO DE LAS DEPENDENCIAS DEL NIVEL CENTRAL 2019PAGO DEL SERVICIO DE ASEO DEL PREDIO DEL EDIFICIO FURATENA UBICADO EN LA CALLE 12C NO. 8 - 53 POR VALOR DE $117.850.PERIODO FACTURADO DEL 01 DE NOVIEMBRE AL 31 DE DICIEMBRE DE 2018.</t>
  </si>
  <si>
    <t>PAGO SERVICIO DE ASEO DE LAS DEPENDENCIAS DEL NIVEL CENTRAL 2019PAGO DEL SERVICIO DE ASEO DEL PREDIO DEL COLEGIO GENERAL SANTANDER IED UBICADO EN LA CALLE 119 NO. 6 - 48 POR VALOR DE $285.160.PERIODO FACTURADO DEL 17 DE OCTUBRE AL 15 DE DICIEMBRE DE 2018.</t>
  </si>
  <si>
    <t>PAGO SERVICIO DE ENERGIA DE LAS DEPENDENCIAS DEL NIVEL CENTRAL 2019SERVICIO DE ENERGIA PARA EL PREDIO CON NOMENCLATURA KR 22 NO.66 A-14 BODEGA DEL 7 DE AGOSTO.PERIODO FACTURA 23 DE NOVIEMBRE AL 21 DE DICIEMBRE DE 2018FACTURA DE SERVICIOS PUBLICOS NO. 534833127-3TOTAL A PAGAR  $ 33.590</t>
  </si>
  <si>
    <t>PAGO SERVICIO DE ENERGIA DE LAS DEPENDENCIAS DEL NIVEL CENTRAL 2019SERVICIO DE EDNERGIA PARA EL PREDIO CL 46 NO. 14-28,  CONSEJO DE JUSTICIAPERIODO FACTURADO 28 DE NOVIEMBRE AL 27 DE DICIEMBRE DE 2018FACTURA DE SERVICIOS PUBLICOS NO. 535165802-2TOTAL A PAGAR  $ 843.130</t>
  </si>
  <si>
    <t>PAGO SERVICIO DE ENERGIA DE LAS DEPENDENCIAS DEL NIVEL CENTRAL 2019SERVICIO DE ENERGIA DEL PREDIO CL 119 6-56 COLEGIO GENERAL SANTANDERPERIODO FACTURADO 16 DE NOVIEMBRE AL 15 DE DICIEMBRE DE 2018FACTURA DE SERVICIOS PUBLICOS NO.534090687-9TOTAL A PAGAR $ 42.260</t>
  </si>
  <si>
    <t>PAGO SERVICIO DE ENERGIA DE LAS DEPENDENCIAS DEL NIVEL CENTRAL 2019PAGO DE SERVICIO DEL PREDIO CALLE 12 NO. 8 - 53 EDIFICIO FURATENAPERIODO FACTURADO 10 DE DICIEMBRE DE 2018 AL 10 DE ENERO DE 2019FACTURA DE SERVICIOS PÚBLICOS NO. 536933185-4VALOR A PAGAR $817.630</t>
  </si>
  <si>
    <t>PAGO SERVICIO DE ENERGIA DE LAS DEPENDENCIAS DEL NIVEL CENTRAL 2019. SERVICIO DE ENERGIA PARA EL EDIFICIO BICENTENARIO. PERIODO FACTURADO 10 DE DICIEMBRE AL 10 DE ENERO DE 2019.}NO. COMPROBANTE  164468591-8TOTAL A PAGAR  $ 26.584.442</t>
  </si>
  <si>
    <t>PAGO SERVICIO DE ENERGIA DE LAS DEPENDENCIAS DEL NIVEL CENTRAL 2019PAGO DEL SERVICIO DE ENERGÍA ELÉCTRICA DEL PREDIO DEL COLEGIO GENERAL SANTANDER IED UBICADO EN LA CALLE 119 NO. 6 - 48 PORVALOR DE $22.240.PERIODO FACTURADO DEL 15 DE DICIEMBRE DE 2018 AL 17 DE ENERO DE 2019.FACTURA DE SERVICIOS PÚBLICOS NO. 537485167-4</t>
  </si>
  <si>
    <t>PAGO SERVICIO DE ENERGÍA DE LAS DEPENDENCIAS DEL NIVEL CENTRAL 2019.PAGO DEL SERVICIO DE ENERGÍA ELÉCTRICA DEL PREDIO UBICADO EN LA CALLE 46 NO. 14 - 22/28 CORRESPONDIENTE AL CONSEJO DE JUSTICIA.PERIODO FACTURADO DEL 27 DE DICIEMBRE DE 2018 AL 28 DE ENERO DE 2019.FACTURA DE SERVICIOS PÚBLICOS NÚMERO 538565574-7 POR VALOR TOTAL A PAGAR DE $794.760</t>
  </si>
  <si>
    <t>PAGO SERVICIO DE ENERGIA DE LAS DEPENDENCIAS DEL NIVEL CENTRAL 2019PAGO DEL SERVICIO DE ENERGÍA ELÉCTRICA DEL PREDIO UBICADO EN LA CARRERA 22 NO. 66A - 14 CORRESPONDIENTE A LA BODEGA DEL 7 DE AGOSTO.PERIODO FACTURADO DEL 21 DE DICIEMBRE DE 2018 AL 23 DE ENERO DE 2019.FACTURA DE SERVICIOS PÚBLICOS NÚMERO 538236895-0 POR VALOR TOTAL A PAGAR DE $38.120</t>
  </si>
  <si>
    <t>PAGO SERVICIO DE ENERGIA DE LAS DEPENDENCIAS DEL NIVEL CENTRAL 2019PAGO DEL SERVICIO DE ENERGÍA ELÉCTRICA DE LOS PREDIOS UBICADOS EN LA CARRERA 9 NO. 16 37 APTOS. 134, 135 Y 136, CORRESPONDIENTES A LOS LOCALES DE LA CÁMARA DE COMERCIO.PERIODO FACTURADO DEL 4 DE ENERO AL 01 DE FEBRERO DE 2019.FACTURAS DE SERVICIOS PÚBLICOS NÚMEROS 539264620-0, 539264619-0 Y 539264621-7 POR VALOR TOTAL A PAGAR DE $9.400</t>
  </si>
  <si>
    <t>PAGO SERVICIO DE ENERGIA DE LAS DEPENDENCIAS DEL NIVEL CENTRAL 2019PAGO DEL SERVICIO DE ENERGÍA ELÉCTRICA DEL PREDIO UBICADO EN LA CALLE 12C NO. 8 - 53, CORRESPONDIENTE AL EDIFICIO FURATENA. PERIODO FACTURADO DEL 10 DE ENERO AL 07 DE FEBRERO DE 2019 Y DEL 04 DE ENERO AL 01 DE FEBRERO DE 2019.FACTURAS DE SERVICIOS PÚBLICOS NÚMEROS:- 540180328-8 POR VALOR DE $719.150- 539265676-2 POR VALOR DE $0- 539265677-0 POR VALOR DE $0- 539265679-4 POR VALOR DE $0- 539265684-3 POR VALOR DE $0PARA UN VALOR TOTAL A PAGAR DE $ 719.150</t>
  </si>
  <si>
    <t>PAGO SERVICIO DE ENERGIA DE LAS DEPENDENCIAS DEL NIVEL CENTRAL 2019PAGO DEL SERVICIO DE ENERGÍA ELÉCTRICA DEL PREDIO UBICADO EN LA CARRERA 8 NO. 10 - 65, CORRESPONDIENTE A LAS OFICINAS DEL NIVEL CENTRAL DE LA SDG.COMPROBANTE DE PAGO NO. 164649055-5 POR VALOR TOTAL A PAGAR DE $20.930.356</t>
  </si>
  <si>
    <t>REALIZAR LA ADICIÓN, PRORROGA Y OTRO SÍ AL CONTRATO NO. 560 DE 2017 SUSCRITO POR LA SECRETARÍA DISTRITAL DE GOBIERNO Y PROINTECH COLOMBIA SAS</t>
  </si>
  <si>
    <t>REALIZAR LA ADICIÓN Y PRORROGA DEL CONTRATO NO. 726 DE 2018 SUSCRITO POR LA SECRETARÍA DISTRITAL DE GOBIERNO Y PCCOM S.A</t>
  </si>
  <si>
    <t>ADICIÓN Y PRÓRROGA CONTRATO DE PRESTACIÓN DE SERVICIOS 672 DE 2018</t>
  </si>
  <si>
    <t>REALIZAR LA ADICIÓN Y PRORROGA DEL CONTRATO NO.692 DE 2018 SUSCRITO POR LA SECRETARIA DISTRITAL DE GOBIERNO E INGEALS.A.</t>
  </si>
  <si>
    <t>ADICION Y PRORROGA NO. 2 CONTRATO DE COMPRAVENTA  835 DE 2018</t>
  </si>
  <si>
    <t>ROBOTEC COLOMBIA S A S</t>
  </si>
  <si>
    <t>UNION TEMPORAL EMINSER SOLOASEO 2016</t>
  </si>
  <si>
    <t>INGEAL S A</t>
  </si>
  <si>
    <t>PROINTECH COLOMBIA SAS</t>
  </si>
  <si>
    <t>PC COM S A</t>
  </si>
  <si>
    <t>PAGO SERVICIO DE CELULARES PARA DIRECTIVOS DE LAS DEPENDENCIAS DEL NIVEL CENTRAL 2019.PERIODO FACTURADO 5 DE DICIEMBRE AL 4 DE ENERO DE 2019NO DE FACTURA BI-1007489579TOTAL A PAGAR  $ 3.688.034</t>
  </si>
  <si>
    <t>PAGO SERVICIO DE CELULARES PARA DIRECTIVOS DE LAS DEPENDENCIAS DEL NIVEL CENTRAL 2019PAGO DEL SERVICIO DE TELEFONÍA MOVIL DE LAS LÍNEAS ASIGNADAS EN EL NIVEL CENTRAL DE LA SECRETARÍA DISTRITAL DE GOBIERNO, POR EL PERIODO COMPRENDIDO DEL 5 DE ENERO AL 4 DE FEBRERO DE 2019. FACTURA NÚMERO BI-1009678055 POR VALOR TOTAL A PAGAR DE $3.688.034</t>
  </si>
  <si>
    <t>COLOMBIA MOVIL S A E S P</t>
  </si>
  <si>
    <t>PAGO SERVICIO DE TELEFONO DE LAS DEPENDENCIAS DEL NIVEL CENTRAL 2019PAGO DE SERVICIO TELEFÓNCO DE LAS FACTURAS DEL PERIODO COMPRENDIDO ENTRE EL 01 Y 31 DE DICIEMBRE DE 2018.FACTURA NO. 000262166073 POR VALOR DE $2.823.870 Y FACTURA NO. 000262132037 POR VALOR DE $11.969130, PARA UN TOTAL A PAGAR DE $14.793.000</t>
  </si>
  <si>
    <t>EMPRESA DE TELECOMUNICACIONES DE BOGOTA SA ESP</t>
  </si>
  <si>
    <t>DIRECTV COLOMBIA LTDA</t>
  </si>
  <si>
    <t>PAGO SERVICIO DE TV POR CABLE PARA LAS DEPENDENCIAS DEL NIVEL CENTRAL 2019PAGO DEL SERVICIO DE TELEVISIÓN POR CABLE CORRESPONDIENTE A LAS DEPENDENCIAS UBICADAS EN EL PREDIO UBICADO EN LA CALLE 11 NO. 8-17, PERIODO FACTURADO DEL 12 DE FEBRERO AL 11 DE MARZO DE 2019.FACTURA NÚMERO 104178705 POR VALOR TOTAL A PAGAR DE $224.455</t>
  </si>
  <si>
    <t>CODENSA S. A. ESP</t>
  </si>
  <si>
    <t>EMPRESA DE ACUEDUCTO Y ALCANTARILLADO DE BOGOTA ESP</t>
  </si>
  <si>
    <t>PROMOAMBIENTAL DISTRITO S A S ESP</t>
  </si>
  <si>
    <t>Adquirir la suscripción de cinco (05) ejemplares del Diario EL TIEMPO  con destino Despacho de la Secretaria Distrital de Gobierno, las Subsecretarías de Gestión Institucional, de Gestión Local  y para la Gobernabilidad y la Garantía de Derechos, la Oficina Asesora de Comunicaciones, y de dos (2) ejemplares del Periódico PORTAFOLIO con destino Despacho de la Secretaria Distrital de Gobierno y la Oficina Asesora de Comunicaciones</t>
  </si>
  <si>
    <t>CASA EDITORIAL EL TIEMPO S A</t>
  </si>
  <si>
    <t>COMUNICAN S A</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</si>
  <si>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</si>
  <si>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REALIZAR LA ADICIÓN Y PRORROGA DEL CONTRATO NO. 707 DE 2018 SUSCRITO POR LA SECRETARIA DISTRITAL DE GOBIERNO Y SERVICIOS POSTALES NACIONALES</t>
  </si>
  <si>
    <t>SERVICIOS POSTALES NACIONALES S A</t>
  </si>
  <si>
    <t>PAGO SERVICIO DE TELEFONO DE LAS DEPENDENCIAS DEL NIVEL CENTRAL 2019PAGO DEL SERVICIO DE TELEFONÍA DEL PREDIO UBICADO EN LA CALLE 11 NO. 8 - 17, CORRESPONDIENTE A LAS OFICINAS DEL NIVEL CENTRAL DE LA SDG, DURANTE EL PERIODO COMPRENDIDO ENTRE EL 01 Y EL 31 DE ENERO DE 2019, MEDIANTE FACTURA DE SERVICIO PÚBLICO NO. 000263307025 POR VALOR TOTAL A PAGAR DE $12.455.440</t>
  </si>
  <si>
    <t>PAGO SERVICIO DE TELEFONO DE LAS DEPENDENCIAS DEL NIVEL CENTRAL 2019PAGO DEL SERVICIO DE TELEFONÍA FIJA DEL PREDIO UBICADO EN LA CALLE 11 NO. 8 - 17, CORRESPONDIENTE A LAS OFICINAS DE LOS INSPECTORES DE LA SDG, DURANTE EL PERIODO COMPRENDIDO ENTRE EL 01 Y EL 31 DE ENERO DE 2019, MEDIANTE FACTURA DE SERVICIO PÚBLICO NO. 000263303765 POR VALOR TOTAL A PAGAR DE $2.959.350</t>
  </si>
  <si>
    <t>PAGO SERVICIO DE ENERGIA DE LAS DEPENDENCIAS DEL NIVEL CENTRAL 2019.PAGO DEL SERVICIO DE ENERGÍA ELECTRÍCA DEL PREDIO UBICADO EN LA CALLE 119 NO. 8 - 56, CORRESPONDIENTE AL COLEGIO GENERAL SANTANDER, POR EL PERIODO COMPRENDIDO ENTRE EL 17 DE ENERO Y EL 14 DE FEBRERO DE 2019, MEDIANTE FACTURA DE SERVICIOS PÚBLICOS NO. 540893352-1, POR VALOR TOTAL A PAGAR DE $27.000.</t>
  </si>
  <si>
    <t>PAGO SERVICIO DE ASEO DE LAS DEPENDENCIAS DEL NIVEL CENTRAL 2019PAGO DEL SERVICIO DE ASEO DEL PREDIO UBICADO EN LA CALLE 46 NO. 14 - 28, CORRESPONDIENTE A LAS OFICINAS DEL CONSEJO DE JUSTICIA, DURANTE EL PERIODO COMPRENDIDO ENTRE EL 1 DE NOVIEMBRE Y EL 31 DE DICIEMBRE DE 2018, MEDIANTE FACTURA DE SERVICIO PÚBLICO NO. 12371374 POR VALOR TOTAL A PAGAR DE $197290.</t>
  </si>
  <si>
    <t>LIMPIEZA METROPOLITANA S A E S P</t>
  </si>
  <si>
    <t>RA 18</t>
  </si>
  <si>
    <t>Pago de nómina general de febrero de 2019 (Planta de Funcionamiento)</t>
  </si>
  <si>
    <t>RA 20</t>
  </si>
  <si>
    <t>Pago de Cesantías a unos funcionarios retirados (Planta de Funcionamiento)</t>
  </si>
  <si>
    <t>LA PRESTACIÓN DEL SERVICIO INTEGRAL DE ASEO Y CAFETERÍA PARA LAS DEPENDENCIAS Y PROYECTOS DEL NIVEL CENTRAL DE LA SECRETARÍA DISTRITAL DE GOBIERNO, EL CUAL INCLUYE EL SUMINISTRO DE PERSONAL, MAQUINARIA Y LOS INSUMOS.</t>
  </si>
  <si>
    <t>Otros productos químicos; fibras artificiales (o fibras industriales hechas por el hombre)</t>
  </si>
  <si>
    <t>675/18</t>
  </si>
  <si>
    <t>ADICION Y PRORROGA NO. 2 CPS 675 DE 2018</t>
  </si>
  <si>
    <t>SEGURIDAD PENTA LTDA</t>
  </si>
  <si>
    <t>ADQUIRIR LA SUSCRIPCIÓN DE CINCO (05) EJEMPLARES DEL DIARIO LA REPÚBLICA  CON DESTINO DESPACHO DE LA SECRETARIA DISTRITAL DE GOBIERNO, LAS SUBSECRETARÍAS DE GESTIÓN INSTITUCIONAL, DE GESTIÓN LOCAL, PARA LA GOBERNABILIDAD Y LA GARANTÍA DE DERECHOS Y LA OFICINA ASESORA DE COMUNICACIONES</t>
  </si>
  <si>
    <t>EDITORIAL LA REPUBLICA SAS</t>
  </si>
  <si>
    <t>Res. 138</t>
  </si>
  <si>
    <t>PAGO DICIEMBRE 2018 Y TIEMPO EXCEDIDO DURANTE EL SERVICIOS "POR LA CUAL SE AUTORIZA EL RECONOCIMIENTO Y PAGO DEL SERVICIO EXTRA PRESTADO POR LOS DELEGADOS DE LA SECRETARÍA DISTRITAL DE GOBIERNO DE BOGOTÁ D.C., EN LA SUPERVISIÓN DE LOS CONCURSOS Y LOS SORTEOS REALIZADOS POR LAS LOTERÍAS, LOS CONSORCIOS COMERCIALES Y LOS JUEGOS PROMOCIONALES, EN EL MES DE DICIEMBRE DE 2018 Y DEL TIEMPO EXCEDIDO DURANTE EL SERVICIO"</t>
  </si>
  <si>
    <t>RA 34</t>
  </si>
  <si>
    <t>Pago de la nómina general de marzo de 2019 (Planta de Funcionamiento).</t>
  </si>
  <si>
    <t>Adquirir la suscripción de tres (03) ejemplares de la REVISTA SEMANA Y DINERO  con destino Despacho de la Secretaria Distrital de Gobierno, Subsecretarías de Gestión Institucional y la Oficina Asesora de Comunicaciones.</t>
  </si>
  <si>
    <t>PUBLICACIONES SEMANA S.A.</t>
  </si>
  <si>
    <t>Contratar el suministro de combustible para el parque automotor del nivel central de la Secretaría Distrital de Gobierno a través del ACUERDO MARCO DE PRECIOS  NO.  CCE-715-1-AMP-2018</t>
  </si>
  <si>
    <t>ORGANIZACION TERPEL S A</t>
  </si>
  <si>
    <t>RA 13</t>
  </si>
  <si>
    <t>RA 25</t>
  </si>
  <si>
    <t>Pago de la autoliquidación de la nómina general de febrero (Planta de Funcionamiento).</t>
  </si>
  <si>
    <t>PAGO ADMINISTRACIÓN LOCALES 134, 135 Y 136 EDIFICIO CÁMARA DE COMERCIO.PAGO DEL SERVICIO DE ADMINISTRACIÓN DE LOS LOCALES UBICADOS EN LA CALLE 16 NO. 9 - 42, CORRESPONDIENTE A LA CÁMARA DE COMERCIO DEL CONVENIO SUSCRITO CON EL DADEP, DURANTE LOS MESES DE OCTUBRE DE 2018 A MARZO DE 2019, DISCRIMINADOS DE LA SIGUIENTE MANERA:- LOCAL 134:   PERIODO FACTURADO ENTRE OCTUBRE Y DICIEMBRE DE 2018 POR VALOR DE $414.000  PERIODO FACTURADO ENTRE ENERO Y FEBRERO DE 2019 POR VALOR DE $284.000  PERIODO FACTURADO ENTRE EL 1 Y EL 31 DE MARZO DE 2019 POR VALOR DE $142.000- LOCAL 135:  PERIODO FACTURADO ENTRE OCTUBRE Y DICIEMBRE DE 2019 POR VALOR DE $828.000  PERIODO FACTURADO ENTRE ENERO Y FEBRERO DE 2019 POR VALOR DE $570.000  PERIODO FACTURADO ENTRE EL 01 Y EL 31 DE MARZO DE 2019 POR VALOR DE $285.000- LOCAL 136:  PERIODO FACTURADO ENTRE OCTUBRE Y DICIEMBRE DE 2018 POR VALOR DE $123.000  PERIODO FACTURADO ENTRE ENERO Y FEBRERO DE 2019 POR VALOR DE $84.000  PERIODO FACTURADO ENTRE EL 01 Y EL 31 DE MARZO DE 2019 POR VALOR DE $42.000VALOR TOTAL A PAGAR A PARTIR DEL 01 DE OCTUBRE DE 2018 Y HASTA EL 31 DE MARZO DE 2019 DE $2.772.000</t>
  </si>
  <si>
    <t>EDIFICIO CENTRO DE CONVENCIONES CAMARA DE COMERCIO DE BOGOTA PROPIEDAD HORIZONTAL</t>
  </si>
  <si>
    <t>ADQUISICIÓN DE SERVICIO DE ARRENDAMIENTO DE IMPRESORAS CON SUMINISTROS PARA LA SECRETARIA DISTRITAL DE GOBIERNO.</t>
  </si>
  <si>
    <t>GRAN IMAGEN S.A.S.</t>
  </si>
  <si>
    <t>Realizar la suscripción a un programa de mantenimiento, actualización y soporte técnico premium de las Licencias de Software de la Plataforma ESRI con que cuenta la Secretaría Distrital de Gobierno, a través del ACUERDO MARCO DE PRECIOS No. CCE-288-AG-2015</t>
  </si>
  <si>
    <t>ESRI COLOMBIA S. A. S.</t>
  </si>
  <si>
    <t>PAGO DELEGADOS MES DE ENERO Y MODIFICACIÓN RESOLUCIÓN NO. 0138 DE 2019, POR VALOR TOTAL A PAGAR DE $31.668.000, DISCRIMINADOS DE LA SIGUIENTE MANERA:- RESOLUCIÓN NO. 0164 DEL 14 DE MARZO DE 2019 "POR MEDIO DE LA CUAL SE MODIFICA EL ARTÍCULO 1 DE LA RESOLUCIÓN NO. 138 DEL 26 DE FEBRERO DE 2019", POR VALOR DE $39.000. MEMORANDO CON RADICADO NO. 20192210134413.- RESOLUCIÓN NO. 0177 DEL 20 DE MARZO DE 2019 "POR LA CUAL SE AUTORIZA EL RECONOCIMIENTO Y PAGO DEL SERVICIO EXTRA PRESTADO POR LOS DELEGADOS DE LA SECRETARÍA DISTRITAL DE GOBIERNO D.C., EN LA SUPERVISIÓN DE LOS CONCURSOS Y LOS SORTEOS REALIZADOS POR LAS LOTERÍAS, LOS CONSORCIOS COMERCIALES Y LOS JUEGOS PROMOCIONALES, EN EL MES DE ENERO DE 2019 Y DEL TIEMPO EXCEDIDO DURANTE EL SERVICIO", POR VALOR DE $31.629.000. MEMORANDO CON RADICADO NO. 20192210138983.</t>
  </si>
  <si>
    <t>Res. 164</t>
  </si>
  <si>
    <t>PAGO SERVICIO DE TELEFONO DE LAS DEPENDENCIAS DEL NIVEL CENTRAL 2019SERVICIO DE TELEFONIA FINJA DE LAS DEPENDENCIAS DEL NIVEL CENTRAL.  PERIODO FACTURADO  FEBRERO 1 AL 28FACTURA DE SERVICIOS PUBLICOS NO. 000264442610 POR VALOR DE $ 12.702.170FACTURA DE SERVICIOS PUBLICOS NO. 000264475465 POR VALOR DE $ 2.897.460TOTAL A PAGAR  $ 15.599.630</t>
  </si>
  <si>
    <t>AVANTEL S A S</t>
  </si>
  <si>
    <t>PAGO SERVICIO DE CELULARES PARA DIRECTIVOS DE LAS DEPENDENCIAS DEL NIVEL CENTRAL 2019PAGO DEL SERVICIO DE TELEFONÍA MÓVIL DE LAS LÍNEAS ASIGNADAS A LOS DIRECTIVOS DEL NIVEL CENTRAL DE LA SDG, POR EL PERIODO FACTURADO CORRESPONDIENTE DEL 5 DE FEBRERO AL 4 DE MARZO DE 2019, FACTURA DE SERVICIO PÚBLICO NO. BI-1011904048 POR VALOR TOTAL A PAGAR DE $3.688.034</t>
  </si>
  <si>
    <t>PAGO SERVICIO DE AVANTELES PARA LAS DEPENDENCIAS DEL NIVEL CENTRAL 2019. DURANTE EL PERIODO COMPRENDIDO ENTRE EL 1 DE DICIEMBRE DE 2018 Y EL 28 DE FEBRERO  DE 2019. FACTURAS DE SERVICIOS PÚBLICOS NOS. FMC 51674 POR VALOR DE $480.358, FMC 51675 POR VALOR DE $480.358 Y FMC 51676 POR VALOR DE $480358, PARA UN VALOR TOTAL A PAGAR DE $1.441.074</t>
  </si>
  <si>
    <t>PAGO SERVICIO DE CELULARES PARA DIRECTIVOS DE LAS DEPENDENCIAS DEL NIVEL CENTRAL 2019. PAGO POR ADQUISICIÓN DE CUATRO (4) TELÉFONOS CELULARES HUAWEI P20 LITE SGLESIM BLUE. FACTURAS DE VENTA NOS. BS100012094 POR VALOR DE $650.013 Y BS100012098 POR VALOR DE $1.950.040, PARA UN VALOR TOTAL A PAGAR DE $2.600.053</t>
  </si>
  <si>
    <t>PAGO SERVICIO DE AVANTELES PARA LAS DEPENDENCIAS DEL NIVEL CENTRAL 2019. PAGO POR ADQUISICIÓN DE DOS (2) ROUTER NOTION R01 Y EL PAGO DE DOS (2) PAQUETES ANTICIPADOS DE DATOS LTE. FACTURAS DE VENTA NOS. FCA 4926253 POR VALOR DE $80.000 Y FCA 4928938 POR VALOR DE $399.999, PARA UN VALOR TOTAL A PAGAR DE $479.999</t>
  </si>
  <si>
    <t>PRESTAR EL SERVICIO INTEGRAL DE TELECOMUNICACIONES A LA SECRETARIA DISTRITAL DE GOBIERNO</t>
  </si>
  <si>
    <t>PAGO SERVICIO DE TV POR CABLE PARA LAS DEPENDENCIAS DEL NIVEL CENTRAL 2019PAGO DEL SERVICIO DE TELEVISIÓN POR CABLE CORRESPONDIENTE A LAS DEPENDENCIAS UBICADAS EN EL PREDIO UBICADO EN LA CALLE 11 NO. 8-17, PERIODO FACTURADO DEL 12 DE MARZO AL 11 DE ABRIL DE 2019.FACTURA NÚMERO 104792716 POR VALOR TOTAL A PAGAR DE $118.900</t>
  </si>
  <si>
    <t>ADICION Y PRORROGA CONTRATO DE PRESTACION DE SERVICIOS 792 DE 2018</t>
  </si>
  <si>
    <t>EVENTOS Y PROTOCOLO EMPRESARIAL S A S</t>
  </si>
  <si>
    <t>ADICION Y PRORROGA 2 CONTRATO 804 DE 2018</t>
  </si>
  <si>
    <t>MITSUBISHI ELECTRIC DE COLOMBIA LIMITADA</t>
  </si>
  <si>
    <t>PRESTACIÓN DEL SERVICIO DE MANTENIMIENTO PREVENTIVO Y CORRECTIVO (MANO DE OBRA) CON SUMINISTRO DE INSUMOS, REPUESTOS ORIGINALES, NUEVOS Y ATENCIÓN DE EMERGENCIAS PARA EL ASCENSOR MARCA MITSUBISHI UBICADO EN EL EDIFICIO BICENTENARIO SEGUNDA ETAPA UBICADO EN LA CALLE 11 No.8-17 DE LA SECRETARÍA DISTRITAL DE GOBIERNO</t>
  </si>
  <si>
    <t>PAGO SERVICIO DE ENERGIA DE LAS DEPENDENCIAS DEL NIVEL CENTRAL 2019. PARA EL PREDIO KR 22 NO. 66 A 14. BODEGA 7 DE AGOSTOPERIODO FACTURADO 23 DE ENERO AL 21 DE FEBRERO DE 2019TOTAL A PAGAR  $ 91.960</t>
  </si>
  <si>
    <t>PAGO SERVICIO DE ENERGIA DE LAS DEPENDENCIAS DEL NIVEL CENTRAL 2019PAGO DEL SERVICIO DE ENERGÍA ELÉCTRICA DE LOS PREDIOS UBICADOS EN LA CARRERA 9 NO. 16 37 APTOS. 134, 135 Y 136, CORRESPONDIENTES A LOS LOCALES DE LA CÁMARA DE COMERCIO. PERIODO FACTURADO DEL 01 DE FEBRERO AL 01 DE MARZO DE 2019.FACTURAS DE SERVICIOS PÚBLICOS NÚMEROS 542742161-6, 542742160-9 Y 542742159-9 POR VALOR TOTAL A PAGAR DE $147.970</t>
  </si>
  <si>
    <t>PAGO SERVICIO DE ENERGIA DE LAS DEPENDENCIAS DEL NIVEL CENTRAL 2019PAGO DEL SERVICIO DE ENERGÍA ELÉCTRICA DEL PREDIO UBICADO EN LA CALLE 46 NO. 14 - 22/28, CORRESPONDIENTE AL CONSEJO DE JUSTICIA. PERIODO FACTURADO DEL 28 DE ENERO AL 25 DE FEBRERO DE 2019.FACTURA DE SERVICIOS PÚBLICOS NO. 542042094-2 POR VALOR TOTAL A PAGAR DE $689.870</t>
  </si>
  <si>
    <t>PAGO SERVICIO DE ENERGIA DE LAS DEPENDENCIAS DEL NIVEL CENTRAL 2019PAGO DEL SERVICIO DE ENERGÍA ELÉCTRICA DEL PREDIO UBICADO EN LA CALLE 12C NO. 8 - 53 CORRESPONDIENTE AL EDIFICIO FURATENA. PERIODO FACTURADO DEL 07 DE FEBRERO AL 07 DE MARZO DE 2019 Y DEL 01 DE FEBRERO AL 01 DE MARZO DE 2019.FACTURAS DE SERVICIOS PÚBLICOS NÚMEROS:- 543991165-4 POR VALOR DE $946.150- 542743216-0 POR VALOR DE $0- 542743217-8 POR VALOR DE $0- 542743219-2 POR VALOR DE $0- 542743224-1 POR VALOR DE $0VALOR TOTAL A PAGAR DE $946.150</t>
  </si>
  <si>
    <t>PAGO SERVICIO DE ENERGIA DE LAS DEPENDENCIAS DEL NIVEL CENTRAL 2019PAGO DEL SERVICIO DE ENERGÍA ELÉCTRICA DEL PREDIO UBICADO EN LA CALLE 11 NO. 8 - 17, CORRESPONDIENTE AL NIVEL CENTRAL DE LA SDG, POR EL PERIODO COMPRENDIDO ENTRE EL 07 DE FEBRERO Y EL 07 DE MARZO DE 2019.COMPROBANTE DE PAGO NO. 164821830-9 POR VALOR TOTAL A PAGAR DE $19.126.887</t>
  </si>
  <si>
    <t>COMISIÓN DEL SEÑOR SECRETARIO DE GOBIERNO A LA LA CIUDAD DE WASHINGTON (ESTADOS UNIDOS.), PARA REALIZAR VISITA EJECUTIVA DE TRABAJO, A PARTIR DEL 25 Y HASTA EL 29 DE MARZO DE 2019, YA QUE EN DICHA VISITA SE EXPLORARÁN, EN CONJUNTO, ACTIVIDADES DE COLABORACIÓN Y VINCULACIÓN PARA EL DESARROLLO DE PROGRAMAS ACADÉMICOS Y PROFESIONALES, Y SE REALIZARÁ EL INTERCAMBIO DE MEJORES PRÁCTICAS ENTRE INSTITUCIONES, DE ACUERDO A LA INVITACIÓN EXTENDIDA POR LA ENTIDAD SIN ÁNIMO DE LUCRO - THE WASHINGTON CENTER.COMISIÓN CONCEDIDA POR EL SEÑOR ALCALDE MAYOR DE BOGOTÁ (E), DOCTOR RAÚL JOSÉ BUITRAGO ARIAS, MEDIANTE DECRETO NO. 120 DEL 22 DE MARZO DE 2019 "POR EL CUAL SE CONFIERE UNA COMISIÓN DE SERVICIOS AL EXTERIOR AL SECRETARIO DISTRITAL DE GOBIERNO Y SE HACE UN ENCARGO".</t>
  </si>
  <si>
    <t>JUAN MIGUEL DURAN PRIETO</t>
  </si>
  <si>
    <t>Dirección de Gestión del Talento Humano</t>
  </si>
  <si>
    <t>Estado: Vigente</t>
  </si>
  <si>
    <t xml:space="preserve">SOLICITUD PRESUPUESTAL PARA ATENDER EL PAGO A COLPENSIONES DE LA RELIQUIDACIﾓN DE LA PENSION DEL SEﾑOR VﾍCTOR JULIO SANTOS BURGOS                                                                                                                                                                                                                                                                                                                                                                                                                                                                                                                                                                                                                                                                                                                                                                                                                                                                                                                                                                                                                                                                                                                                                                                                                                                                                                                                                                                                                                                                                                                                                                                                                                                                                                                                                                                                                                                                                                                </t>
  </si>
  <si>
    <t>Dirección Administrativa</t>
  </si>
  <si>
    <t>Estado: Parcialmente Comprometido</t>
  </si>
  <si>
    <t xml:space="preserve">PAGO SERVICIO DE ACUEDUCTO DE LAS DEPENDENCIAS DEL NIVEL CENTRAL 2019                                                                                                                                                                                                                                                                                                                                                                                                                                                                                                                                                                                                                                                                                                                                                                                                                                                                                                                                                                                                                                                                                                                                                                                                                                                                                                                                                                                                                                                                                                                                                                                                                                                                                                                                                                                                                                                                                                                                                                                                           </t>
  </si>
  <si>
    <t xml:space="preserve">PAGO SERVICIO DE ASEO DE LAS DEPENDENCIAS DEL NIVEL CENTRAL 2019                                                                                                                                                                                                                                                                                                                                                                                                                                                                                                                                                                                                                                                                                                                                                                                                                                                                                                                                                                                                                                                                                                                                                                                                                                                                                                                                                                                                                                                                                                                                                                                                                                                                                                                                                                                                                                                                                                                                                                                                                </t>
  </si>
  <si>
    <t>Subsecretaría de Gestión Institucional</t>
  </si>
  <si>
    <t xml:space="preserve">REALIZAR LA SUSCRIPCIﾓN A UN PROGRAMA DE MANTENIMIENTO, ACTUALIZACIﾓN Y SOPORTE TﾉCNICO PREMIUM DE LAS LICENCIAS DE SOFTWARE DE LA PLATAFORMA ESRI CON QUE CUENTA LA SECRETARﾍA DISTRITAL DE GOBIERNO, A TRAVﾉS DEL ACUERDO MARCO DE PRECIOS NO. CCE-288-AG-2015                                                                                                                                                                                                                                                                                                                                                                                                                                                                                                                                                                                                                                                                                                                                                                                                                                                                                                                                                                                                                                                                                                                                                                                                                                                                                                                                                                                                                                                                                                                                                                                                                                                                                                                                                                                                                </t>
  </si>
  <si>
    <t xml:space="preserve">REALIZAR LA ADQUISICION E IMPLEMENTACION, DE UNA SOLUCION DE ANTIVIRUS END POINT Y PROTECCION DE CORREO OFFICE 365 PARA LA SECRETARIA DISTRITAL DE GOBIERNO                                                                                                                                                                                                                                                                                                                                                                                                                                                                                                                                                                                                                                                                                                                                                                                                                                                                                                                                                                                                                                                                                                                                                                                                                                                                                                                                                                                                                                                                                                                                                                                                                                                                                                                                                                                                                                                                                                                     </t>
  </si>
  <si>
    <t xml:space="preserve">ENTREGAR A TﾍTULO DE COMPRAVENTA LAS ﾓRDENES DE DOTACIﾓN DE CALZADO PARA EL PERSONAL ADMINISTRATIVO CON DERECHO Y LOS CONDUCTORES DE LA SECRETARIA DISTRITAL DE GOBIERNO.                                                                                                                                                                                                                                                                                                                                                                                                                                                                                                                                                                                                                                                                                                                                                                                                                                                                                                                                                                                                                                                                                                                                                                                                                                                                                                                                                                                                                                                                                                                                                                                                                                                                                                                                                                                                                                                                                                       </t>
  </si>
  <si>
    <t>ENTREGAR A TﾍTULO DE COMPRAVENTA LAS ﾓRDENES DE DOTACIﾓN DE VESTIDO DE LABOR DEL PERSONAL ADMINISTRATIVO CON DERECHO Y UNIFORMES PARA LOS CONDUCTORES DE LA ENTIDAD</t>
  </si>
  <si>
    <t xml:space="preserve">PAGO SERVICIO DE ENERGIA DE LAS DEPENDENCIAS DEL NIVEL CENTRAL 2019                                                                                                                                                                                                                                                                                                                                                                                                                                                                                                                                                                                                                                                                                                                                                                                                                                                                                                                                                                                                                                                                                                                                                                                                                                                                                                                                                                                                                                                                                                                                                                                                                                                                                                                                                                                                                                                                                                                                                                                                             </t>
  </si>
  <si>
    <t xml:space="preserve">ADQUIRIR LA SUSCRIPCIﾓN DE DOS (02) EJEMPLARES DEL DIARIO NUEVO SIGLO  CON DESTINO DESPACHO DE LA SECRETARIA DISTRITAL DE GOBIERNO Y PARA LA OFICINA ASESORA DE COMUNICACIONES                                                                                                                                                                                                                                                                                                                                                                                                                                                                                                                                                                                                                                                                                                                                                                                                                                                                                                                                                                                                                                                                                                                                                                                                                                                                                                                                                                                                                                                                                                                                                                                                                                                                                                                                                                                                                                                                                                  </t>
  </si>
  <si>
    <t xml:space="preserve">ADQUIRIR ELEMENTOS DE PROTECCION PERSONAL Y ELEMENTOS ACCESORIOS DE CONFORT PARA LOS SERVIDORES PﾚBLICOS DE LA SECRETARﾍA DISTRITAL DE GOBIERNO.                                                                                                                                                                                                                                                                                                                                                                                                                                                                                                                                                                                                                                                                                                                                                                                                                                                                                                                                                                                                                                                                                                                                                                                                                                                                                                                                                                                                                                                                                                                                                                                                                                                                                                                                                                                                                                                                                                                                </t>
  </si>
  <si>
    <t xml:space="preserve">ADQUISICIﾓN DE ELEMENTOS DE PROTECCIﾓN PERSONAL PARA LOS FUNCIONARIOS QUE TRABAJAN EN LA SECRETARﾍA DISTRITAL DE GOBIERNO                                                                                                                                                                                                                                                                                                                                                                                                                                                                                                                                                                                                                                                                                                                                                                                                                                                                                                                                                                                                                                                                                                                                                                                                                                                                                                                                                                                                                                                                                                                                                                                                                                                                                                                                                                                                                                                                                                                                                       </t>
  </si>
  <si>
    <t xml:space="preserve">PAGO ADMINISTRACION LOCALES 134, 135 Y 136 EDIFICIO CAMARA DE COMERCIO                                                                                                                                                                                                                                                                                                                                                                                                                                                                                                                                                                                                                                                                                                                                                                                                                                                                                                                                                                                                                                                                                                                                                                                                                                                                                                                                                                                                                                                                                                                                                                                                                                                                                                                                                                                                                                                                                                                                                                                                          </t>
  </si>
  <si>
    <t xml:space="preserve">PAGO SERVICIO DE CELULARES PARA DIRECTIVOS DE LAS DEPENDENCIAS DEL NIVEL CENTRAL 2019                                                                                                                                                                                                                                                                                                                                                                                                                                                                                                                                                                                                                                                                                                                                                                                                                                                                                                                                                                                                                                                                                                                                                                                                                                                                                                                                                                                                                                                                                                                                                                                                                                                                                                                                                                                                                                                                                                                                                                                           </t>
  </si>
  <si>
    <t xml:space="preserve">PAGO SERVICIO DE TELEFONO DE LAS DEPENDENCIAS DEL NIVEL CENTRAL 2019                                                                                                                                                                                                                                                                                                                                                                                                                                                                                                                                                                                                                                                                                                                                                                                                                                                                                                                                                                                                                                                                                                                                                                                                                                                                                                                                                                                                                                                                                                                                                                                                                                                                                                                                                                                                                                                                                                                                                                                                            </t>
  </si>
  <si>
    <t xml:space="preserve">PAGO SERVICIO DE TV POR CABLE PARA LAS DEPENDENCIAS DEL NIVEL CENTRAL 2019                                                                                                                                                                                                                                                                                                                                                                                                                                                                                                                                                                                                                                                                                                                                                                                                                                                                                                                                                                                                                                                                                                                                                                                                                                                                                                                                                                                                                                                                                                                                                                                                                                                                                                                                                                                                                                                                                                                                                                                                      </t>
  </si>
  <si>
    <t>RA 32</t>
  </si>
  <si>
    <t>Pago de Cesantías a unos funcionarios retirados en el mes de marzo de 2019.</t>
  </si>
  <si>
    <t>RA 28</t>
  </si>
  <si>
    <t>Pago de la autoliquidación adicional de febrero (Planta de Funcionamiento).</t>
  </si>
  <si>
    <t>RA 30</t>
  </si>
  <si>
    <t>Pago de la autoliquidación adicional por el ingreso de la servidora pública ANA MARÍA GONZÁLEZ BORRERO con posterioridad
al cierre de la nómina de febrero de 2019.</t>
  </si>
  <si>
    <t>PRESTACIÓN DEL SERVICIO DE MANTENIMIENTO PREVENTIVO Y CORRECTIVO (MANO DE OBRA) CON SUMINISTRO DE INSUMOS, REPUESTOS ORIGINALES, NUEVOS Y ATENCIÓN DE EMERGENCIAS PARA EL ASCENSOR MARCA SIGMA UBICADO EN EL EDIFICIO BICENTENARIO PRIMERA ETAPA UBICADO EN LA CALLE 11 No.8-17 DE LA SECRETARÍA DISTRITAL DE GOBIERNO</t>
  </si>
  <si>
    <t>OTIS ELEVATOR COMPANY COLOMBIA S.A.S</t>
  </si>
  <si>
    <t>PAGO SERVICIO DE ENERGIA DE LAS DEPENDENCIAS DEL NIVEL CENTRAL 2019PAGO DEL SERVICIO DE ENERGÍA ELÉCTRICA DEL PREDIO UBICADO EN LA CALLE 119 NO. 6 - 56, CORRESPONDIENTE AL COLEGIO GENERAL SANTANDER, POR EL PERIODO COMPRENDIDO ENTRE EL 14 DE FEBRERO Y EL 15 DE MARZO DE 2019. FACTURA DE SERVICIO PÚBLICO NO. 544370955-2, POR VALOR TOTAL A PAGAR DE $57.730</t>
  </si>
  <si>
    <t>PAGO SERVICIO DE ASEO DE LAS DEPENDENCIAS DEL NIVEL CENTRAL 2019.PAGO DEL SERVICIO DE ASEO CORRESPONDIENTE AL PREDIO UBICADO EN LA AK 7 NO. 119A - 03, POR EL PERIODO CORRESPONDIENTE DEL 18 DE NOVIEMBRE DE 2018 AL 16 DE ENERO DE 2019, POR VALOR DE PAGAR DE $1.686.240, MEDIANTE FACTURA DE SERVICIOS PÚBLICOS NO. 13295620, Y DEL PREDIO UBICADO EN LA CALLE 119 NO. 6 - 48, POR EL PERIODO COMPRENDIDO ENTRE EL 16 DE DICIEMBRE DE 2018 Y EL 14 DE FEBRERO DE 2019, POR VALOR DE 408.660, MEDIANTE FACTURA DE SERVICIO PÚBLICO NO. 14267247, PARA UN VALOR TOTAL A PAGAR DE $2.094.900</t>
  </si>
  <si>
    <t>Realizar exámenes médicos de ingreso, por cambio de ocupación, post incapacidad, reintegro laboral, egreso, valoraciones complementarias que incluya entre otras la práctica de exámenes para la determinación del consumo de uso de alcohol según muestra aleatoria del personal de planta que permitan mantener actualizadas las bases de datos de los servidores públicos que laboren con la Secretaría de Gobierno.</t>
  </si>
  <si>
    <t>CONTRATAR LA PRESTACIÓN DE SERVICIOS DE SALUD PARA LA REALIZACIÓN DE ESTUDIOS Y ANÁLISIS DE PUESTO DE TRABAJO CON ÉNFASIS PSICOSOCIAL Y BIOMECÁNICO QUE INCLUYA INFORME DETALLADO Y METODOLOGÍA APLICADA, PARA ATENDER SOLICITUDES DE LOS SERVIDORES PÚBLICOS DE  LA SECRETARÍA DISTRITAL DE GOBIERNO.</t>
  </si>
  <si>
    <t>ADQUIRIR SILLAS ERGONOMICAS PARA LOS SERVIDORES PÚBLICOS DE LA SECRETARÍA DISTRITAL DE GOBIERNO QUE LA REQUIERAN DE CONFORMIDAD CON SUS CONDICIONES MÉDICAS.</t>
  </si>
  <si>
    <t>ADQUISICIÓN DE ELEMENTOS DE PROTECCIÓN PERSONAL PARA LOS FUNCIONARIOS QUE TRABAJAN EN LA SECRETARÍA DISTRITAL DE GOBIERNO</t>
  </si>
  <si>
    <t>EVALUA SALUD IPS SAS</t>
  </si>
  <si>
    <t>ASOCIACION INTERNACIONAL DE CONSULTORIA S A S</t>
  </si>
  <si>
    <t>COLOMBIANA DE COMERCIO SA</t>
  </si>
  <si>
    <t>MAKRO SUPERMAYORISTA S.A.S</t>
  </si>
  <si>
    <t>PAGO SERVICIO DE ASEO DE LAS DEPENDENCIAS DEL NIVEL CENTRAL 2019.PAGO DEL SERVICIO DE ASEO DEL PREDIO UBICADO EN LA KR 8 NO. 10 - 65, CORRESPONDIENTE AL NIVEL CENTRAL DE LA SECRETARÍA DISTRITAL DE GOBIERNO, POR EL PERIODO FACTURADO DEL 1 DE NERO AL 28 DE FEBRERO DE 2019, POR VALOR TOTAL A PAGAR DE $4.787.890, MEDIANTE FACTURA DE SERVICIOS PÚBLICOS NO. 14915074.</t>
  </si>
  <si>
    <t>PAGO SERVICIO DE ASEO DE LAS DEPENDENCIAS DEL NIVEL CENTRAL 2019. DEL PREDIO UBICADO EN LA CL 12C 8 53; CUENTA NUMERO 12193898; PERIODO FACTURADO DEL 1/01/2019 AL 28/02/2019, FACTURA DE SERVICIOS PUBLICOS 14915027. VALOR A PAGAR $196.770.</t>
  </si>
  <si>
    <t>PAGO SERVICIO DE ACUEDUCTO DE LAS DEPENDENCIAS DEL NIVEL CENTRAL 2019.PAGO DEL SERVICIO PÚBLICO DE ACUEDUCTO Y ALCANTARILLADO DEL PREDIO UBICADO EN LA CALLE 12C NO. 8 - 53, CORRESPONDIENTE AL EDIFICIO FURATENA, DURANTE EL PERIODO COMPRENDIDO ENTRE EL 11 DE ENERO Y EL 12 DE MARZO DE 2019, POR VALOR TOTAL A PAGAR DE $306.150, MEDIANTE FACTURA NO. 28191085910.</t>
  </si>
  <si>
    <t>PAGO SERVICIO DE ACUEDUCTO DE LAS DEPENDENCIAS DEL NIVEL CENTRAL 2019.PAGO DEL SERVICIO PÚBLICO DE ACUEDUCTO Y ALCANTARILLADO DEL PREDIO UBICADO EN LA CALLE 46 NO. 14 - 28, CORRESPONDIENTE A LAS OFICINAS DEL CONSEJO DE JUSTICIA, PR EL PERIODO COMPRENDIDO ENTRE EL 12 DE ENERO Y EL 11 DE MARZO DE 2019, POR VALOR TOTAL A PAGAR DE $60.980 DE ACUERDO CON LA FACTURA DE SERVICIOS PÚBLICOS NO. 39638261212.</t>
  </si>
  <si>
    <t>PAGO SERVICIO DE ENERGIA DE LAS DEPENDENCIAS DEL NIVEL CENTRAL 2019.PAGO DEL SERVICO DE ENERGÍA ELÉCTRICA DEL PREDIO UBICADO EN LA KR 22 NO. 66A - 14, CORRESPONDIENTE A LA BODEGA DEL 7 DE AGOSTO, POR EL PERIODO COMPRENDIDO ENTRE EL 21 DE FEBRERO Y EL 22 DE MARZO DE 2019, POR VALOR TOTAL A PAGAR DE $45.460, MEDIANTE FACTURA DE SERVICIO PÚBLICO NO. 545137997-5.</t>
  </si>
  <si>
    <t>PAGO SERVICIO DE ENERGIA DE LAS DEPENDENCIAS DEL NIVEL CENTRAL 2019. PAGO SERVICIO DE ENERGIA DEL PREDIO UBICADO CL 46 14 22, CONSEJO DE JUSTICIA; CUENTA CONTRATO 762263-5, PERIODO FACTURADO 25/02/2019 AL 27/03/2019; SEGUN FACTURA 545466415-5 Y VALOR A PAGAR $1.296.910.</t>
  </si>
  <si>
    <t>PAGO SERVICIO DE ENERGIA DE LAS DEPENDENCIAS DEL NIVEL CENTRAL 2019.PAGO DEL SERVICIO DE ENERGÍA ELÉCTRICA DE LOS PREDIOS UBICADOS EN LA CARRERA 9 NO. 16 - 37 APTOS. 134, 135 Y 136, CORRESPONDIENTES A LOS LOCALES DE LA CÁMARA DE COMERCIO.PERIODO FACTURADO DEL 1 DE MARZO AL 2 DE ABRIL DE 2019.FACTURAS DE SERVICIOS PÚBLICOS NÚMEROS 546190843-0 POR VALOR A PAGAR DE $1.910, 546190844-7 POR VALOR A PAGAR DE $152.510 Y 546190845-4 POR VALOR A PAGAR DE $175.480.VALOR TOTAL A PAGAR DE $329.900</t>
  </si>
  <si>
    <t>PAGO SERVICIO DE ENERGIA DE LAS DEPENDENCIAS DEL NIVEL CENTRAL 2019.PAGO DEL SERVICIO PÚBLICO DE ENERGÍA ELÉCTRICA DEL PREDIO UBICADO EN LA CALLE 12C NO. 8 - 53, CORRESPONDIENTE AL EDIFICIO FURATENA POR EL PERIODO COMPRENDIDO ENTRE EL 07 DE MARZO Y EL 08 DE ABRIL DE 2019, Y EL 01 DE MARZO Y EL 02 DE ABRIL DE 2019.FACTURAS DE SERVICIOS PÚBLICOS NÚMEROS:- 547262425-0 POR VALOR A PAGAR DE $1.195.920- 546191900-1 POR VALOR A PAGAR DE $0- 546191901-9 POR VALOR A PAGAR DE $0- 546191903-3 POR VALOR A PAGAR DE $0- 546191908-0 POR VALOR A PAGAR DE $0VALOR TOTAL A PAGAR $1.195.920</t>
  </si>
  <si>
    <t>PAGO SERVICIO DE ENERGIA DE LAS DEPENDENCIAS DEL NIVEL CENTRAL 2019.PAGO DEL SERVICIO PÚBLICO DE ENERGÍA ELÉCTRICA DEL NIVEL CENTRAL DE LA SECRETARÍA DISTRITAL DE GOBIERNO POR EL PERIODO COMPRENDIDO ENTRE EL 07 DE MARZO Y EL 08 DE ABRIL DE 2019, POR VALOR DE $21.837.396, DE ACUERDO CON EL COMPROBANTE DE PAGO NO. 164993016-2.</t>
  </si>
  <si>
    <t>PAGO SERVICIO DE ENERGIA DE LAS DEPENDENCIAS DEL NIVEL CENTRAL 2019.PAGO DEL SERVICIO PÚBLICO DE ENERGÍA ELÉCTRICA DEL PREDIO UBICADO EN LA CALLE 119 NO. 6 - 56, CORRESPONDIENTE AL COLEGIO GENERAL SANTANDER, POR EL PERIODO COMPRENDIDO ENTRE EL 15 DE MARZO Y EL 15 DE ABRIL DE 2019, POR VALOR TOTAL A PAGAR DE 41.150 MEDIANTE FACTURA DESERVICIO PÚBLICO NO. 547816942-0.</t>
  </si>
  <si>
    <t>ADICIÓN Y PRÓRROGA CONTRATO DE PRESTACIÓN DE SERVICIOS 792 DE 2018.</t>
  </si>
  <si>
    <t>PAGO SERVICIO DE TV POR CABLE PARA LAS DEPENDENCIAS DEL NIVEL CENTRAL 2019.PAGO DEL SERVICIO DE TELEVISIÓN POR CABLE DEL NIVEL CENTRAL POR EL PERIODO COMPRENDIDO ENTRE EL 12 DE ABRIL Y EL 11 DE MAYO DE 2019, POR VALOR TOTAL A PAGAR DE $118.900, DE ACUERDO CON LA FACTURA DE PAGO NO. 105327067.</t>
  </si>
  <si>
    <t>PAGO DEL SERVICIO DE CELULARES PARA DIRECTIVOS DE LAS DEPENDENCIAS DEL NIVEL CENTRAL 2019.PERIODO FACTURADO 5 DE MARZO AL 4 DE ABRIL DE 2019.NÚMERO DE FACTURA BI-1100778894 POR VALOR TOTAL A PAGAR DE $ 3.688.034</t>
  </si>
  <si>
    <t>PAGO SERVICIO DE TELEFONO DE LAS DEPENDENCIAS DEL NIVEL CENTRAL 2019.PAGO DEL SERVICO PÚBLICO DE TELEFONÍA DE LOS PREDIOS UBICADOS EN LA CALLE 11 NO. 8 - 17, CORRESPONDIENTE A LAS OFICINAS DE NIVEL CENTRAL E INSPECCIONES, POR EL PERIODO COMPRENDIDO ENTRE 01 Y EL 31 DE MARZO DE 2019, POR VALOR DE $13.001.310 MEDIANTE FACTURA DE SERVICIOS PÚBLICOS NO. 000265605171 Y $2.894.010 MEDIANTE FACTURA DE SERVICIOS PÚBLICOS NO. 000265615342, PARA UN VALOR TOTAL A PAGAR DE $15.895.320.</t>
  </si>
  <si>
    <t>PAGO DELEGADOS MES DE FEBRERO 2019 "POR LA CUAL SE AUTORIZA EL RECONOCIMIENTO Y PAGO DEL SERVICIO EXTRA PRESTADO POR LOS DELEGADOS DE LA SECRETARÍA DISTRITAL DE GOBIERNO DE BOGOTÁ D.C., EN LA SUPERVISIÓN DE LOS CONCURSOS Y LOS SORTEOS REALIZADOS POR LAS LOTERÍAS, LOS CONSORCIOS COMERCIALES Y LOS JUEGOS PROMOCIONALES, EN EL MES DE FEBRERO DE 2019 Y DEL TIEMPO EXCEDIDO DURANTE EL SERVICIO".</t>
  </si>
  <si>
    <t>Res. 194</t>
  </si>
  <si>
    <t>Pago de la autoliquidación de la nómina general de marzo 2019. (Planta de Funcionamiento).</t>
  </si>
  <si>
    <t>RA 36</t>
  </si>
  <si>
    <t>PRESTAR EL SERVICIO DE MENSAJERÍA, CORREO CERTIFICADO Y OPERACIÓN DEL CENTRO DE DOCUMENTACIÓN E INFORMACIÓN (CDI) PARA EL NIVEL CENTRAL DE LA SECRETARÍA DISTRITAL DE GOBIERNO QUE GARANTICE EL CURSO Y ENTREGA DE CORRESPONDENCIA TANTO INTERNA COMO EXTERNA</t>
  </si>
  <si>
    <t>TRANSPORTES ESPECIALES F.S.G S.A.S</t>
  </si>
  <si>
    <t>ADICION Y PRORROGA CONTRATO 709 DE 2018.</t>
  </si>
  <si>
    <t>INVERSIONES GIRATELL GIRALDO S.C.A.</t>
  </si>
  <si>
    <t>Entregar a título de compraventa las órdenes de dotación de calzado para el personal administrativo con derecho y los conductores de la Secretaria Distrital de Gobierno.</t>
  </si>
  <si>
    <t>RA 38</t>
  </si>
  <si>
    <t>Pago de la nómina general de abril 2019 (Planta de Funcionamiento).</t>
  </si>
  <si>
    <t>RA 39</t>
  </si>
  <si>
    <t>Pago de cesantías a unos funcionarios retirados en la nóminas de marzo y abril 2019.</t>
  </si>
  <si>
    <t>RA 42</t>
  </si>
  <si>
    <t>Pago de la autoliquidación correspondiente al retroactivo de 2019.</t>
  </si>
  <si>
    <t>Resol 209</t>
  </si>
  <si>
    <t>SOLICITUD PRESUPUESTAL PARA ATENDER EL PAGO A COLPENSIONES DE LA RELIQUIDACIÓN DE LA PENSION DEL SEÑOR JAIRO SAÚL ARREDONDO PRIETO.ARTÍCULO 1 DE LA RESOLUCIÓN NO. 0209 DEL 04 DE ABRIL DE 2019 "ORDÉNASE A LA DIRECCIÓN FINANCIERA DE LA SECRETARÍA DISTRITAL DE GOBIENRO PAGAR LA SUMA NETA DE QUINIENTOS DIEZ MIL QUINIENTOS VEINTICINCO PESOS M/CTE (510.525), A LA ADMINISTRADORA COLOMBIANA PENSIONES - COLPENSIONES, IDENTIFICADA CON NIT 900.336.004-7, DE CONFORMIDAD CON EL EXPUESTO EN LA PARTE MOTIVA".</t>
  </si>
  <si>
    <t>C.P.S. 774</t>
  </si>
  <si>
    <t>Tech and Knowledge Sas.</t>
  </si>
  <si>
    <t>Adquirir e implementar servicios de infraestrucutura</t>
  </si>
  <si>
    <t>Apertura de Caja menor</t>
  </si>
  <si>
    <t>Direccion Administrativa</t>
  </si>
  <si>
    <t>Estado  Vigente</t>
  </si>
  <si>
    <t>Apertura caja menor</t>
  </si>
  <si>
    <t>3-1-2-02-02-03-0002-01</t>
  </si>
  <si>
    <t>Servicios de documentación y certificación jurídica</t>
  </si>
  <si>
    <t>Apertura de Caja Menor</t>
  </si>
  <si>
    <t>Estado Vigente</t>
  </si>
  <si>
    <t>Realizar el mantneimiento preventivo y correctivo de las UPS</t>
  </si>
  <si>
    <t>Realizar le mantenimiento preventivo y correctivo a la plataforma de comunicaciones</t>
  </si>
  <si>
    <t>Contratar la prestación del servicio de control vectorial</t>
  </si>
  <si>
    <t>apertura caja menor</t>
  </si>
  <si>
    <t>Derechos de uso de producto de propiedad intelectual y otros productos similares</t>
  </si>
  <si>
    <t xml:space="preserve">pago del servicio de avanteles </t>
  </si>
  <si>
    <t>Gastos Imprevistos</t>
  </si>
  <si>
    <t>MAP INGENIEROS Y/O MARIA FERNANDA CORTES E U</t>
  </si>
  <si>
    <t>ADQUIRIR ELEMENTOS DE PROTECCION PERSONAL Y ELEMENTOS ACCESORIOS DE CONFORT PARA LOS SERVIDORES PÚBLICOS DE LA SECRETARÍA DISTRITAL DE GOBIERNO.</t>
  </si>
  <si>
    <t>PANAMERICANA LIBRERIA Y PAPELERIA S A</t>
  </si>
  <si>
    <t>POLITECNICO GRANCOLOMBIANO</t>
  </si>
  <si>
    <t>CORPORACION UNIVERSITARIA UNITEC</t>
  </si>
  <si>
    <t>FUNDACION UNIVERSIDAD EXTERNADO DE COLOMBIA</t>
  </si>
  <si>
    <t>CORPORACION UNIVERSIDAD LIBRE</t>
  </si>
  <si>
    <t>UNIVERSIDAD NACIONAL ABIERTA Y A DISTANCIA</t>
  </si>
  <si>
    <t>UNIVERSIDAD LA GRAN COLOMBIA</t>
  </si>
  <si>
    <t>UNIVERSIDAD DE LA SABANA</t>
  </si>
  <si>
    <t>CORPORACION UNIVERSITARIA MINUTO DE DIOS - UNIMINUTO</t>
  </si>
  <si>
    <t>UNIVERSIDAD MILITAR NUEVA GRANADA</t>
  </si>
  <si>
    <t>CORPORACION UNIVERSITARIA REPUBLICANA</t>
  </si>
  <si>
    <t>FUNDACION UNIVERSIDAD AUTONOMA DE COLOMBIA</t>
  </si>
  <si>
    <t>PAGO A LOS SERVIDORES DE ACUERDO A LA ESTRATEGIA AUXILIO PARA EDUCACIÓN FORMAL - RESOLUCIÓN 0271 DE 2019. 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LUZ STELLA ACEVEDO DAVILA, IDENTIFICADA CON CÉDULA DE CIUDADANÍA NO. 35.513.829</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</si>
  <si>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ESTHER CAICEDO BARRANTES, IDENTIFICADA CON CÉDULA DE CIUDADANÍA NO. 51.981.135</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</si>
  <si>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LIZETH ZULUAY ROJAS MARTÍNEZ, IDENTIFICADA CON CÉDULA DE CIUDADANÍA NO. 23.360.347</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</si>
  <si>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MARTHA LUCÍA ORTIZ CALDERON, IDENTIFICADA CON CÉDULA DE CIUDADANÍA NO. 52.088.712</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</si>
  <si>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BLANCA LILIA ZAMORA CASTAÑEDA, IDENTIFICADA CON CÉDULA DE CIUDADANÍA NO. 51.837.266</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</si>
  <si>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2019".FUNCIONARIO BENEFICIADO: EDISON LEON VARGAS, IDENTIFICADA CON CÉDULA DE CIUDADANÍA NO. 80.729.485</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</si>
  <si>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SONIA MARÍA CABARCAS UPARELA, IDENTIFICADA CON CÉDULA DE CIUDADANÍA NO. 22.517.964</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</si>
  <si>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MARÍA DE LOS ÁNGELES ORTIZ BERMÚDEZ, IDENTIFICADA CON CÉDULA DE CIUDADANÍA NO. 51.839.441</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</si>
  <si>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YENI ALEXANDRA RINCÓN GÓMEZ, IDENTIFICADA CON CÉDULA DE CIUDADANÍA NO. 63.488.149</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</si>
  <si>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MARTHA PEÑUELA MORENO, IDENTIFICADA CON CÉDULA DE CIUDADANÍA NO. 39.716.742</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</si>
  <si>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PATRICIA OCHOA LEÓN, IDENTIFICADA CON CÉDULA DE CIUDADANÍA NO. 39.703.500</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</si>
  <si>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MERY CONSTANZA MONTAÑA HERNÁNDEZ, IDENTIFICADA CON CÉDULA DE CIUDADANÍA NO. 52.890.529</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</si>
  <si>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2019".FUNCIONARIO BENEFICIADO: BERNARDO ESCOBAR RIVERA, IDENTIFICADO CON CÉDULA DE CIUDADANÍA NO. 74.374.329</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</si>
  <si>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2019".FUNCIONARIA BENEFICIADA: MARISOL CHACON PEÑA, IDENTIFICADA CON CÉDULA DE CIUDADANÍA NO. 39.658.028</t>
  </si>
  <si>
    <t>PAGO A LOS SERVIDORES DE ACUERDO A LA ESTRATEGIA AUXILIO PARA EDUCACIÓN FORMAL - RESOLUCIÓN 0271 DE 2019.PAGO DE INCENTIVOS A LOS SERVIDORES BENEFICIADOS DE LA SECRETARÍA DISTRITAL DE GOBIERNO MEDIANTE RESOLUCIÓN NO. 163 DEL 08 DE MAYO DE 2019, "POR LA CUAL SE OTORGA UN INCENTIVO DE AUXILIO PARA EDUCACIÓN FORMAL DE CONFORMIDAD CON LO PREVISTO EN LA RESOLUCIÓN 0271 DEL 30 DE ABRIL DE 2019".FUNCIONARIO BENEFICIADO: RODRIGO DIAZ RAMÍREZ, IDENTIFICADO CON CÉDULA DE CIUDADANÍA NO. 93.125.095</t>
  </si>
  <si>
    <t>PAGO A LOS SERVIDORES DE ACUERDO A LA ESTRATEGIA AUXILIO PARA EDUCACIÓN FORMAL - RESOLUCIÓN 0271 DE 2019.POR LA CUAL SE OTROGA UN INCENTIVO DE AUXILIO EDUCATIVO FORMAL DE CONFORMIDAD CON LO PREVISTO EN LA RESOLUCION 0271 DEL 30 DE ABRIL DE 2019.FUNCIONARIO  BENEFICIADO:  OSCAR GEOVANNY ALONSO NEMOCON</t>
  </si>
  <si>
    <t>PAGO A LOS SERVIDORES DE ACUERDO A LA ESTRATEGIA AUXILIO PARA EDUCACIÓN FORMAL - RESOLUCIÓN 0271 DE 2019PAGO DE INCENTIVOS A LOS SERVIDORES BENEFICIADOS DE LA SECRETARIA DISTRITAL DE GOBIERNO MEDIANTE RESOLUCION NO. 163 DEL 8 DE MAYO DE 2019,  "POR LA CUAL SE OTROGA UN INCENTIVO DE AUXILIO PARA EDUCACION FORMAL DE OCONFORMIDAD CON  LO PREVISTO  EN LA RESOLUCION 0271 DEL 30 DE ABRIL DE 2019FUNCIONARIA BENEFICIADA NUBIA CONSUELO CERON MORALES</t>
  </si>
  <si>
    <t>PAGO A LOS SERVIDORES DE ACUERDO A LA ESTRATEGIA AUXILIO PARA EDUCACIÓN FORMAL - RESOLUCIÓN 0271 DE 2019.PAGO DE INCENTIVOS A LOS SERVIDORES BENEFICIADOS DE LA SECRETARIA DISTRITAL DE GOBIERNO MEDIANTE RESOLUCION NO. 163 DEÑ 8 DE MAYO DE 2019,  "POR LA CUAL SE OTORGA UN INCENTIVO DE AUXILIO PARA EDUCACION FORMAL DE CONFORMIDAD CON LO PREVISTO EN LA RESOLUCION 0271 DEL 30 DE ABRIL DE 2019".FUNCIONARIA BENEFICIADA: YURANI ALEJANDRA DIAZ SUAREZ</t>
  </si>
  <si>
    <t>CAJA DE COMPENSACION FAMILIAR - COMPENSAR</t>
  </si>
  <si>
    <t>PRESTAR LOS SERVICIOS PARA LA EJECUCIÓN DE LAS ACTIVIDADES INCLUIDAS EN EL PLAN DE BIENESTAR PARA LOS SERVIDORES DE LA SECRETARIA DISTRITAL DE GOBIERNO Y SUS FAMILIAS</t>
  </si>
  <si>
    <t>PAGO SERVICIO DE ASEO DE LAS DEPENDENCIAS DEL NIVEL CENTRAL 2019.PAGO DEL SERVICIO DE ASEO DEL PREDIO UBICADO EN LA CALLE 12C # 8 - 53, CORRESPONDIENTE AL EDIFICIO FURATENA, POR EL PERIODO COMPRENDIDO ENTRE EL 1 DE MARZO Y EL 30 DE ABRIL DE 2019, POR VALOR TOTAL A PAGAR DE $70.340 COMO CONSTA EN LA FACTURA DE SERVICIOS PÚBLICOS NO. 16948909.</t>
  </si>
  <si>
    <t>PAGO SERVICIO DE ENERGÍA DE LAS DEPENDENCIAS DEL NIVEL CENTRAL 2019.PAGO DEL SERVICIO PÚBLICO DE ENERGÍA ELÉCTRICA DEL PREDIO UBICADO EN LA CALLE 46 # 14 - 22/28, CORRESPONDIENTE AL CONSEJO DE JUSTICIA POR EL PERIODO COMPRENDIDO ENTRE EL 27 DE MARZO Y EL 26 DE ABRIL DE 2019, POR VALOR DE $830.070 COMO CONSTA EN LA FACTURA DE SERVICIOS PÚBLICOS NÚMERO 548907830-0, Y EL PREDIO UBICADO EN LA CARRERA 22 # 66A - 14, CORRESPONDIENTE A LA BODEGA DEL 7 DE AGOSTO, POR EL PERIODO COMPRENDIDO ENTRE EL 22 DE MARZO Y EL 24 DE ABRIL DE 2019, POR VALOR DE $37.650 COMO CONSTA EN LA FACTURA DE SERVICIOS PÚBLICOS NÚMERO 548569195-0.VALOR TOTAL A PAGAR DE $867.720.</t>
  </si>
  <si>
    <t>PAGO SERVICIO DE ENERGIA DE LAS DEPENDENCIAS DEL NIVEL CENTRAL 2019.PAGO DEL SERVICIO DE ENERGÍA ELÉCTRICA DEL PREDIO UBICADO EN LA CARRERA 9 # 16 - 37 AP. 134, 135 Y 136, POR EL PERIODO COMPRENDIDO ENTRE EL 2 DE ABRIL Y EL 3 DE MAYO DE 2019, POR LOS SIGUIENTES VALORES:- FACTURA DE SERVICIOS PÚBLICOS NO. 549623178-0 POR VALOR DE $159.470- FACTURA DE SERVICIOS PÚBLICOS NO. 549623177-2 POR VALOR DE $142.940- FACTURA DE SERVICIOS PÚBLICOS NO. 549623176-5 POR VALOR DE $    2.540VALOR TOTAL A PAGAR $304.950</t>
  </si>
  <si>
    <t>PAGO SERVICIO DE ENERGIA DE LAS DEPENDENCIAS DEL NIVEL CENTRAL 2019.PAGO DEL SERVICIO DE ENERGÍA ELÉCTRICA DEL PREDIO UBICADO EN LA CARRERA 8 # 10 - 65, CORRESPONDIENTE AL EDIFICIO BICENTENARIO, POR EL PERIODO COMPRENDIDO ENTRE EL 28 DE MARZO Y EL 29 DE ABRIL DE 2019, POR VALOR TOTAL A PAGAR DE $21.160.675, COMO CONSTA EN EL COMPROBANTE DE PAGO NO. 165154726-6.</t>
  </si>
  <si>
    <t>PAGO SERVICIO DE ENERGIA DE LAS DEPENDENCIAS DEL NIVEL CENTRAL 2019.PAGO DEL SERVICIO DE ENERGÍA ELECTRÍCA DEL PREDIO UBICADO EN LA CALLE 12C # 8 - 53, CORRESPONDIENTE AL EDIFICIO FURATENA, POR EL PERIODO COMPRENDIDO ENTRE EL 8 DE ABRIL Y EL 9 DE MAYO DE 2019, POR LOS SIGUIENTES VALORES:- FACTURA DE SERVICIOS PÚBLICOS NO. 550720663-5 POR VALOR DE $1.284.600.- FACTURA DE SERVICIOS PÚBLICOS NO. 549624232-0 POR VALOR DE $0- FACTURA DE SERVICIOS PÚBLICOS NO. 549624233-7 POR VALOR DE $0- FACTURA DE SERVICIOS PÚBLICOS NO. 549624235-1 POR VALOR DE $0- FACTURA DE SERVICIOS PÚBLICOS NO. 549624240-0 POR VALOR DE $0VALOR TOTAL A PAGAR $1.284.600</t>
  </si>
  <si>
    <t>PAGO SERVICIO DE ENERGIA DE LAS DEPENDENCIAS DEL NIVEL CENTRAL 2019.PAGO DEL SERVICIO DE ENERGÍA ELÉCTRICA DEL PREDIO UBICADO EN LA CALLE 119 # 6 - 56, CORRESPONDIENTE AL COLEGIO GENERAL SANTANDER, POR EL PERIODO COMPRENDIDO ENTRE EL 15 DE ABRIL Y EL 16 DE MAYO DE 2019, POR VALOR TOTAL A PAGAR DE $63.850 COMO CONSTA EN LA FACTURA DE SERVICIOS PÚBLICOS NO. 551261505-0.</t>
  </si>
  <si>
    <t>PAGO SERVICIO DE ENERGIA DE LAS DEPENDENCIAS DEL NIVEL CENTRAL 2019, DEL PREDIO UBICADO EN LA CL 46 NO. 14 22/28; CONSEJO DE JUSTICIA; PERIODO COMPRENDIO ENTRE EL 28 DE ABRIL DE 2019 AL 26 DE MAYO DE 2019.</t>
  </si>
  <si>
    <t>ADICION Y PRORROGA CONTRATO DE SUMINISTRO 677 DE 2018.</t>
  </si>
  <si>
    <t>ELECTRICOS Y FERRETERIA DELTA S.A.S</t>
  </si>
  <si>
    <t>ENTREGAR, INSTALAR, CONFIGURAR, PONER EN FUNCIONAMIENTO UN AIRE ACONDICIONADO Y ADQUIRIR LAS GARANTÍAS EXTENDIDAS PARA AIRES ACONDICIONADOS DE LA SECRETARÍA DISTRITAL DE GOBIERNO</t>
  </si>
  <si>
    <t>REALIZAR LA ADICIÓN Y PRORROGA DEL CONTRATO NO. 679 DE 2018 SUSCRITO POR UNION TEMPORAL SDG OPLK - MAICROTEL 2018 Y LA SECRETARIA DISTRITAL DE GOBIERNO</t>
  </si>
  <si>
    <t>UNION TEMPORAL SDG OPLK - MAICROTEL 2018</t>
  </si>
  <si>
    <t>Prestar el servicio integral de fotocopiado blanco, negro y servicios afines, a precios fijos unitarios sin fórmula de reajuste, para las dependencias del nivel central de la Secretaría Distrital de Gobierno</t>
  </si>
  <si>
    <t>UNION TEMPORAL M&amp;P</t>
  </si>
  <si>
    <t>Prestar el servicio de vigilancia y seguridad privada en las modalidades de vigilancia fija y móvil con y sin armas y medios tecnológicos en las diferentes dependencias de la Secretaría Distrital de Gobierno de Bogotá, D.C., con el fin de asegurar la protección y custodia de bienes muebles e inmuebles de propiedad de la entidad, y de los que legalmente sea o llegare a ser responsable y de sus funcionarios, contratistas y/o visitantes</t>
  </si>
  <si>
    <t>PAGO SERVICIO DE TV POR CABLE PARA LAS DEPENDENCIAS DEL NIVEL CENTRAL 2019, POR EL PERIODO COMPRENDIDO ENTRE EL 12 DE MAYO Y EL 11 DE JUNIO DE 2019, POR VALOR TOTAL A PAGAR DE $118.900 MEDIANTE FACTURA DE SERVICIOS PÚBLICOS NÚMERO 105860775.</t>
  </si>
  <si>
    <t>PAGO SERVICIO DE CELULARES PARA DIRECTIVOS DE LAS DEPENDENCIAS DEL NIVEL CENTRAL 2019.PAGO DEL SERVICIO DE TELEFONÍA MOVIL DE LAS LÍNEAS ASIGNADAS EN EL NIVEL CENTRAL DE LA SECRETARÍA DISTRITAL DE GOBIERNO, POR EL PERIODO COMPRENDIDO DEL 5 DE ABRIL AL 4 DE MAYO DE 2019. FACTURA NÚMERO BI-1103056200 POR VALOR TOTAL A PAGAR DE $1.236.037</t>
  </si>
  <si>
    <t>PAGO SERVICIO DE AVANTELES PARA LAS DEPENDENCIAS DEL NIVEL CENTRAL 2019, POR EL PERIODO COMPRENDIDO ENTRE EL 01 Y EL 31 DE MARZO DE 2019, POR VALOR A PAGAR DE $480.358 MEDIANTE FACTURA NO. FMC 52195 Y POR EL PERIODO COMPRENDIDO ENTRE EL 1 Y EL 30 DE ABRIL DE 2019, POR VALOR A PAGAR DE $480.358 MEDIANTE FACTURA NO. FMC 52194, PARA UN VALOR TOTAL A PAGAR DE $960.716</t>
  </si>
  <si>
    <t>PAGO SERVICIO DE TELEFONO DE LAS DEPENDENCIAS DEL NIVEL CENTRAL 2019.PAGO DEL SERVICIO DE TELEFONÍA FIJA DEL PREDIO UBCADO EN LA CALLE 11 # 8 - 17, CORRESPONDIENTE A LAS OFICINAS DEL NIVEL CENTRAL DE LA SECRETARÍA DISTRITAL DE GOBIERNO, POR EL PERIODO COMPRENDIDO ENTRE EL 1 Y EL 30 DE ABRIL DE 2019, POR VALOR TOTAL A PAGAR DE $2.857.650 COMO CONSTA EN LA FACTURA DE SERVICIOS PÚBLICOS NÚMERO 000266816753.</t>
  </si>
  <si>
    <t>PAGO SERVICIO DE TELEFONO DE LAS DEPENDENCIAS DEL NIVEL CENTRAL 2019.PAGO DEL SERVICIO DE TELEFONÍA FIJA DEL PREDIO UBICADO EN LA CALLE 11 # 8 - 17, CORRESPONDIENTE A LAS OFICINAS DEL NIVEL CENTRAL DE LA SECRETARÍA DISTRITAL DE GOBIERNO, POR EL PERIODO COMPRENDIDO ENTRE EL 1 Y EL 30 DE ABRIL DE 2019, POR VALOR TOTAL A PAGAR DE $12.117.080 COMO CONSTA EN LA FACTURA DE SERVICIOS PÚBLICOS NO. 000267108386.</t>
  </si>
  <si>
    <t>Res. 300</t>
  </si>
  <si>
    <t>REALIZAR EL PAGO DELEGADOS MAZO 2019 "POR LA CUAL SE AUTORIZA EL RECONOCIMIENTO Y PAGO DEL SERVICIO EXTRA PRESTADO POR LOS DELEGADOS DE LA SECRETARÍA DISTRITAL DE GOBIERNO DE BOGOTÁ D.C., EN LA SUPERVISIÓN DE LOS CONCURSOS Y LOS SORTEOS REALIZADOS POR LAS LOTERÍAS, LOS CONSORCIOS COMERCIALES Y LOS JUEGOS PROMOCIONALES, EN EL MES DE MARZO DE 2019 Y DEL TIEMPO EXCEDIDO DURANTE EL SERVICIO".</t>
  </si>
  <si>
    <t>ADQUIRIR EL SOPORTE TECNICO, MANTENIMIENTO Y ACTUALIZACION PARA EL SOFTWARE DE GESTIÓN DE SERVICIOS ARANDA EN LA SECRETARÍA DISTRITAL DE GOBIERNO</t>
  </si>
  <si>
    <t>CONTRATO DE PRESTACION DE SERVICIOS</t>
  </si>
  <si>
    <t>ADSUM SOLUCIONES TECNOLOGICAS SAS</t>
  </si>
  <si>
    <t>REALIZAR LA ADQUISICION E IMPLEMENTACION, DE UNA SOLUCION DE ANTIVIRUS END POINT Y PROTECCION DE CORREO OFFICE 365 PARA LA SECRETARIA DISTRITAL DE GOBIERNO</t>
  </si>
  <si>
    <t>PAGO ADMINISTRACIÓN LOCALES 134, 135 Y 136 EDIFICIO CÁMARA DE COMERCIO.PAGO DEL SERVICIO DE ADMINISTRACIÓN DE LOS LOCALES UBICADOS EN LA CALLE 16 NO. 9 - 42, CORRESPONDIENTE AL EDIFICIO CENTRO DE CONVENCIONES CÁMARA DE COMERCIO DEL CONVENIO SUSCRITO CON EL DADEP, DURANTE LOS MESES DE ABRIL Y MAYO DE 2019, DISCRIMINADOS DE LA SIGUIENTE MANERA:- LOCAL 134:PERIODO FACTURADO ENTRE EL 01 DE ABRIL Y EL 31 DE MAYO DE 2019, POR VALOR MENSUAL DE $159.000, PARA UN VALOR TOTAL A PAGAR DE $318.000.- LOCAL 135:PERIODO FACTURADO ENTRE EL 01 DE ABRIL Y EL 31 DE MAYO DE 2019, POR VALOR MENSUAL DE $317.000, PARA UN VALOR TOTAL A PAGAR DE $634.000.- LOCAL 136:PERIODO FACTURADO ENTRE EL 01 DE ABRIL Y EL 31 DE MAYO DE 2019, POR VALOR MENSUAL DE $47.000, PARA UN VALOR TOTAL A PAGAR DE $94.000.DE IGUAL MANERA, SE CANCELA EL AJUSTE A LOS MESES DE ENERO A MARZO DE 2019 POR CONCEPTO DEL INCREMENTO ANUAL APROBADO EN LA ASAMBLEA DEL 28 DE MARZO DE 2019, CORRESPONDIENTE AL 15.02%, DE LA SIGUIENTE MANERA:- LOCAL 134 POR VALOR DE $51.000.- LOCAL 135 POR VALOR DE $96.000.- LOCAL 136 POR VALOR DE $15.000.CONFORME CON LO ANTERIOR, SE CANCELA EL VALOR TOTAL DE $1.208.000.</t>
  </si>
  <si>
    <t>Pago de la autoliquidación de la nómina general de abril 2019. (Planta de Funcionamiento).</t>
  </si>
  <si>
    <t>RA 49</t>
  </si>
  <si>
    <t>Entregar a título de compraventa las órdenes de dotación de vestido de labor del personal administrativo con derecho y uniformes para los conductores de la Entidad</t>
  </si>
  <si>
    <t>RA 50</t>
  </si>
  <si>
    <t>Pago de la nómina general de mayo de 2019. (Planta de Funcionamiento).</t>
  </si>
  <si>
    <t>Pago de la nómina adicional de la funcionaria CLEMENCIA PROBST BRUCE por el ingreso de unas incapacidades después del cierre de la nómina general de mayo 2019. (Planta de Funcionamiento).</t>
  </si>
  <si>
    <t>RA 52</t>
  </si>
  <si>
    <t>Estado: Parcialmente comprometido</t>
  </si>
  <si>
    <t>Prestar los servicios técnicos y especializados de administración, operación, soporte y
mantenimientos preventivos y correctivos de la infraestructura tecnológica para la operación de los
servicios informáticos y de TI que requiera la Secretaría Distrital de Gobierno</t>
  </si>
  <si>
    <t>REALIZAR EL MANTENIMIENTO PREVENTIVO -
CORRECTIVO Y ACTUALIZACIÓN A LOS
SISTEMAS DE DETECCIÓN, ALARMA Y
EXTINCIÓN DE INCENDIOS, CONTROL DE
ACCESO Y CIRCUITO CERRADO DE CÁMARAS
DE TELEVISIÓN DE LA SECRETARÍA DISTRITAL
DE GOBIERNO</t>
  </si>
  <si>
    <t>Pago a los servidores de acuerdo a la Estrategia Auxilio para educación Formal - Resolución 0271
de 2019</t>
  </si>
  <si>
    <t>Contratar el suministro y dotación de elementos
para gabinetes y brigadas de emergencia en los
lugares de trabajo de la Secretaría Distrital de
Gobierno.</t>
  </si>
  <si>
    <t>RA 43</t>
  </si>
  <si>
    <t>Pago de autoliquidación adicional por el ingreso de unos servidores públicos con posterioridad al cierre de la nómina de abril. (Planta de Funcionamiento).</t>
  </si>
  <si>
    <t>Res. 263</t>
  </si>
  <si>
    <t>Res. 297</t>
  </si>
  <si>
    <t>Res. 298</t>
  </si>
  <si>
    <t>SOLICITUD PRESUPUESTAL PARA ATENDER EL PAGO A COLPENSIONES DE LA RELIQUIDACIÓN DE LA PENSION DEL SEÑOR VÍCTOR JULIO SANTOS BURGOS, COMO CONSTA EN LA RESOLUCIÓN NO. 0263 DEL 26 DE ABRIL DE 2019, "POR LA CUAL SE MODIFICA LA RESOLUCIÓN 090 DEL 7 DE FEBRERO DE 2019".</t>
  </si>
  <si>
    <t>SOLICITUD PRESUPUESTAL PARA ATENDER EL PAGO A COLPENSIONES DE LA RELIQUIDACIÓN DE LA PENSIÓN DEL SEÑOR LUIS FRANCISCO GALVIS CÁCERES.RESOLUCIÓN NO. 0297 DEL 7 DE MAYO DE 2019 "POR LA CUAL SE DA CUMPLIMIENTO A UNA PROVIDENCIA DE LA JURISDICCIÓN DE LO CONTENCIOSO ADMINISTRATIVO". ARTÍCULO 1: ORDÉNESE A LA DIRECCIÓN FINANCIERA DE LA SECRETARÍA DISTRITAL DE GOBIERNO PAGAR LA SUMA NETA DE TREINTA Y UN MIL TREINTA Y CUATRO PESOS M/CTE (31.034), A LA ADMINISTRADORA COLOMBIANA DE PENSIONES - COLPENSIONES, IDENTIFICADA CON NIT 900.336.004-7, DE CONFORMIDAD CON LO EXPUESTO EN LA PARTE MOTIVA.</t>
  </si>
  <si>
    <t>SOLICITUD PRESUPUESTAL PARA ATENDER EL PAGO A COLPENSIONES DE LA RELIQUIDACIÓN DE LA PENSIÓN DE LA SEÑORA ASTRID MARÍA PALMERA AMAYA.RESOLUCIÓN NO. 0298 DEL 07 DE MAYO DE 2019 "POR LA CUAL SE DA CUMPLIMIENTO A UNA PROVIDENCIA DE LA JURISDICCIÓN DE LO CONTENCIOSO ADMINISTRATIVO". ARTÍCULO 1.: ORDÉNESE A LA DIRECCIÓN FINANCIERA DE LA SECRETARÍA DISTRITAL DE GOBIERNO PAGAR LA SUMA NETA DE SIETE MILLONES CUATROCIENTOS NOVENTA Y OCHO MIL QUINIENTOS OCHENTA Y CINCO PESOS M/CTE (7.498.585), A LA ADMINISTRADORA COLOMBIANA PENSIONES - COLPENSIONES, IDENTIFICADA CON NIT 900.336.004-7, DE CONFORMIDAD CON EL EXPUESTO EN LA PARTE MOTIVA DE LA PRESENTE RESOLUCIÓN.</t>
  </si>
  <si>
    <t>UNIPLES SA</t>
  </si>
  <si>
    <t>SUMIMAS S A S</t>
  </si>
  <si>
    <t>Adquisición de Tóner, Originales para la secretaria Distrital de Gobierno, a través del ACUERDO MARCO DE PRECIOS No.  CCE-538-1-AMP-2017</t>
  </si>
  <si>
    <t>Prestación del servicio de transporte público terrestre automotor especial para las dependencias del nivel central de la Secretaría Distrital de Gobierno</t>
  </si>
  <si>
    <t>RA 54</t>
  </si>
  <si>
    <t>Pago de la autoliquidación de la nómina general de mayo de 2019</t>
  </si>
  <si>
    <t>PAGO ADMINISTRACIÓN LOCALES 134, 135 Y 136 EDIFICIO CÁMARA DE COMERCIO.PAGO DEL SERVICIO DE ADMINISTRACIÓN DE LOS LOCALES UBICADOS EN LA CARRERA 9 NO. 16 - 33, CORRESPONDIENTE AL EDIFICIO CENTRO DE CONVENCIONES CÁMARA DE COMERCIO DEL CONVENIO SUSCRITO CON EL DADEP, DURANTE EL MES DE JUNIO DE 2019, DISCRIMINADOS DE LA SIGUIENTE MANERA:- LOCAL 134:PERIODO FACTURADO ENTRE EL 01 Y EL 30 DE JUNIO DE 2019, POR VALOR DE $159.000.- LOCAL 135:PERIODO FACTURADO ENTRE EL 01 Y EL 30 DE JUNIO DE 2019, POR VALOR DE $317.000.- LOCAL 136:PERIODO FACTURADO ENTRE EL 01 Y EL 30 DE JUNIO DE 2019, POR VALOR DE $47.000.VALOR TOTAL A PAGAR DE $523.000.</t>
  </si>
  <si>
    <t>PRIMER REEMBOLSO CAJA MENOR DIRECCIÓN ADMINISTRATIVA.</t>
  </si>
  <si>
    <t>Res. 384</t>
  </si>
  <si>
    <t>Res. 837</t>
  </si>
  <si>
    <t>NATALIE  MILLAN OTERO</t>
  </si>
  <si>
    <t>POR LA CUAL SE AUTORIZA EL RECONOCIMIENTO Y PAGO DEL SERVICIO EXTRA PRESTADO POR LOS DELEGADOS DE LA SECRETARÚIA DISTRITAL DE GOBIERNO DE BOGOTÁ D.C., EN LA SUPERVISIÓN DE LOS CONCURSOS Y LOS SORTEOS REALIZADOS POR LA LOTERÍAS, LOS CONSORCIOS COMERCIALES  Y LOS JUEGOS PROMOCIONALES, EN ELMES DE ABRIL DE 2019 Y DEL TIEMPO EXCEDIDO DURANTE EL SERVICIO.</t>
  </si>
  <si>
    <t>PRESTAR LOS SERVICIOS PROFESIONALES PARA APOYAR LA GESTIÓN DE LOS PROCESOS QUE SE ADELANTAN EN LA DIRECCIÓN DE GESTIÓN DEL TALENTO HUMANO.</t>
  </si>
  <si>
    <t>PAGO SERVICIO DE TELEFONO DE LAS DEPENDENCIAS DEL NIVEL CENTRAL 2019.PAGO DEL SERVICIO PÚBLICO DE TELEFONÍA DEL PREDIO UBICADO EN LA CALLE 11 # 8 - 17, CORRESPONDIENTES AL NIVEL CENTRAL DE LA SECRETARÍA DISTRITAL DE GOBIERNO, POR EL PERIODO COMPRENDIDO ENTRE EL 1 Y EL 31 DE MAYO DE 2019, POR VALOR TOTAL A PAGAR DE $15.349.940, DISCRIMINADO DE LA SIGUIENTE MANERA:- FACTURA NO. 000267961953 POR VALOR DE $12.448.000.- FACTURA NO. 000268005311 POR VALOR DE $  2.901.940.</t>
  </si>
  <si>
    <t>PAGO SERVICIO DE TV POR CABLE PARA LAS DEPENDENCIAS DEL NIVEL CENTRAL 2019.PAGO DEL SERVICIO DE TELEVISIÓN POR CABLE DE LAS OFICINAS DEL NIVEL CENTRAL POR EL PERIODO COMPRENDIDO ENTRE EL 12 DE JUNIO Y EL 11 DE JULIO DE 2019, POR VALOR TOTAL A PAGAR DE $118.900, DE ACUERDO CON LA FACTURA DE PAGO NO. 106385938.</t>
  </si>
  <si>
    <t>CONVETUR S A S</t>
  </si>
  <si>
    <t>Prestar los servicios de organización logística en los eventos institucionales de la Secretaría Distrital de Gobierno</t>
  </si>
  <si>
    <t>REALIZAR EL MANTENIMIENTO PREVENTIVO Y CORRECTIVO DE LOS SISTEMAS DE ALIMENTACIÓN ININTERRUMPIDA (UPS) UBICADOS EN LAS SEDES DEL NIVEL CENTRAL DE LA SECRETARÍA DISTRITAL DE GOBIERNO</t>
  </si>
  <si>
    <t>PAGO SERVICIO DE ENERGIA DE LOS LOCALES UBICADOS EN LA KR 9 16-37 AP 134, KR 9 NO. 16-37 AP 135 Y EL UBICADO EN LA KR 9 NO. 16-37 AP 136, PERIODO COMPRENDIDO ENTRE EL 3/05/2019 AL 31/05/2019.</t>
  </si>
  <si>
    <t>PAGO SERVICIO DE ENERGIA DE LAS DEPENDENCIAS DEL NIVEL CENTRAL 2019.PAGO DEL SERVICIO PÚBLICO DE ENERGÍA ELÉCTRICA DEL PREDIO UBICADO EN LA CARRERA 8 # 10 - 65, CORRESPONDIENTE A LAS OFICINAS DEL NIVEL CENTRAL DE LA SECRETARÍA DISTRITAL DE GOBIERNO, POR EL PERIODO COMPRENDIDO ENTRE EL 09 DE MAYO Y EL 07 DE JUNIO DE 2019, POR VALOR TOTAL A PAGAR DE $22.341.051, COMO CONSTA EN EL COMPROBANTE DE PAGO # 165321391-7.</t>
  </si>
  <si>
    <t>PAGO SERVICIO DE ENERGIA DE LAS DEPENDENCIAS DEL NIVEL CENTRAL 2019.PAGO DEL SERVICIO PÚBLICO DE ENERGÍA ELÉCTRICA DEL PREDIO UBICADO EN LA CALLE 12C # 8 - 53, CORRESPONDIENTE AL EDIFICIO FURATENA, POR EL PERIODO COMPRENDIDO ENTREEL 09 DE MAYO Y EL 07 DE JUNIO DE 2019, POR VALOR TOTAL A PAGAR DE $1.279.020, COMO CONSTA EN LA FACTURA DE SERVICIOS PÚBLICOS NO. 554126305-9.- FACTURA DE SERVICIO PÚBLICO NO. 553083073-0 POR VALOR $0- FACTURA DE SERVICIO PÚBLICO NO. 553083074-8 POR VALOR $0- FACTURA DE SERVICIO PÚBLICO NO. 553083076-2 POR VALOR $0- FACTURA DE SERVICIO PÚBLICO NO. 553083081-1 POR VALOR $0VALOR TOTAL A PAGAR DE $1.279.020.</t>
  </si>
  <si>
    <t>PAGO SERVICIO DE ENERGIA DE LAS DEPENDENCIAS DEL NIVEL CENTRAL 2019.PAGO DEL SERVICIO DE ENERGÍA ELÉCTRICA DEL PREDIO UBICADO EN LA CARRERA 22 # 66A - 14, CORRESPONDIENTE A LA BODEGA DEL 7 DE AGOSTO, POR EL PERIODO COMPRENDIDO ENTRE EL 24 DE ABRIL Y EL 23 DE MAYO DE 2019, POR VALOR TOTAL A PAGAR DE $31.060, COMO CONSTA EN LA FACTURA DE SERVICIOS PÚBLICOS NO. 552009027-1.</t>
  </si>
  <si>
    <t>PAGO SERVICIO DE ACUEDUCTO DEL PREDIO EDIFICIO FURATENA UBICADO EN LA CL 12C 8 53; PERIODO COMPRENDIDO ENTRE EL 13/03/2019 AL 9/05/2019.</t>
  </si>
  <si>
    <t>PAGO SERVICIO DE ACUEDUCTO DEL PREDIO UBICADO EN LA CL 46 NO. 14-28 (CONSEJO DE JUSTICIA), POR EL PERIODO COMPRENDIDO ENTRE EL 12/03/2019 AL 9/05/2019.</t>
  </si>
  <si>
    <t>PAGO SERVICIO DE ACUEDUCTO DEL PREDIO UBICADO EN LA CLL 11 NO. 8-49 (EDIFICIO LIEVANO), POR EL PERIODO COMPRENDIDO ENTRE EL 13/03/2019 AL 9/05/2019.</t>
  </si>
  <si>
    <t>LEIDY YOLIMA OCHOA GUIZA</t>
  </si>
  <si>
    <t>Contratar la prestación de servicio de control vectorial consistente en tres (3) intervenciones de desinsectación, desinfección y desratización, en las instalaciones de la Secretaría Distrital de Gobierno, en las que se incluyen bodegas de almacenamiento, áreas comunes, auditorios.</t>
  </si>
  <si>
    <t>Res. 299</t>
  </si>
  <si>
    <t>BIBIAN LORED GUARNIZO SALAZAR</t>
  </si>
  <si>
    <t>PAGO DE SENTENCIA PROFERIDA DENTRO DEL PROCESO DE NULIDAD Y RESTABLECIMIENTO DEL DERECHO NO. 2015-00531 A FAVOR DE LA SEÑORA BIBIAN LORED GUARNIZO POR VALOR DE $23.514.077.RESOLUCIÓN NO. 0299 DEL 07 DE MAYO DE 2019, ARTÍCULO 2O. "ORDÉNESE A LA DIRECCIÓN FINANCIERA DE LA SECRETARÍA DISTRITAL DE GOBIERNOPAGAR LA SUMA NETA DE CATORCE MILLONES TRESCIENTOS OCHENTA Y DOS MIL QUINIENTOS SETENTA Y SIETE PESOS ($14.382.577), CONSIGNANDO EN LA CUENTA DE AHORROS NO. 1005325311 DEL BANCO COTIBANK A NOMBRE DE BIBIAN LORED GUARNIZO SALAZAR, IDENTIFICADA CON CÉDULA DE CIUDADANÍA NO. 52.876.343, POR CONCEPTO DE LA SENTENCIA A QUE SE REFIERE EL ARTÍCULO 1O DE LA PRESENTE RESOLUCIÓN".ARTÍCULO 3O. "ORDÉNESE A LA DIRECCIÓN FINANCIERA DE LA SECRETARÍA DISTRITAL DE GOBIERNO PAGAR LA SUMA DE SIETE MILLONES NOVECIENTOS OCHO MIL QUINIENTOS PESOS (7.908.500), CONFORME A LO DISPUESTO EN LA SENTENCIA REFERIDA, POR CONCEPTO DE APORTES A SEGURIDAD SOCIAL EN PENSIONES Y APORTES PARAFISCALES, EN LA PROPORCIÓN QUE CORRESPONDE AL EMPLEADOR EN LAS ENTIDADES EN LAS CUALES SE ENCUENTRA AFILIADA LA SEÑORA BIBIAN LORED GUARNIZO SALAZAR".</t>
  </si>
  <si>
    <t>RA 53</t>
  </si>
  <si>
    <t>Pago de autoliquidación adicional por el ingreso de unos servidores públicos con posterioridad al cierre de la nómina de mayo 2019.</t>
  </si>
  <si>
    <t>RA 61</t>
  </si>
  <si>
    <t>Pago de la nómina general de junio 2019. Planta de Funcionamiento.</t>
  </si>
  <si>
    <t>RA 62</t>
  </si>
  <si>
    <t>Pago de cesantías a unos servidores públicos retirados de la entidad.</t>
  </si>
  <si>
    <t>RA 65</t>
  </si>
  <si>
    <t>Pago de Cesantías del ex Secretario Distrital de Gobierno, doctor Juan Miguel Durán.</t>
  </si>
  <si>
    <t>RA 63</t>
  </si>
  <si>
    <t>NÓMINA ADICIONAL POR EL INGRESO DE UNOS SERVIDORES CON POSTERIORIDAD AL CIERRE DE LA NÓMINA DE JUNIO DE 2019.</t>
  </si>
  <si>
    <t>Contratar servicios de capacitación y formación para los servidores de la Secretaria Distrital de
Gobierno, para el desarrollo de sus capacidades, destrezas, habilidades, valores y competencias
funcionales, de acuerdo con el Plan Institucional de Capacitación</t>
  </si>
  <si>
    <t>RA 69</t>
  </si>
  <si>
    <t>Pago de la autoliquidación de la nómina general de junio 2019.</t>
  </si>
  <si>
    <t>PAGO ADMINISTRACIÓN LOCALES 134, 135 Y 136 EDIFICIO CÁMARA DE COMERCIO.PAGO DEL SERVICIO DE ADMINISTRACIÓN DE LOS LOCALES UBICADOS EN LA CARRERA 9 NO. 16 - 33/37, CORRESPONDIENTE AL EDIFICIO CENTRO DE CONVENCIONES CÁMARA DE COMERCIO DEL CONVENIO SUSCRITO CON EL DADEP, DURANTE EL MES DE JULIO DE 2019, DISCRIMINADOS DE LA SIGUIENTE MANERA:- LOCAL 134:PERIODO FACTURADO ENTRE EL 01 Y EL 31 DE JULIO DE 2019, POR VALOR DE $159.000.- LOCAL 135:PERIODO FACTURADO ENTRE EL 01 Y EL 31 DE JULIO DE 2019, POR VALOR DE $317.000.- LOCAL 136:PERIODO FACTURADO ENTRE EL 01 Y EL 31 DE JULIO DE 2019, POR VALOR DE $47.000.VALOR TOTAL A PAGAR DE $523.000.</t>
  </si>
  <si>
    <t>REALIZAR LA RENOVACIÒN Y ADQUISICIÒN DE EQUIPOS ACTIVOS Y DE SEGURIDAD PERIMETRAL PARA LA SECRETARÌA DISTRITAL DE GOBIERNO</t>
  </si>
  <si>
    <t>UNION TEMPORAL SDG REDES SEGURIDAD 2019</t>
  </si>
  <si>
    <t>PAGO DEL SERVICIO DE DELEGADOS CORRESPONDIENTE AL MES DE MAYO 2019 A TRAVÉS DE LA RESOLUCIÓN NO. 0629 DEL 25 DE JULIO DE 2019, "POR LA CUAL SE AUTORIZA EL RECONOCIMIENTO Y PAGO DEL SERVICIO EXTRA PRESTADO POR LOS DELEGADOS DE LA SECRETARÍA DISTRITAL DE GOBIERNO DE BOGOTÁ D.C., EN LA SUPERVISIÓN DE LOS CONCURSOS Y LOS SORTEOS REALIAZDOS POR LAS LOTERÍAS, LOS CONSORCIOS COMERCIALES Y LOS JUEGOS PROMOCIONALES, EN EL MES DE MAYO DE 2019 Y DEL TIEMPO EXCEDIDO DURANTE EL SERVICIO".</t>
  </si>
  <si>
    <t>Res. 629</t>
  </si>
  <si>
    <t>PAGO SERVICIO DE TELEFONO DE LAS DEPENDENCIAS DEL NIVEL CENTRAL 2019.PAGO DEL SERVICIO PÚBLICO DE TELEFONÍA FIJA DEL PREDIO UBICADO EN LA CALLE 11 # 8 - 17, CORRESPONDIENTE A LAS OFICINAS DEL NIVEL CENTRAL DE LA SDG, POR EL PERIODO COMPRENDIDO ENTRE EL 01 Y EL 30 DE JUNIO DE 2019, POR VALOR TOTAL A PAGAR DE $11.536.910.</t>
  </si>
  <si>
    <t>PAGO SERVICIO DE AVANTELES PARA LAS DEPENDENCIAS DEL NIVEL CENTRAL 2019, POR EL PERIODO COMPRENDIDO ENTRE EL 01 Y EL 31 DE JULIO DE 2019, POR VALOR TOTAL A PAGAR DE $320.002 COMO CONSTA EN LA FACTURA NO. FMC 13695325.</t>
  </si>
  <si>
    <t>PAGO SERVICIO DE TV POR CABLE PARA LAS DEPENDENCIAS DEL NIVEL CENTRAL 2019.PAGO DEL SERVICIO DE TELEVISIÓN POR CABLE DE LAS OFICINAS DEL NIVEL CENTRAL POR EL PERIODO COMPRENDIDO ENTRE EL 12 DE JULIO Y EL 11 DE AGOSTO DE 2019, POR VALOR TOTAL A PAGAR DE $118.900, DE ACUERDO CON LA FACTURA DE PAGO NO. 106915654.</t>
  </si>
  <si>
    <t>Prestar los servicios técnicos y especializados de administración, operación, soporte y mantenimientos preventivos y correctivos de la infraestructura tecnológica para la operación de los servicios informáticos y de TI que requiera la Secretaría Distrital de Gobierno</t>
  </si>
  <si>
    <t>SEGURIDAD PERCOL LTDA</t>
  </si>
  <si>
    <t>REALIZAR EL MANTENIMIENTO PREVENTIVO - CORRECTIVO Y ACTUALIZACIÓN A LOS SISTEMAS DE DETECCIÓN, ALARMA Y EXTINCIÓN DE INCENDIOS, CONTROL DE ACCESO Y CIRCUITO CERRADO DE CÁMARAS DE TELEVISIÓN DE LA SECRETARÍA DISTRITAL DE GOBIERNO</t>
  </si>
  <si>
    <t>PAGO SERVICIO DE ENERGÍA DE LAS DEPENDENCIAS DEL NIVEL CENTRAL 2019.PAGO DEL SERVICIO PÚBLICO DE ENERGÍA ELÉCTRICA DEL PREDIO UBICADO EN LA CALLE 119 # 6 - 56, CORRESPONDIENTE AL COLEGIO GENERAL SANTANDER, POR EL PERIODO COMPRENDIDO ENTRE EL 16 DE MAYO Y EL 14 DE JUNIO DE 2019, POR VALOR TOTAL A PAGAR DE $50, COMO CONSTA EN LA FACTURA DE SERVICIOS PÚBLICOS NO. 554686132-7.</t>
  </si>
  <si>
    <t>PAGO SERVICIO DE ENERGÍA DE LAS DEPENDENCIAS DEL NIVEL CENTRAL 2019.PAGO DEL SERVICIO DE ENERGÍA ELÉCTRICA DEL PREDIO UBICADO EN LA CALLE 46 # 14 - 22/28, CORRESPONDIENTE AL CONSEJO DE JUSTICIA, POR EL PERIODO COMPRENDIDO ENTRE EL 27 DE MAYO Y EL 26 DE JUNIO DE 2019, POR VALOR TOTAL A PAGAR DE $833.440.</t>
  </si>
  <si>
    <t>PAGO SERVICIO DE ENERGIA DE LAS DEPENDENCIAS DEL NIVEL CENTRAL 2019.PAGO DEL SERVICIO PÚBLICO DE ENERGÍA ELÉCTRICA DEL PREDIO UBICADO EN LA CARRERA 22 # 66A - 14, CORRESPONDIENTE A LA BODEGA DEL SIETE DE AGOSTO POR EL PERIODO COMPRENDIDO ENTRE EL 23 DE MAYO Y EL 21 DE JUNIO DE 2019, POR VALOR TOTAL A PAGAR DE $86.890.</t>
  </si>
  <si>
    <t>PAGO SERVICIO DE ENERGÍA DE LAS DEPENDENCIAS DEL NIVEL CENTRAL 2019.PAGO DEL SERVICO DE ENERGÍA ELÉCTRICA DE LOS LOCALES 134, 135 Y 136 UBICADOS EN LA CARRERA 9 NO. 16 - 37, CORRESPONDIENTES AL EDIFICIO CÁMARA DE COMERCIO DEL CONVENIO SUSCRITO CON EL DADEP, DURANTE EL PERIODO COMPRENDIDO ENTRE EL 31 DE MAYO Y EL 03 DE JULIO DE 2019, DISCRIMINADOS DE LA SIGUIENTE MANERA:- LOCAL 134:  FACTURA DE SERVICIOS PÚBLICOS NÚMERO 556532694-0, POR VALOR DE $147.650.- LOCAL 135:  FACTURA DE SERVICIOS PÚBLICOS NÚMERO 556532693-3, POR VALOR DE $150.690.- LOCAL 136:  FACTURA DE SERVICIOS PÚBLICOS NÚMERO 556532692-6, POR VALOR DE $4.250.VALOR TOTAL A PAGAR DE $302.590.</t>
  </si>
  <si>
    <t>PAGO SERVICIO DE ENERGIA DE LAS DEPENDENCIAS DEL NIVEL CENTRAL 2019.PAGO DEL SERVICIO PÚBLICO DE ENERGÍA ELÉCTRICA DEL PREDIO UBICADO EN LA CALLE 12 # 8 - 53, PISOS 2, 3, 4 Y 5, CORRESPONDIENTES AL EDIFICIO FURATENA, POR EL PERIODO COMPRENDIDO ENTRE EL 07 DE JUNIO Y EL 09 DE JULIO DE 2019, POR VALOR TOTAL A PAGAR DE $1.609.670.</t>
  </si>
  <si>
    <t>PAGO SERVICIO DE ENERGIA DE LAS DEPENDENCIAS DEL NIVEL CENTRAL 2019.PAGO DEL SERVICIO DE ENERGÍA ELÉCTRICA DEL PREDIO UBICADO EN LA CARRERA 8 # 10 - 65 CORRESPONDIENTE A LAS OFICINAS DEL NIVEL CENTRAL DE LA SDG POR EL PERIODO COMPRENDIDO ENTRE EL 07 DE JUNIO Y EL 09 DE JULIO DE 2019 POR VALOR TOTAL A PAGAR DE $22.500.360.</t>
  </si>
  <si>
    <t>PAGO SERVICIO DE ENERGÍA DE LAS DEPENDENCIAS DEL NIVEL CENTRAL 2019.PAGO DEL SERVICIO DE ENERGÍA ELÉCTRICA DEL PREDIO UBICADO EN LA CALLE 119 # 6 - 56 CORRESPONDIENTE AL COLEGIO GENERAL SANTANDER POR EL PERIODO COMPRENDIDO ENTRE EL 14 DE JUNIO Y EL 17 DE JULIO DE 2019 POR VALOR TOTAL A PAGAR DE $67.800.</t>
  </si>
  <si>
    <t>PAGO DEL SERVICIO DE ASEO DE LAS DEPENDENCIAS DEL NIVEL CENTRAL 2019, DEL PREDIO UBICADO EN LA CALLE 46 # 14 - 28, CORRESPONDIENTE AL CONSEJO DE JUSTICIA, POR EL PERIODO COMPRENDIDO ENTRE EL 1 DE MAYO Y EL 30 DE JUNIO DE 2019, POR VALOR TOTAL A PAGAR DE $123.860 COMO CONSTA EN LA FACTURA DE SERVICIOS PÚBLICOS NÚMERO 19395216.</t>
  </si>
  <si>
    <t>PAGO SERVICIO DE ASEO DE LAS DEPENDENCIAS DEL NIVEL CENTRAL 2019, DEL PREDIO UBICADO EN LA CALLE 12C # 8 - 53 CORRESPONDIENTE A LAS OFICINAS DEL EDIFICIO FURATENA, POR EL PERIODO COMPRENDIDO ENTRE EL 1 DE MAYO Y EL 30 DE JUNIO DE 2019, POR VALOR TOTAL A PAGAR DE $30.130, COMO CONSTA EN LA FACTURA DE SERVICIOS PÚBLICOS NÚMERO 19394751.</t>
  </si>
  <si>
    <t>PAGO A LOS SERVIDORES DE ACUERDO A LA ESTRATEGIA AUXILIO PARA EDUCACIÓN FORMAL - RESOLUCIÓN 0271 DE 2019.PAGO DE INCENTIVOS A LOS SERVIDORES BENEFICIADOS DE LA SECRETARÍA DISTRITAL DE GOBIERNO MEDIANTE RESOLUCIÓN NO. 266 DEL 05 DE JULIO DE 2019, "POR LA CUAL SE OTORGA UN INCENTIVO DE AUXILIO PARA EDUCACIÓN FORMAL DE CONFORMIDAD CON LO PREVISTO EN LA RESOLUCIÓN 0271 DEL 30 DE ABRIL DE 2019".FUNCIONARIO BENEFICIADO: JOHN JAMER PENAGOS CASTELLANOS, IDENTIFICADO CON CÉDULA DE CIUDADANÍA NO. 93.127.625</t>
  </si>
  <si>
    <t>PAGO A LOS SERVIDORES DE ACUERDO A LA ESTRATEGIA AUXILIO PARA EDUCACIÓN FORMAL - RESOLUCIÓN 0271 DE 2019.PAGO DE INCENTIVOS A LOS SERVIDORES BENEFICIADOS DE LA SECRETARÍA DISTRITAL DE GOBIERNO MEDIANTE RESOLUCIÓN NO. 266 DEL 05 DE JULIO DE 2019, "POR LA CUAL SE OTORGA UN INCENTIVO DE AUXILIO PARA EDUCACIÓN FORMAL DE CONFORMIDAD CON LO PREVISTO EN LA RESOLUCIÓN 0271 DEL 30 DE ABRIL DE 2019".FUNCIONARIO BENEFICIADO: FABIAN ROLANDO CASTELLANOS OBANDO, IDENTIFICADO CON CÉDULA DE CIUDADANÍA NO. 7.316.303</t>
  </si>
  <si>
    <t>PAGO A LOS SERVIDORES DE ACUERDO A LA ESTRATEGIA AUXILIO PARA EDUCACIÓN FORMAL - RESOLUCIÓN 0271 DE 2019.PAGO DE INCENTIVOS A LOS SERVIDORES BENEFICIADOS DE LA SECRETARÍA DISTRITAL DE GOBIERNO MEDIANTE RESOLUCIÓN NO. 266 DEL 05 DE JULIO DE 2019, "POR LA CUAL SE OTORGA UN INCENTIVO DE AUXILIO PARA EDUCACIÓN FORMAL DE CONFORMIDAD CON LO PREVISTO EN LA RESOLUCIÓN 0271 DEL 30 DE ABRIL DE 2019".FUNCIONARIO BENEFICIADO: LUIS ALFONSO LÓPEZ FORERO, IDENTIFICADO CON CÉDULA DE CIUDADANÍA NO. 80.435.860</t>
  </si>
  <si>
    <t>PAGO A LOS SERVIDORES DE ACUERDO A LA ESTRATEGIA AUXILIO PARA EDUCACIÓN FORMAL - RESOLUCIÓN 0271 DE 2019.PAGO DE INCENTIVOS A LOS SERVIDORES BENEFICIADOS DE LA SECRETARÍA DISTRITAL DE GOBIERNO MEDIANTE RESOLUCIÓN NO. 266 DEL 05 DE JULIO DE 2019, "POR LA CUAL SE OTORGA UN INCENTIVO DE AUXILIO PARA EDUCACIÓN FORMAL DE CONFORMIDAD CON LO PREVISTO EN LA RESOLUCIÓN 0271 DEL 30 DE ABRIL DE 2019".FUNCIONARIA BENEFICIADA: DORA ELCY GUEVARA AGUDELO, IDENTIFICADA CON CÉDULA DE CIUDADANÍA NO. 39.706.390</t>
  </si>
  <si>
    <t>Res. 266</t>
  </si>
  <si>
    <t>Res. 163</t>
  </si>
  <si>
    <t>Res. 797</t>
  </si>
  <si>
    <t>INVERSION Y HOGAR SAS</t>
  </si>
  <si>
    <t>Contratar el suministro y dotación de elementos para gabinetes y brigadas de emergencia en los lugares de trabajo de la Secretaría Distrital de Gobierno.</t>
  </si>
  <si>
    <t>DIRECCIÓN DE GESTIÓN DEL TALENTO HUMANO</t>
  </si>
  <si>
    <t>Comisión del Señor Secretario de Gobierno a la la ciudad de Washington (Estados Unidos.), para
realizar visita ejecutiva de trabajo, a partir del 25 y hasta el 29 de marzo de 2019, ya que en dicha
visita se explorarán, en conjunto, actividades de colaboración y vinculación para el desarrollo de
programas académicos y profesionales, y se realizará el intercambio de mejores prácticas entre
instituciones, de acuerdo a la invitación extendida por la entidad sin ánimo de lucro - The
Washington Center</t>
  </si>
  <si>
    <t>RA 67</t>
  </si>
  <si>
    <t>RA 68</t>
  </si>
  <si>
    <t>RA 71</t>
  </si>
  <si>
    <t>RA 72</t>
  </si>
  <si>
    <t>Pago de la autoliquidación de la nómina adicional de junio por el ingreso de unos funcionarios con posterioridad al cierre de nómina de ese mes.</t>
  </si>
  <si>
    <t>Pago de autoliquidación adicional por el ingreso de unos funcionarios con posterioridad a la nómina adicional de junio 2019.</t>
  </si>
  <si>
    <t>Pago de la nómina general de julio 2019.(Planta de Funcionamiento).</t>
  </si>
  <si>
    <t>Pago de Cesantías a unos funcionarios retirados en los meses de junio y julio 2019. (Planta de Funcionamiento).</t>
  </si>
  <si>
    <t>UNION TEMPORAL GOBIERNO 2019</t>
  </si>
  <si>
    <t>Suministro de papelería, útiles y productos ocasionales, a precios fijos unitarios mediante el sistema outsourcing-proveeduría integral para todas las dependencias de la Secretaría de Gobierno D.C.</t>
  </si>
  <si>
    <t>PAGO PARTICIPACION EN LOS GASTOS RECURRENTES DE LAS CASAS DE JUSTICIA DONDE FUNCIONAN LAS INSPECCIONES DE POLICÍA SEGÚN CONVENIO 664 DE 2017.PAGO DE LOS GASTOS RECURRENTES DE LAS CASAS DE JUSTICIA DONDE OPERAN ALGUNAS INSPECCIONES DE POLICÍA UBICADAS EN LA CARRERA 8 NO. 9 - 83, CONFORME CON EL CONVENIO INTERADMINISTRATIVO DE COOPERACIÓN NO. 664 DE 2017 SUSCRITO CON LA SECRETARÍA DISTRITAL DE SEGURIDAD, DURANTE LOS MESES DE ENERO A JUNIO DE 2019, DISCRIMINADOS DE LA SIGUIENTE MANERA:- ENERO:    RECIBO DE PAGO NO. 000000111115538 POR VALOR DE $8.649.366.- FEBRERO:    RECIBO DE PAGO NO. 000000111115541 POR VALOR DE $9.514.685.- MARZO:    RECIBO DE PAGO NO. 000000111115542 POR VALOR DE $9.225.767.- ABRIL:    RECIBO DE PAGO NO. 000000111115544 POR VALOR DE $7.608.847.- MAYO:    RECIBO DE PAGO NO. 000000111115547 POR VALOR DE $8.016.676.- JUNIO:    RECIBO DE PAGO NO. 000000111115548 POR VALOR DE $8.586.971.VALOR TOTAL A PAGAR $51.602.312</t>
  </si>
  <si>
    <t>DIRECCION DISTRITAL DE TESORERIA</t>
  </si>
  <si>
    <t>PAGO SERVICIO DE TV POR CABLE PARA LAS DEPENDENCIAS DEL NIVEL CENTRAL 2019.PAGO DEL SERVICIO DE TELEVISIÓN POR CABLE DE LAS OFICINAS DEL NIVEL CENTRAL POR EL PERIODO COMPRENDIDO ENTRE EL 12 DE AGOSTO Y EL 11 DE SEPTIEMBRE DE 2019, POR VALOR TOTAL A PAGAR DE $118.900, DE ACUERDO CON LA FACTURA DE PAGO NO. 107434550.</t>
  </si>
  <si>
    <t>PAGO SERVICIO DE ENERGIA DE LAS DEPENDENCIAS DEL NIVEL CENTRAL 2019.PAGO DEL SERVICIO DE ENERGÍA ELÉCTRICA DEL PREDIO UBICADO EN LA CARRERA 22 # 66A - 14, CORRESPONDIENTE A LA BODEGA DEL SIETE DE AGOSTO POR EL PERIODO COMPRENDIDO ENTRE EL 21 DE JUNIO Y EN 24 DE JULIO DE 2019, POR VALOR TOTAL A PAGAR DE $44.840</t>
  </si>
  <si>
    <t>PAGO SERVICIO DE ENERGIA DE LAS DEPENDENCIAS DEL NIVEL CENTRAL 2019.PAGO DEL SERVICIO PÚBLICO DE ENERGÍA ELÉCTRICA DEL PREDIO UBICADO EN LA CALLE 46 # 14 - 22/28, CORRESPONDIENTE AL CONSEJO DE JUSTICIA POR EL PERIODO COMPRENDIDO ENTRE EL 26 DE JUNIO Y EL 26 DE JULIO DE 2019, POR VALOR TOTAL A PAGAR DE $849.240, COMO CONSTA EN LA FACTURA DE SERVICIOS PÚBLICOS NÚMERO 559254738-3.</t>
  </si>
  <si>
    <t>PAGO SERVICIO DE ENERGIA DE LAS DEPENDENCIAS DEL NIVEL CENTRAL 2019.PAGO DEL SERVICIO PÚBLICO DE ENERGÍA ELÉCTRICA DEL PREDIO UBICADO EN LA CARRERA 9 # 16 - 37, LOCALES 134, 135 Y 136, CORRESPONDIENTES AL EDIFICIO CÁMARA DE COMERCIO DE BOGOTÁ, POR EL PERIODO COMPRENDIDO ENTRE EL 3 DE JULIO Y EL 01 DE AGOSTO DE 2019 POR VALOR TOTAL A PAGAR DE $409.210, DISCRIMINADOS DE LA SIGUIENTE MANERA:- LOCAL 134: FACTURA DE SERVICIOS PÚBLICOS # 559979254-9 POR VALOR DE $188.440.- LOCAL 135: FACTURA DE SERVICIOS PÚBLICOS # 559979253-1 POR VALOR DE $212.980.- LOCAL 136: FACTURA DE SERVICIOS PÚBLICOS # 559979252-4 POR VALOR DE $    4.790.</t>
  </si>
  <si>
    <t>PAGO SERVICIO DE ACUEDUCTO DE LAS DEPENDENCIAS DEL NIVEL CENTRAL 2019.PAGO DEL SERVICIO PÚBLICO DE ACUERDUCTO Y ALCANTARILLADO DEL PREDIO UBICADO EN LA CALLE 12C # 8 - 53, CORRESPONDIENTE AL EDIFICIO FURATENA POR EL PERIODO COMPRENDIDO ENTRE EL 10 DE MAYO Y EL 10 DE JULIO DE 2019 POR VALOR TOTAL A PAGAR DE $344.633, COMO CONSTA EN LA FACTURA DE SERVICIOS PÚBLICOS NÚMERO 38273557017.</t>
  </si>
  <si>
    <t>PAGO SERVICIO DE ASEO DE LAS DEPENDENCIAS DEL NIVEL CENTRAL 2019.PAGO DEL SERVICIO PÚBLICO DE ASEO DEL PREDIO UBICADO EN LA CARRERA 8 # 10 - 65, CORRESPONDIENTE AL EDIFICIO BICENTENARIO POR EL PERIODO COMPRENDIDO ENTRE EL 1 DE MAYO Y EL 30 DE JUNIO DE 2019, POR VALOR TOTAL A PAGAR DE $4.775.400 COMO CONSTA EN LA FACTURA DE SERVICIOS PÚBLICOS NÚMERO 19394798.</t>
  </si>
  <si>
    <t>RA 75</t>
  </si>
  <si>
    <t>Pago de la autoliquidación de la nómina general de julio 2019. (Planta de Funcionamiento).</t>
  </si>
  <si>
    <t>AGOSTO</t>
  </si>
  <si>
    <t>PAGO PARTICIPACION EN LOS GASTOS RECURRENTES DE LAS CASAS DE JUSTICIA
DONDE FUNCIONAN LAS INSPECCIONES DE POLICIA SEGUN CONVENIO 664 DE 2017</t>
  </si>
  <si>
    <t>RECONOCIMIENTO A LOS MEJORES SERVIDORES DE LA ENTIDAD Y SERVIDORES
EN EL NIVEL SOBRESALIENTE.</t>
  </si>
  <si>
    <t>Pago de autoliquidación adicional por el ingreso de unos nuevos funcionarios.</t>
  </si>
  <si>
    <t>PAGO ADMINISTRACION LOCALES 134, 135 Y 136 EDIFICIO CAMARA DE COMERCIO.PAGO DEL SERVICIO DE ADMINISTRACIÓN DE LOS LOCALES UBICADOS EN LA CARRERA 9 NO. 16 - 33/37, CORRESPONDIENTE AL EDIFICIO CENTRO DE CONVENCIONES CÁMARA DE COMERCIO DEL CONVENIO SUSCRITO CON EL DADEP, POR EL PERIODO COMPRENDIDO ENTRE EL 1 Y EL 31 DE JULIO DE 2019, DISCRIMINADOS DE LA SIGUIENTE MANERA:- LOCAL 134:CUENTA DE COBRO # 525 POR VALOR A PAGAR DE $159.000.- LOCAL 135:CUENTA DE COBRO # 526 POR VALOR A PAGAR DE $317.000.- LOCAL 136:CUENTA DE COBRO # 527 POR VALOR A PAGAR DE $47.000.VALOR TOTAL A PAGAR $523.000</t>
  </si>
  <si>
    <t>Res. 721</t>
  </si>
  <si>
    <t>Res. 1256</t>
  </si>
  <si>
    <t>PAGO DELEGADO MES DE JUNIO DE 2019PAGO DEL SERVICIO DE DELEGADOS CORRESPONDIENTE AL MES DE JUNIO DE 2019 A TRAVÉS DE LA RESOLUCIÓN NO. 0721 DEL 16 DE AGOSTO DE 2019, "POR LA CUAL SE AUTORIZA EL RECONOCIMIENTO Y PAGO DEL SERVICIO EXTRA PRESTADO POR LOS DELEGADOS DE LA SECRETARÍA DISTRITAL DE GOBIENRO DE BOGOTÁ D.C., EN LA SUPERVISIÓN DE LOS CONCURSOS Y LOS SORTEOS REALIZADOS POR LAS LOTERÍAS, LOS CONSORCIOS COMERCIALES Y LOS JUEGOS PROMOCIONALES, EN EL MES DE JUNIO DE 2019 Y DEL TIEMPO EXCEDIDO DURANTE EL SERVICIO".</t>
  </si>
  <si>
    <t>PAGO DELEGADOS MES DE JULIO DE 2019.POR LA CUAL SE AUTORIZA EL RECONOCIMIENTO Y PAGO DEL SERVICIO EXTRA PRESTADO POR LOS DELEGADOS DE LA SECRETARIA DISTRITAL DE GOBIERNO DE BOGOTA D.C., EN LA SUPERVISION DE LOS CONCURSOS Y LOS SORTEOS REALIZADOS POR LAS LOTERIAS, LOS CONSORCIOS COMERCIALES Y LOS JUEGOS PROMOCIONALES, EN EL MES DE JULIO DE 2019 Y DEL TIEMPO EXCEDIDIO DURANTE EL SERVICIO</t>
  </si>
  <si>
    <t>PAGO SERVICIO DE TELEFONO DE LAS DEPENDENCIAS DEL NIVEL CENTRAL 2019.PAGO DEL SERVICIO DE TELEFONÍA FIJA DE LAS OFICINAS DEL NIVEL CENTRAL UBICADAS EN LA CALLE 11 # 8 - 17, POR EL PERIODO COMPRENDIDO ENTRE EL 01 Y EL 31 DE JULIO DE 2019, POR VALOR TOTAL A PAGAR DE $12.665.000, COMO CONSTA EN LA FACTURA DE SERVICIOS PÚBLICOS NÚMERO 000270314852.</t>
  </si>
  <si>
    <t>PAGO SERVICIO DE CELULARES PARA DIRECTIVOS DE LAS DEPENDENCIAS DEL NIVEL CENTRAL 2019.PAGO DEL SERVICIO DE TELEFONÍA MOVIL DE LAS LÍNEAS ASIGNADAS EN EL NIVEL CENTRAL DE LA SECRETARÍA DISTRITAL DE GOBIERNO, POR EL PERIODO COMPRENDIDO DEL 5 DE MAYO AL 4 DE SEPTIEMBRE DE 2019. FACTURA NÚMERO BI-1109873399 POR VALOR TOTAL A PAGAR DE $5.125.752.</t>
  </si>
  <si>
    <t>PAGO SERVICIO DE TV POR CABLE PARA LAS DEPENDENCIAS DEL NIVEL CENTRAL 2019.PAGO DEL SERVICIO DE TELEVISIÓN POR CABLE DE LAS OFICINAS DEL NIVEL CENTRAL Y POR EL ALQUILER DE TRES DECODIFICADORES POR EL PERIODO COMPRENDIDO ENTRE EL 12 DE SEPTIEMBRE Y EL 11 DE OCTUBRE DE 2019, POR VALOR TOTAL A PAGAR DE $124.900, DE ACUERDO CON LA FACTURA DE PAGO NO. 107967033.</t>
  </si>
  <si>
    <t>LUIS GUIOVANNY JIMENEZ MORA</t>
  </si>
  <si>
    <t>ADICION Y PRORROGA CONTRATO DE PRESTACION DE SERVICIOS  694 DE 2018</t>
  </si>
  <si>
    <t>PAGO SERVICIO DE ENERGIA DE LAS DEPENDENCIAS DEL NIVEL CENTRAL 2019.PAGO DEL SERVICIO PÚBLICO DE ENERGÍA ELÉCTRICA DEL PREDIO UBICADO EN LA CARRERA 8 # 10 - 65 CORRESPONDIENTE AL EDIFICIO LIÉVANO DONDE FUNCIONAN LAS OFICINAS DEL NIVEL CENTRAL DE LA SDG, POR EL PERIODO COMPRENDIDO ENTRE EL 9 DE JULIO Y EL 8 DE AGOSTO DE 2019 POR VALOR TOTAL A PAGAR DE $ 21.057.289 COMO CONSTA EN EL COMPROBANTE DE PAGO NÚMERO 165678951-2.</t>
  </si>
  <si>
    <t>PAGO SERVICIO DE ENERGIA DE LAS DEPENDENCIAS DEL NIVEL CENTRAL 2019.PAGO DEL SERVICIO PÚBLICO DE ENERGÍA ELÉCTRICA DEL PREDIO UBICADO EN LA CALLE 12C # 8-53 CORRESPONDIENTE AL EDIFICIO FURATENA POR EL PERIODO COMPRENDIDO ENTRE EL 9 DE JULIO Y EL 8 DE AGOSTO DE 2019 POR VALOR TOTAL A PAGAR DE $1.806.600 COMO CONSTA EN LA FACTURA DE SERVICIO PÚBLICO NÚMERO 561031385-6.</t>
  </si>
  <si>
    <t>PAGO SERVICIO DE ENERGIA DE LAS DEPENDENCIAS DEL NIVEL CENTRAL 2019.PAGO DEL SERVICIO PÚBLICO DE ENERGÍA ELÉCTRICA DEL PREDIO UBICADO EN LA CARRERA 22 # 66A - 14, CORRESPONDIENTE A LAS BODEGAS DEL 7 DE AGOSTO, POR EL PERIODO COMPRENDIDO ENTRE EL 24 DE JULIO Y EL 23 DE AGOSTO DE 2019, POR VALOR TOTAL A PAGAR DE $51.460 COMO CONSTA EN LA FACTURA DE SERVICIOS PÚBLICOS NÚMERO 562349348-8.</t>
  </si>
  <si>
    <t>PAGO SERVICIO DE ACUEDUCTO DE LAS DEPENDENCIAS DEL NIVEL CENTRAL 2019.PAGO DEL SERVICIO PÚBLICO DE ACUEDUCTO Y ALCANTARILLADO DEL PREDIO UBICADO EN LA CALLE 46 # 14 - 28 CORRESPONDIENTE AL CONSEJO DE JUSTICIA POR EL PERIODO COMPRENDIDO ENTRE EL 10 DE MAYO Y EL 9 DE JULIO DE 2019 POR VALOR TOTAL A PAGAR DE $85.140 COMO CONSTA EN LA FACTURA DE SERVICIOS PÚBLICOS NÚMERO 29598374410.</t>
  </si>
  <si>
    <t>COMUNIDAD FRANCISCANA PROVINCIA DE LA SANTA FE</t>
  </si>
  <si>
    <t>FORMANDO TOURS S A S</t>
  </si>
  <si>
    <t>UNIVERSIDAD EL BOSQUE</t>
  </si>
  <si>
    <t>CORPORACION SAN ISIDRO</t>
  </si>
  <si>
    <t>CORPORACION ESCUELA PEDAGOGICA EXPERIMENTAL E.P.E.</t>
  </si>
  <si>
    <t>AGENCIA DE VIAJES Y TURISMO AVIATUR S.A.</t>
  </si>
  <si>
    <t>POLITECNICO INTERNACIONAL</t>
  </si>
  <si>
    <t>PROVINCIA DE NUESTRA SEÑORA DEL ROSARIO DE LA CONGREGACION DE DOMINICAS DE SANTA CATALINA DE SENA</t>
  </si>
  <si>
    <t>PETRA TOURS E U</t>
  </si>
  <si>
    <t>OPORTUNIDAD EMPRESARIAL S A</t>
  </si>
  <si>
    <t>CORPORACION EDUCATIVA MINUTO DE DIOS</t>
  </si>
  <si>
    <t>INSTITUTO DE HERMANOS DEL SAGRADO CORAZON</t>
  </si>
  <si>
    <t>UNIVERSIDAD MANUELA BELTRAN</t>
  </si>
  <si>
    <t>TRAFALGAR TOURS LTDA</t>
  </si>
  <si>
    <t>ANDANDO S.A.S</t>
  </si>
  <si>
    <t>ASESORES PROFESIONALES DEL TURISMO SAS</t>
  </si>
  <si>
    <t>CONVENTO DE SANTO DOMINGO</t>
  </si>
  <si>
    <t>360 TRAVELERS SAS</t>
  </si>
  <si>
    <t>ARACELY  CORDERO GOMEZ</t>
  </si>
  <si>
    <t>LUIS CARLOS RUIZ</t>
  </si>
  <si>
    <t>MIREYA  MOLANO VARGAS</t>
  </si>
  <si>
    <t>GLORIA CATALINA MONSALVE GRANADOS</t>
  </si>
  <si>
    <t>ENTIDAD COMERCIALIZADORA DE SERVICIOS SAS</t>
  </si>
  <si>
    <t>TOUR VACATION HOTELES AZUL S A S</t>
  </si>
  <si>
    <t>CMV INVERSIONES S A S</t>
  </si>
  <si>
    <t>CONEXIÓN NATURAL CAMINATAS ECOLOGICAS BOGOTA</t>
  </si>
  <si>
    <t>CAJA DE COMPENSACION FAMILIAR DE CUNDINAMARCA - COMFACUNDI</t>
  </si>
  <si>
    <t>PASSION TRAVEL COLOMBIA</t>
  </si>
  <si>
    <t>BLANCA NURY ROJAS MOTTA</t>
  </si>
  <si>
    <t>HOPES &amp; DREAMS KINDERGARTEN SAS</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</si>
  <si>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LUZ STELLA ACEVEDO DÁVILA, IDENTIFICADA CON CÉDULA DE CIUDADANÍA NO. 35.513.829</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</si>
  <si>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YENI ALEXANDRA RINCÓN GÓMEZ, IDENTIFICADA CON CÉDULA DE CIUDADANÍA NO. 63.488.149</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</si>
  <si>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MARÍA DE LOS ÁNGELES ORTIZ PIEDRAHITA, IDENTIFICADA CON CÉDULA DE CIUDADANÍA NO. 51.839.441</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</si>
  <si>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DALILA MORALES PIEDRAHITA, IDENTIFICADA CON CÉDULA DE CIUDADANÍA NO. 51.790.459</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</si>
  <si>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FABRICIO JOSÉ GUZMAN MARTÍNEZ, IDENTIFICADO CON CÉDULA DE CIUDADANÍA NO. 79.388.946</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</si>
  <si>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ESTHER CAICEDO BARRANTES, IDENTIFICADA CON CÉDULA DE CIUDADANÍA NO. 51.981.135</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</si>
  <si>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JAIME JAIR MORALES GÓMEZ, IDENTIFICADO CON CÉDULA DE CIUDADANÍA NO. 93.203.883</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</si>
  <si>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DIANA ESMERALDA ZÁRATE SUÁREZ, IDENTIFICADA CON CÉDULA DE CIUDADANÍA NO. 52.270.589</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</si>
  <si>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LILIANA ESPERANZA PACHON BOTIVA, IDENTIFICADA CON CÉDULA DE CIUDADANÍA NO. 52.205.368</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</si>
  <si>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ESPERANZA AGUDELO SÁNCHEZ, IDENTIFICADA CON CÉDULA DE CIUDADANÍA NO. 51.974.726</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</si>
  <si>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FERNANDO ALFONSO BELTRAN, IDENTIFICADO CON CÉDULA DE CIUDADANÍA NO. 79.303.170</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</si>
  <si>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GLORIA INÉS CASTRO BENITEZ, IDENTIFICADA CON CÉDULA DE CIUDADANÍA NO. 41.765.150</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</si>
  <si>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GUSTAVO ADOLFO CAÑON VEGA, IDENTIFICADO CON CÉDULA DE CIUDADANÍA NO. 19.273.508</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</si>
  <si>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LUIS ARTURO VERA CUMACO, IDENTIFICADO CON CÉDULA DE CIUDADANÍA NO. 19.494014</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</si>
  <si>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ALBA PATRICIA GARCÍA LÓPEZ, IDENTIFICADA CON CÉDULA DE CIUDADANÍA NO. 52.113.363</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</si>
  <si>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GLADYS LÓPEZ GÓMEZ, IDENTIFICADA CON CÉDULA DE CIUDADANÍA NO. 51.573.050</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</si>
  <si>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GLADYS DEL CARMEN ACEVEDO YEPES, IDENTIFICADA CON CÉDULA DE CIUDADANÍA NO. 51.598.866</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</si>
  <si>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RUTH DELIA CONDE GONZÁLEZ, IDENTIFICADA CON CÉDULA DE CIUDADANÍA NO. 51.767.726</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</si>
  <si>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ALBA MARINA GONZÁLEZ HIDALGO, IDENTIFICADA CON CÉDULA DE CIUDADANÍA NO. 51.941.883</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</si>
  <si>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YULY ANDREA SANABRIA DUEÑAS, IDENTIFICADA CON CÉDULA DE CIUDADANÍA NO. 53.093.019</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</si>
  <si>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CLARA RUTH VILLARRAGA GONGORA, IDENTIFICADA CON CÉDULA DE CIUDADANÍA NO. 51.614.594</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</si>
  <si>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ANDREA XIMENA MARTÍNEZ PINO, IDENTIFICADA CON CÉDULA DE CIUDADANÍA NO. 52.538.615</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</si>
  <si>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BERTHA CECILIA VILLAMIL CORREDOR, IDENTIFICADA CON CÉDULA DE CIUDADANÍA NO. 51.640.298</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</si>
  <si>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ANA ORLINDA CELY JIMÉNEZ, IDENTIFICADA CON CÉDULA DE CIUDADANÍA NO. 51.574.178</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</si>
  <si>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MARÍA ROA ROA, IDENTIFICADA CON CÉDULA DE CIUDADANÍA NO. 51.680.506</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</si>
  <si>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MARTHA ALIX SÁNCHEZ GONZÁLEZ, IDENTIFICADA CON CÉDULA DE CIUDADANÍA NO. 39.528.885</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</si>
  <si>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LILIANA PAOLA MERCHAN, IDENTIFICADA CON CÉDULA DE CIUDADANÍA NO. 52.901.949</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</si>
  <si>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WELINGTON VÉLEZ VELASCO, IDENTIFICADO CON CÉDULA DE CIUDADANÍA NO. 15.025.654</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</si>
  <si>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EVELIO PULIDO RINCÓN, IDENTIFICADO CON CÉDULA DE CIUDADANÍA NO. 19.474.618</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</si>
  <si>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LIGIA STELLA GÓMEZ LANDAZABAL, IDENTIFICADA CON CÉDULA DE CIUDADANÍA NO. 39.757.687</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</si>
  <si>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JULIO CÉSAR CARVAJAR RODRÍGUEZ, IDENTIFICADO CON CÉDULA DE CIUDADANÍA NO. 19.383.155</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</si>
  <si>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ARNULFO LÓPEZ, IDENTIFICADO CON CÉDULA DE CIUDADANÍA NO. 19.157.505</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</si>
  <si>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JAIME ALFONSO RAMÍREZ CALDERON, IDENTIFICADO CON CÉDULA DE CIUDADANÍA NO. 79.311.160</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</si>
  <si>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YOLANDA AURORA PARRA MARTÍNEZ, IDENTIFICADA CON CÉDULA DE CIUDADANÍA NO. 51.745.034</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</si>
  <si>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CLAUDIA PIEDAD VILLAMIL RUSSI, IDENTIFICADA CON CÉDULA DE CIUDADANÍA NO. 51.815.056</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</si>
  <si>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RODRIGO DIAZ RAMÍREZ, IDENTIFICADO CON CÉDULA DE CIUDADANÍA NO. 93.125.095</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</si>
  <si>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CARMEN VIRGINIA MONTAÑO BECERRA, IDENTIFICADA CON CÉDULA DE CIUDADANÍA NO. 45.488.132</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</si>
  <si>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MARÍA ANGÉLICA VELANDIA CRISTANCHO, IDENTIFICADA CON CÉDULA DE CIUDADANÍA NO. 52.385.019</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</si>
  <si>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MARÍA DEL SOCORRO SUÁREZ VEJARANO, IDENTIFICADA CON CÉDULA DE CIUDADANÍA NO. 51.999.703</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</si>
  <si>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CLAUDIA MARCELA SUÁREZ JIMÉNEZ, IDENTIFICADA CON CÉDULA DE CIUDADANÍA NO. 35.416.322</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</si>
  <si>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MARTHA CECILIA GÓMEZ HERNÁNDEZ, IDENTIFICADA CON CÉDULA DE CIUDADANÍA NO. 63.293.377</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</si>
  <si>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FABIOLA VÁSQUEZ PEDRAZA, IDENTIFICADA CON CÉDULA DE CIUDADANÍA NO. 39.663.349</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</si>
  <si>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MARÍA MERCEDES RODRÍGUEZ JIMÉNEZ, IDENTIFICADA CON CÉDULA DE CIUDADANÍA NO. 51938703</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</si>
  <si>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PATRICIA OCHOA LEÓN, IDENTIFICADA CON CÉDULA DE CIUDADANÍA NO. 39703500</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</si>
  <si>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JOHELI ANDREA ROJAS BERNAL, IDENTIFICADA CON CÉDULA DE CIUDADANÍA NO. 52.050.857</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</si>
  <si>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CARMENZA BORDA CHOCONTA, IDENTIFICADA CON CÉDULA DE CIUDADANÍA NO. 51.946.847</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</si>
  <si>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LEONARDO GUTIÉRREZ MOYA, IDENTIFICADO CON CÉDULA DE CIUDADANÍA NO. 79.793.336</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</si>
  <si>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ANDRÉS FELIPE GUTIÉRREZ VARGAS, IDENTIFICADO CON CÉDULA DE CIUDADANÍA NO. 80.794.814</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</si>
  <si>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EDGAR CALDERON AVENDAÑO, IDENTIFICADO CON CÉDULA DE CIUDADANÍA NO. 19.497.388</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</si>
  <si>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OSCAR ORLANDO CAMARGO GARZÓN, IDENTIFICADO CON CÉDULA DE CIUDADANÍA NO. 79.874.251</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</si>
  <si>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NUBIA CONSUELO CERÓN MORALES, IDENTIFICADA CON CÉDULA DE CIUDADANÍA NO. 36.752.881</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</si>
  <si>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ANA ELIZABETH VANEGAS GÓMEZ, IDENTIFICADA CON CÉDULA DE CIUDADANÍA NO. 39.525.521</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</si>
  <si>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HÉCTOR WILSON BELLO JIMÉNEZ, IDENTIFICADO CON CÉDULA DE CIUDADANÍA NO. 79.452.234</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</si>
  <si>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MARÍA ELIZABETH NIÑO GONZÁLEZ, IDENTIFICADA CON CÉDULA DE CIUDADANÍA NO. 20.369.789</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</si>
  <si>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ANA DUNIA PINZÓN BARÓN, IDENTIFICADA CON CÉDULA DE CIUDADANÍA NO. 23.780.262</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</si>
  <si>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MARTHA RUBY ZÁRATE AVELLANEDA, IDENTIFICADA CON CÉDULA DE CIUDADANÍA NO. 51.918.023</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</si>
  <si>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PEDRO NICOLAS TIBAVISCO SEGURA, IDENTIFICADO CON CÉDULA DE CIUDADANÍA NO. 19.421.089</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</si>
  <si>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LUZ STELLA BOADA ORDOÑEZ, IDENTIFICADA CON CÉDULA DE CIUDADANÍA NO. 41.675.406</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</si>
  <si>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MANUEL ALEJANDRO GUTIÉRREZ YAIMA, IDENTIFICADA CON CÉDULA DE CIUDADANÍA NO. 79.697.838</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</si>
  <si>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EMÉRITA PEÑA MUÑOZ, IDENTIFICADA CON CÉDULA DE CIUDADANÍA NO. 51.662.381</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</si>
  <si>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RUTH LADY ARIAS RODRÍGUEZ, IDENTIFICADA CON CÉDULA DE CIUDADANÍA NO. 51.878102</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</si>
  <si>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LUIS ALFONSO BAUTISTA GALVIS, IDENTIFICADO CON CÉDULA DE CIUDADANÍA NO. 19.493.457</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</si>
  <si>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ZORAIDA BOADA GARCÍA, IDENTIFICADA CON CÉDULA DE CIUDADANÍA NO. 60.324.914</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</si>
  <si>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MARÍA ANTONIA HERNÁNDEZ SASTOQUE, IDENTIFICADA CON CÉDULA DE CIUDADANÍA NO. 41.651.437</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</si>
  <si>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BETSABE RIVEROS HERNÁNDEZ, IDENTIFICADA CON CÉDULA DE CIUDADANÍA NO. 51.970.094</t>
  </si>
  <si>
    <t>PAGO INCENTIVO ESTRATEGIA MEJORES SERVIDORES DE LA ENTIDAD POR NIVEL OCUPACIONAL DE ACUERDO A LA RESOLUCIÓN 0271 DE 2019.PAGO DE INCENTIVO A LOS SERVIDORES BENEFICIADOS DE LA SECRETARÍA DISTRITAL DE GOBIERNO MEDIANTE RESOLUCIÓN NO. 354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FABIAN LEONARDO GUTIÉRREZ CARO, IDENTIFICADO CON CÉDULA DE CIUDADANÍA NO. 80.158.922</t>
  </si>
  <si>
    <t>PAGO INCENTIVO ESTRATEGIA MEJORES SERVIDORES DE LA ENTIDAD POR NIVEL OCUPACIONAL DE ACUERDO A LA RESOLUCIÓN 0271 DE 2019.PAGO DE INCENTIVO A LOS SERVIDORES BENEFICIADOS DE LA SECRETARÍA DISTRITAL DE GOBIERNO MEDIANTE RESOLUCIÓN NO. 354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BLANCA LILIA GARZÓN PIÑEROS, IDENTIFICADA CON CÉDULA DE CIUDADANÍA NO. 23.629.241</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</si>
  <si>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JANETH MENDEZ PONCE, IDENTIFICADA CON CÉDULA DE CIUDADANÍA NO. 66.826.830</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</si>
  <si>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LILIA PIERNAGORDA BUITRAGO, IDENTIFICADA CON CÉDULA DE CIUDADANÍA NO. 39.645.973</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</si>
  <si>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2019".FUNCIONARIO BENEFICIADO: OSCAR ANTONIO GUERRA PEÑA, IDENTIFICADO CON CÉDULA DE CIUDADANÍA NO. 12.559.166</t>
  </si>
  <si>
    <t>RECONOCIMIENTO A LOS MEJORES SERVIDORES DE LA ENTIDAD Y SERVIDORES EN EL NIVEL SOBRESALIENTE.PAGO DE INCENTIVO A LOS SERVIDORES BENEFICIADOS DE LA SECRETARÍA DISTRITAL DE GOBIERNO MEDIANTE RESOLUCIÓN NO. 355 DEL 16 DE AGOSTO DE 2019, "POR LA CUAL SE HACE UN RECONOCIMIENTO Y SE OTORGA UN INCENTIVO NO PECUNIARIO A LOS MEJORES SERVIDORES DE CARRERA ADMINISTRATIVA QUE SE ENCUENTREN EN NIVEL SOBRESALIENTE DE CONFORMIDAD CON LO PREVISTO EN LA RESOLUCIÓN 0271 DEL 30 DE ABRIL DE 2019".FUNCIONARIA BENEFICIADA: INÉS JACINTO TORRES, IDENTIFICADA CON CÉDULA DE CIUDADANÍA NO. 51.619.231</t>
  </si>
  <si>
    <t>PAGO INCENTIVO ESTRATEGIA MEJORES SERVIDORES DE LA ENTIDAD POR NIVEL OCUPACIONAL DE ACUERDO A LA RESOLUCIÓN 0271 DE 2019.PAGO DE INCENTIVO A LOS SERVIDORES BENEFICIADOS DE LA SECRETARÍA DISTRITAL DE GOBIERNO MEDIANTE RESOLUCIÓN NO. 354 DEL 16 DE AGOSTO DE 2019, "POR LA CUAL SE HACE UN RECONOCIMIENTO Y SE OTORGA UN INCENTIVO NO PECUNIARIO A LOS MEJORES SERVIDORES DE CARRERA ADMINISTRATIVA QUE SE ENCUENTRAN EN NIVEL SOBRESALIENTE DE CONFORMIDAD CON LO PREVISTO EN LA RESOLUCIÓN 0271 DEL 30 DE ABRIL DE 2019".FUNCIONARIA BENEFICIADA: PAOLA DEL PILAR PÉREZ GÓMEZ, IDENTIFICADA CON CÉDULA DE CIUDADANÍA NO. 36.065.420</t>
  </si>
  <si>
    <t>RECONOCIMIENTO A LOS MEJORES SERVIDORES DE LA ENTIDAD Y SERVIDORES EN EL NIVEL SOBRESALIENTE.PAGO DE INCENTIVO A LOS SERVIDORES BENEFICIADOS DE LA SECRETARÍA DISTRITAL DE GOBIERNO MEDIANTE RESOLUCIÓN NO. 367 DEL 26 DE AGOSTO DE 2019, "POR LA CUAL SE HACE UN RECONOCIMIENTO Y SE OTORGA UN INCENTIVO NO PECUNIARIO A LOS MEJORES SERVIDORES DE CARRERA ADMINISTRATIVA QUE SE ENCUENTRAN EN NIVEL SOBRESALIENTE DE CONFORMIDAD CON LO PREVISTO EN LA RESOLUCIÓN 0271 DEL 30 DE ABRIL DE 2019".FUNCIONARIO BENEFICIADO: CARLOS CANTOR ROJAS, IDENTIFICADO CON CÉDULA DE CIUDADANÍA NO. 19.259.174</t>
  </si>
  <si>
    <t>RECONOCIMIENTO A LOS MEJORES SERVIDORES DE LA ENTIDAD Y SERVIDORES EN EL NIVEL SOBRESALIENTE.PAGO DE INCENTIVO A LOS SERVIDORES BENEFICIADOS DE LA SECRETARÍA DISTRITAL DE GOBIERNO MEDIANTE RESOLUCIÓN NO. 367 DEL 26 DE AGOSTO DE 2019, "POR LA CUAL SE HACE UN RECONOCIMIENTO Y SE OTORGA UN INCENTIVO NO PECUNIARIO A LOS MEJORES SERVIDORES DE CARRERA ADMINISTRATIVA QUE SE ENCUENTRAN EN NIVEL SOBRESALIENTE DE CONFORMIDAD CON LO PREVISTO EN LA RESOLUCIÓN 0271 DEL 30 DE ABRIL DE 2019".FUNCIONARIA BENEFICIADA: GINA YICEL CUENCA RODRÍGUEZ, IDENTIFICADA CON CÉDULA DE CIUDADANÍA NO. 52.804.730</t>
  </si>
  <si>
    <t>RECONOCIMIENTO A LOS MEJORES SERVIDORES DE LA ENTIDAD Y SERVIDORES EN EL NIVEL SOBRESALIENTE.PAGO DE INCENTIVO A LOS SERVIDORES BENEFICIADOS DE LA SECRETARÍA DISTRITAL DE GOBIERNO MEDIANTE RESOLUCIÓN NO. 367 DEL 26 DE AGOSTO DE 2019, "POR LA CUAL SE HACE UN RECONOCIMIENTO Y SE OTORGA UN INCENTIVO NO PECUNIARIO A LOS MEJORES SERVIDORES DE CARRERA ADMINISTRATIVA QUE SE ENCUENTRAN EN NIVEL SOBRESALIENTE DE CONFORMIDAD CON LO PREVISTO EN LA RESOLUCIÓN 0271 DEL 30 DE ABRIL DE 2019".FUNCIONARIO BENEFICIADO: JORGE HELI ESPITIA RUIZ, IDENTIFICADO CON CÉDULA DE CIUDADANÍA NO. 80.496.134</t>
  </si>
  <si>
    <t>RECONOCIMIENTO A LOS MEJORES SERVIDORES DE LA ENTIDAD Y SERVIDORES EN EL NIVEL SOBRESALIENTE.PAGO DE INCENTIVO A LOS SERVIDORES BENEFICIADOS DE LA SECRETARÍA DISTRITAL DE GOBIERNO MEDIANTE RESOLUCIÓN NO. 367 DEL 26 DE AGOSTO DE 2019, "POR LA CUAL SE HACE UN RECONOCIMIENTO Y SE OTORGA UN INCENTIVO NO PECUNIARIO A LOS MEJORES SERVIDORES DE CARRERA ADMINISTRATIVA QUE SE ENCUENTRAN EN NIVEL SOBRESALIENTE DE CONFORMIDAD CON LO PREVISTO EN LA RESOLUCIÓN 0271 DEL 30 DE ABRIL DE 2019".FUNCIONARIA BENEFICIADA: DORA ESTHER HERRERA MARTIN, IDENTIFICADA CON CÉDULA DE CIUDADANÍA NO. 51.685.779</t>
  </si>
  <si>
    <t>RECONOCIMIENTO A LOS MEJORES SERVIDORES DE LA ENTIDAD Y SERVIDORES EN EL NIVEL SOBRESALIENTE.PAGO DE INCENTIVO A LOS SERVIDORES BENEFICIADOS DE LA SECRETARÍA DISTRITAL DE GOBIERNO MEDIANTE RESOLUCIÓN NO. 367 DEL 26 DE AGOSTO DE 2019, "POR LA CUAL SE HACE UN RECONOCIMIENTO Y SE OTORGA UN INCENTIVO NO PECUNIARIO A LOS MEJORES SERVIDORES DE CARRERA ADMINISTRATIVA QUE SE ENCUENTRAN EN NIVEL SOBRESALIENTE DE CONFORMIDAD CON LO PREVISTO EN LA RESOLUCIÓN 0271 DEL 30 DE ABRIL DE 2019".FUNCIONARIA BENEFICIADA: DORIS ELIZABETH PINZÓN BELTRÁN, IDENTIFICADA CON CÉDULA DE CIUDADANÍA NO. 51.666.293</t>
  </si>
  <si>
    <t>RECONOCIMIENTO A LOS MEJORES SERVIDORES DE LA ENTIDAD Y SERVIDORES EN EL NIVEL SOBRESALIENTE.PAGO DE INCENTIVO A LOS SERVIDORES BENEFICIADOS DE LA SECRETARÍA DISTRITAL DE GOBIERNO MEDIANTE RESOLUCIÓN NO. 367 DEL 26 DE AGOSTO DE 2019, "POR LA CUAL SE HACE UN RECONOCIMIENTO Y SE OTORGA UN INCENTIVO NO PECUNIARIO A LOS MEJORES SERVIDORES DE CARRERA ADMINISTRATIVA QUE SE ENCUENTRAN EN NIVEL SOBRESALIENTE DE CONFORMIDAD CON LO PREVISTO EN LA RESOLUCIÓN 0271 DEL 30 DE ABRIL DE 2019".FUNCIONARIO BENEFICIADO: DIMAS ORLANDO RAMÍREZ SUÁREZ, IDENTIFICADO CON CÉDULA DE CIUDADANÍA NO. 19.416.244</t>
  </si>
  <si>
    <t>RECONOCIMIENTO A LOS MEJORES SERVIDORES DE LA ENTIDAD Y SERVIDORES EN EL NIVEL SOBRESALIENTE.PAGO DE INCENTIVO A LOS SERVIDORES BENEFICIADOS DE LA SECRETARÍA DISTRITAL DE GOBIERNO MEDIANTE RESOLUCIÓN NO. 367 DEL 26 DE AGOSTO DE 2019, "POR LA CUAL SE HACE UN RECONOCIMIENTO Y SE OTORGA UN INCENTIVO NO PECUNIARIO A LOS MEJORES SERVIDORES DE CARRERA ADMINISTRATIVA QUE SE ENCUENTRAN EN NIVEL SOBRESALIENTE DE CONFORMIDAD CON LO PREVISTO EN LA RESOLUCIÓN 0271 DEL 30 DE ABRIL DE 2019".FUNCIONARIO BENEFICIADO: FABIO ENRIQUE REINA, IDENTIFICADO CON CÉDULA DE CIUDADANÍA NO. 19.351.182</t>
  </si>
  <si>
    <t>RECONOCIMIENTO A LOS MEJORES SERVIDORES DE LA ENTIDAD Y SERVIDORES EN EL NIVEL SOBRESALIENTE.PAGO DE INCENTIVO A LOS SERVIDORES BENEFICIADOS DE LA SECRETARÍA DISTRITAL DE GOBIERNO MEDIANTE RESOLUCIÓN NO. 367 DEL 26 DE AGOSTO DE 2019, "POR LA CUAL SE HACE UN RECONOCIMIENTO Y SE OTORGA UN INCENTIVO NO PECUNIARIO A LOS MEJORES SERVIDORES DE CARRERA ADMINISTRATIVA QUE SE ENCUENTRAN EN NIVEL SOBRESALIENTE DE CONFORMIDAD CON LO PREVISTO EN LA RESOLUCIÓN 0271 DEL 30 DE ABRIL DE 2019".FUNCIONARIA BENEFICIADA: DEYNIS ADRIANA ROA DIAZ, IDENTIFICADA CON CÉDULA DE CIUDADANÍA NO. 52.455.038</t>
  </si>
  <si>
    <t>Res. 355</t>
  </si>
  <si>
    <t>Res. 367</t>
  </si>
  <si>
    <t>Res. 354</t>
  </si>
  <si>
    <t>RA 77</t>
  </si>
  <si>
    <t>Pago de Cesantías a unos funcionarios retirados de la entidad y que se están camcelando en la nómina de agosto de 2019.</t>
  </si>
  <si>
    <t>RA 78</t>
  </si>
  <si>
    <t>Pago de la nómina general de agosto 219. (Planta de Funcionamiento).</t>
  </si>
  <si>
    <t>REALIZAR LA ADICIÓN Y PRORROGA DEL CONTRATO NO. 707 DE 2018 SUSCRITO POR
LA SECRETARIA DISTRITAL DE GOBIERNO Y SERVICIOS POSTALES NACIONALES</t>
  </si>
  <si>
    <t>Incentivo Estrategia Equipos de trabajo de acuerdo a la resolución 0271 de 2019</t>
  </si>
  <si>
    <t>Pago incentivo estrategia auxilio educación continuada de acuerdo a la resolución 0271 de 2019</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</si>
</sst>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s_-;\-* #,##0.00\ _P_t_s_-;_-* &quot;-&quot;??\ _P_t_s_-;_-@_-"/>
    <numFmt numFmtId="165" formatCode="#.##0.00"/>
    <numFmt numFmtId="166" formatCode="#,##0.0"/>
  </numFmts>
  <fonts count="49">
    <font>
      <sz val="10"/>
      <name val="Arial"/>
      <family val="0"/>
    </font>
    <font>
      <sz val="11"/>
      <color indexed="8"/>
      <name val="Calibri"/>
      <family val="2"/>
    </font>
    <font>
      <sz val="8"/>
      <name val="Arial"/>
      <family val="2"/>
    </font>
    <font>
      <b/>
      <sz val="10"/>
      <name val="Garamond"/>
      <family val="1"/>
    </font>
    <font>
      <b/>
      <sz val="11"/>
      <name val="Garamond"/>
      <family val="1"/>
    </font>
    <font>
      <sz val="11"/>
      <name val="Garamond"/>
      <family val="1"/>
    </font>
    <font>
      <sz val="11"/>
      <color indexed="8"/>
      <name val="Garamond"/>
      <family val="1"/>
    </font>
    <font>
      <sz val="10"/>
      <name val="Garamond"/>
      <family val="1"/>
    </font>
    <font>
      <b/>
      <sz val="9"/>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8"/>
      <color indexed="56"/>
      <name val="Cambria"/>
      <family val="2"/>
    </font>
    <font>
      <b/>
      <sz val="11"/>
      <color indexed="8"/>
      <name val="Calibri"/>
      <family val="2"/>
    </font>
    <font>
      <sz val="10"/>
      <color indexed="10"/>
      <name val="Garamond"/>
      <family val="1"/>
    </font>
    <font>
      <sz val="11"/>
      <color indexed="10"/>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rgb="FFFF0000"/>
      <name val="Garamond"/>
      <family val="1"/>
    </font>
    <font>
      <sz val="11"/>
      <color theme="5"/>
      <name val="Garamond"/>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99CC"/>
        <bgColor indexed="64"/>
      </patternFill>
    </fill>
    <fill>
      <patternFill patternType="solid">
        <fgColor rgb="FF99CC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bottom style="thin"/>
    </border>
    <border>
      <left/>
      <right style="thin"/>
      <top style="thin"/>
      <bottom/>
    </border>
    <border>
      <left/>
      <right style="thin"/>
      <top/>
      <bottom style="thin"/>
    </border>
    <border>
      <left style="thin"/>
      <right/>
      <top style="thin"/>
      <bottom/>
    </border>
    <border>
      <left style="thin"/>
      <right/>
      <top/>
      <bottom/>
    </border>
    <border>
      <left/>
      <right style="thin"/>
      <top/>
      <bottom/>
    </border>
    <border>
      <left style="thin"/>
      <right/>
      <top style="thin"/>
      <bottom style="thin"/>
    </border>
    <border>
      <left/>
      <right/>
      <top style="thin"/>
      <bottom style="thin"/>
    </border>
    <border>
      <left style="thin"/>
      <right/>
      <top/>
      <bottom style="thin"/>
    </border>
    <border>
      <left style="thin"/>
      <right style="thin"/>
      <top/>
      <bottom style="thin"/>
    </border>
    <border>
      <left/>
      <right style="thin"/>
      <top style="thin"/>
      <bottom style="thin"/>
    </border>
    <border>
      <left/>
      <right/>
      <top style="thin"/>
      <bottom/>
    </border>
  </borders>
  <cellStyleXfs count="2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31" borderId="0" applyNumberFormat="0" applyBorder="0" applyAlignment="0" applyProtection="0"/>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cellStyleXfs>
  <cellXfs count="273">
    <xf numFmtId="0" fontId="0" fillId="0" borderId="0" xfId="0" applyAlignment="1">
      <alignment/>
    </xf>
    <xf numFmtId="0" fontId="4" fillId="33" borderId="0" xfId="0" applyFont="1" applyFill="1" applyAlignment="1">
      <alignment vertical="center"/>
    </xf>
    <xf numFmtId="0" fontId="4" fillId="33" borderId="0" xfId="0" applyFont="1" applyFill="1" applyAlignment="1">
      <alignment/>
    </xf>
    <xf numFmtId="0" fontId="5" fillId="33" borderId="0" xfId="0" applyFont="1" applyFill="1" applyAlignment="1">
      <alignment/>
    </xf>
    <xf numFmtId="17" fontId="4" fillId="33" borderId="0" xfId="0" applyNumberFormat="1" applyFont="1" applyFill="1" applyAlignment="1" quotePrefix="1">
      <alignment horizontal="righ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5" fillId="34" borderId="11" xfId="0" applyNumberFormat="1" applyFont="1" applyFill="1" applyBorder="1" applyAlignment="1" applyProtection="1">
      <alignment horizontal="left" vertical="center"/>
      <protection locked="0"/>
    </xf>
    <xf numFmtId="0" fontId="5" fillId="34" borderId="11" xfId="0" applyNumberFormat="1" applyFont="1" applyFill="1" applyBorder="1" applyAlignment="1">
      <alignment horizontal="left" vertical="center"/>
    </xf>
    <xf numFmtId="0" fontId="5" fillId="33" borderId="12" xfId="0" applyNumberFormat="1" applyFont="1" applyFill="1" applyBorder="1" applyAlignment="1" applyProtection="1">
      <alignment horizontal="left" vertical="center"/>
      <protection locked="0"/>
    </xf>
    <xf numFmtId="0" fontId="5" fillId="33" borderId="12" xfId="0" applyFont="1" applyFill="1" applyBorder="1" applyAlignment="1">
      <alignment vertical="center"/>
    </xf>
    <xf numFmtId="4" fontId="5" fillId="33" borderId="12" xfId="0" applyNumberFormat="1" applyFont="1" applyFill="1" applyBorder="1" applyAlignment="1" applyProtection="1">
      <alignment vertical="center"/>
      <protection locked="0"/>
    </xf>
    <xf numFmtId="0" fontId="5" fillId="34" borderId="12" xfId="0" applyNumberFormat="1" applyFont="1" applyFill="1" applyBorder="1" applyAlignment="1" applyProtection="1">
      <alignment horizontal="left" vertical="center"/>
      <protection locked="0"/>
    </xf>
    <xf numFmtId="0" fontId="5" fillId="34" borderId="12" xfId="0" applyNumberFormat="1" applyFont="1" applyFill="1" applyBorder="1" applyAlignment="1">
      <alignment horizontal="left" vertical="center"/>
    </xf>
    <xf numFmtId="4" fontId="5" fillId="34" borderId="12" xfId="0" applyNumberFormat="1" applyFont="1" applyFill="1" applyBorder="1" applyAlignment="1" applyProtection="1">
      <alignment vertical="center"/>
      <protection locked="0"/>
    </xf>
    <xf numFmtId="0" fontId="5" fillId="33" borderId="12" xfId="0" applyNumberFormat="1" applyFont="1" applyFill="1" applyBorder="1" applyAlignment="1">
      <alignment horizontal="left" vertical="center"/>
    </xf>
    <xf numFmtId="4" fontId="4" fillId="33" borderId="11" xfId="0" applyNumberFormat="1" applyFont="1" applyFill="1" applyBorder="1" applyAlignment="1" applyProtection="1">
      <alignment horizontal="left" vertical="center"/>
      <protection locked="0"/>
    </xf>
    <xf numFmtId="0" fontId="4" fillId="33" borderId="11" xfId="0" applyFont="1" applyFill="1" applyBorder="1" applyAlignment="1">
      <alignment vertical="center"/>
    </xf>
    <xf numFmtId="4" fontId="4" fillId="33" borderId="12" xfId="0" applyNumberFormat="1" applyFont="1" applyFill="1" applyBorder="1" applyAlignment="1" applyProtection="1">
      <alignment horizontal="left" vertical="center"/>
      <protection locked="0"/>
    </xf>
    <xf numFmtId="0" fontId="4" fillId="33" borderId="12" xfId="0" applyFont="1" applyFill="1" applyBorder="1" applyAlignment="1">
      <alignment vertical="center"/>
    </xf>
    <xf numFmtId="4" fontId="4" fillId="33" borderId="10" xfId="0" applyNumberFormat="1" applyFont="1" applyFill="1" applyBorder="1" applyAlignment="1" applyProtection="1">
      <alignment horizontal="left" vertical="center"/>
      <protection locked="0"/>
    </xf>
    <xf numFmtId="0" fontId="4" fillId="33" borderId="10" xfId="0" applyFont="1" applyFill="1" applyBorder="1" applyAlignment="1">
      <alignment vertical="center"/>
    </xf>
    <xf numFmtId="4" fontId="5" fillId="33" borderId="0" xfId="0" applyNumberFormat="1" applyFont="1" applyFill="1" applyAlignment="1">
      <alignment/>
    </xf>
    <xf numFmtId="3" fontId="5" fillId="34" borderId="11"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12"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horizontal="right" vertical="center"/>
      <protection locked="0"/>
    </xf>
    <xf numFmtId="3" fontId="4" fillId="33" borderId="12" xfId="0" applyNumberFormat="1" applyFont="1" applyFill="1" applyBorder="1" applyAlignment="1" applyProtection="1">
      <alignment horizontal="right" vertical="center"/>
      <protection locked="0"/>
    </xf>
    <xf numFmtId="3" fontId="5" fillId="33" borderId="12" xfId="0" applyNumberFormat="1" applyFont="1" applyFill="1" applyBorder="1" applyAlignment="1" applyProtection="1">
      <alignment horizontal="right" vertical="center"/>
      <protection locked="0"/>
    </xf>
    <xf numFmtId="3" fontId="4" fillId="33" borderId="10" xfId="0" applyNumberFormat="1" applyFont="1" applyFill="1" applyBorder="1" applyAlignment="1" applyProtection="1">
      <alignment horizontal="right" vertical="center"/>
      <protection locked="0"/>
    </xf>
    <xf numFmtId="0" fontId="3" fillId="33" borderId="11" xfId="0" applyFont="1" applyFill="1" applyBorder="1" applyAlignment="1">
      <alignment horizontal="center" vertical="justify"/>
    </xf>
    <xf numFmtId="0" fontId="5" fillId="0" borderId="0" xfId="0" applyFont="1" applyAlignment="1">
      <alignment/>
    </xf>
    <xf numFmtId="0" fontId="5" fillId="33" borderId="0" xfId="0" applyFont="1" applyFill="1" applyBorder="1" applyAlignment="1">
      <alignment/>
    </xf>
    <xf numFmtId="0" fontId="5" fillId="33" borderId="13" xfId="0" applyFont="1" applyFill="1" applyBorder="1" applyAlignment="1">
      <alignment/>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5" fillId="33" borderId="12" xfId="0" applyFont="1" applyFill="1" applyBorder="1" applyAlignment="1">
      <alignment/>
    </xf>
    <xf numFmtId="0" fontId="5" fillId="33" borderId="16" xfId="0" applyFont="1" applyFill="1" applyBorder="1" applyAlignment="1">
      <alignment/>
    </xf>
    <xf numFmtId="0" fontId="5" fillId="33" borderId="14" xfId="0" applyFont="1" applyFill="1" applyBorder="1" applyAlignment="1">
      <alignment/>
    </xf>
    <xf numFmtId="0" fontId="5" fillId="33" borderId="17" xfId="0" applyFont="1" applyFill="1" applyBorder="1" applyAlignment="1">
      <alignment/>
    </xf>
    <xf numFmtId="4" fontId="5" fillId="33" borderId="14" xfId="0" applyNumberFormat="1" applyFont="1" applyFill="1" applyBorder="1" applyAlignment="1" applyProtection="1">
      <alignment/>
      <protection locked="0"/>
    </xf>
    <xf numFmtId="15" fontId="5" fillId="33" borderId="12" xfId="0" applyNumberFormat="1" applyFont="1" applyFill="1" applyBorder="1" applyAlignment="1">
      <alignment horizontal="center"/>
    </xf>
    <xf numFmtId="0" fontId="5" fillId="33" borderId="18" xfId="0" applyFont="1" applyFill="1" applyBorder="1" applyAlignment="1">
      <alignment/>
    </xf>
    <xf numFmtId="0" fontId="5" fillId="33" borderId="17" xfId="0" applyFont="1" applyFill="1" applyBorder="1" applyAlignment="1">
      <alignment horizontal="center"/>
    </xf>
    <xf numFmtId="4" fontId="5" fillId="33" borderId="18" xfId="0" applyNumberFormat="1" applyFont="1" applyFill="1" applyBorder="1" applyAlignment="1" applyProtection="1">
      <alignment/>
      <protection locked="0"/>
    </xf>
    <xf numFmtId="0" fontId="5" fillId="33" borderId="15" xfId="0" applyFont="1" applyFill="1" applyBorder="1" applyAlignment="1">
      <alignment/>
    </xf>
    <xf numFmtId="0" fontId="5" fillId="33" borderId="19" xfId="0" applyFont="1" applyFill="1" applyBorder="1" applyAlignment="1">
      <alignment/>
    </xf>
    <xf numFmtId="0" fontId="5" fillId="33" borderId="20" xfId="0" applyFont="1" applyFill="1" applyBorder="1" applyAlignment="1">
      <alignment/>
    </xf>
    <xf numFmtId="4" fontId="5" fillId="33" borderId="21" xfId="0" applyNumberFormat="1" applyFont="1" applyFill="1" applyBorder="1" applyAlignment="1" applyProtection="1">
      <alignment/>
      <protection locked="0"/>
    </xf>
    <xf numFmtId="4" fontId="5" fillId="33" borderId="15" xfId="0" applyNumberFormat="1" applyFont="1" applyFill="1" applyBorder="1" applyAlignment="1" applyProtection="1">
      <alignment/>
      <protection locked="0"/>
    </xf>
    <xf numFmtId="0" fontId="4" fillId="33" borderId="11" xfId="0" applyFont="1" applyFill="1" applyBorder="1" applyAlignment="1">
      <alignment horizontal="center" vertical="justify"/>
    </xf>
    <xf numFmtId="0" fontId="4" fillId="33" borderId="11" xfId="0" applyFont="1" applyFill="1" applyBorder="1" applyAlignment="1">
      <alignment horizontal="center" vertical="center"/>
    </xf>
    <xf numFmtId="0" fontId="4" fillId="33" borderId="22" xfId="0" applyFont="1" applyFill="1" applyBorder="1" applyAlignment="1">
      <alignment horizontal="center" vertical="center"/>
    </xf>
    <xf numFmtId="0" fontId="5" fillId="33" borderId="11" xfId="0" applyFont="1" applyFill="1" applyBorder="1" applyAlignment="1">
      <alignment/>
    </xf>
    <xf numFmtId="0" fontId="5" fillId="33" borderId="12" xfId="0" applyFont="1" applyFill="1" applyBorder="1" applyAlignment="1">
      <alignment horizontal="left"/>
    </xf>
    <xf numFmtId="0" fontId="5" fillId="33" borderId="12" xfId="0" applyFont="1" applyFill="1" applyBorder="1" applyAlignment="1">
      <alignment horizontal="center"/>
    </xf>
    <xf numFmtId="0" fontId="5" fillId="33" borderId="17" xfId="0" applyFont="1" applyFill="1" applyBorder="1" applyAlignment="1">
      <alignment horizontal="left"/>
    </xf>
    <xf numFmtId="0" fontId="5" fillId="33" borderId="18" xfId="0" applyFont="1" applyFill="1" applyBorder="1" applyAlignment="1">
      <alignment horizontal="center"/>
    </xf>
    <xf numFmtId="4" fontId="5" fillId="33" borderId="12" xfId="0" applyNumberFormat="1" applyFont="1" applyFill="1" applyBorder="1" applyAlignment="1" applyProtection="1">
      <alignment/>
      <protection locked="0"/>
    </xf>
    <xf numFmtId="165" fontId="5" fillId="33" borderId="0" xfId="0" applyNumberFormat="1" applyFont="1" applyFill="1" applyBorder="1" applyAlignment="1">
      <alignment/>
    </xf>
    <xf numFmtId="3" fontId="5" fillId="33" borderId="18" xfId="0" applyNumberFormat="1" applyFont="1" applyFill="1" applyBorder="1" applyAlignment="1" applyProtection="1">
      <alignment/>
      <protection locked="0"/>
    </xf>
    <xf numFmtId="3" fontId="4" fillId="33" borderId="23" xfId="0" applyNumberFormat="1" applyFont="1" applyFill="1" applyBorder="1" applyAlignment="1" applyProtection="1">
      <alignment/>
      <protection locked="0"/>
    </xf>
    <xf numFmtId="3" fontId="5" fillId="33" borderId="12" xfId="0" applyNumberFormat="1" applyFont="1" applyFill="1" applyBorder="1" applyAlignment="1" applyProtection="1">
      <alignment/>
      <protection locked="0"/>
    </xf>
    <xf numFmtId="3" fontId="5" fillId="35" borderId="18" xfId="0" applyNumberFormat="1" applyFont="1" applyFill="1" applyBorder="1" applyAlignment="1" applyProtection="1">
      <alignment/>
      <protection locked="0"/>
    </xf>
    <xf numFmtId="3" fontId="5" fillId="33" borderId="18" xfId="125" applyNumberFormat="1" applyFont="1" applyFill="1" applyBorder="1" applyAlignment="1">
      <alignment/>
    </xf>
    <xf numFmtId="3" fontId="4" fillId="33" borderId="10" xfId="0" applyNumberFormat="1" applyFont="1" applyFill="1" applyBorder="1" applyAlignment="1" applyProtection="1">
      <alignment/>
      <protection locked="0"/>
    </xf>
    <xf numFmtId="0" fontId="5" fillId="33" borderId="0" xfId="0" applyFont="1" applyFill="1" applyBorder="1" applyAlignment="1">
      <alignment horizontal="center"/>
    </xf>
    <xf numFmtId="0" fontId="5" fillId="35" borderId="18" xfId="0" applyFont="1" applyFill="1" applyBorder="1" applyAlignment="1">
      <alignment horizontal="center"/>
    </xf>
    <xf numFmtId="0" fontId="5" fillId="35" borderId="17" xfId="0" applyFont="1" applyFill="1" applyBorder="1" applyAlignment="1">
      <alignment horizontal="left"/>
    </xf>
    <xf numFmtId="15" fontId="5" fillId="35" borderId="12" xfId="0" applyNumberFormat="1" applyFont="1" applyFill="1" applyBorder="1" applyAlignment="1">
      <alignment horizontal="center"/>
    </xf>
    <xf numFmtId="0" fontId="5" fillId="35" borderId="12" xfId="0" applyFont="1" applyFill="1" applyBorder="1" applyAlignment="1">
      <alignment horizontal="left"/>
    </xf>
    <xf numFmtId="0" fontId="5" fillId="35" borderId="12" xfId="0" applyFont="1" applyFill="1" applyBorder="1" applyAlignment="1">
      <alignment horizontal="center"/>
    </xf>
    <xf numFmtId="0" fontId="5" fillId="35" borderId="0" xfId="0" applyFont="1" applyFill="1" applyBorder="1" applyAlignment="1">
      <alignment/>
    </xf>
    <xf numFmtId="4" fontId="5" fillId="33" borderId="0" xfId="0" applyNumberFormat="1" applyFont="1" applyFill="1" applyBorder="1" applyAlignment="1">
      <alignment/>
    </xf>
    <xf numFmtId="3" fontId="5" fillId="33" borderId="22" xfId="0" applyNumberFormat="1" applyFont="1" applyFill="1" applyBorder="1" applyAlignment="1">
      <alignment/>
    </xf>
    <xf numFmtId="0" fontId="5" fillId="35" borderId="18" xfId="0" applyFont="1" applyFill="1" applyBorder="1" applyAlignment="1">
      <alignment/>
    </xf>
    <xf numFmtId="4" fontId="5" fillId="33" borderId="20" xfId="0" applyNumberFormat="1" applyFont="1" applyFill="1" applyBorder="1" applyAlignment="1" applyProtection="1">
      <alignment/>
      <protection locked="0"/>
    </xf>
    <xf numFmtId="0" fontId="5" fillId="35" borderId="17" xfId="0" applyFont="1" applyFill="1" applyBorder="1" applyAlignment="1">
      <alignment/>
    </xf>
    <xf numFmtId="3" fontId="5" fillId="35" borderId="12" xfId="0" applyNumberFormat="1" applyFont="1" applyFill="1" applyBorder="1" applyAlignment="1" applyProtection="1">
      <alignment/>
      <protection locked="0"/>
    </xf>
    <xf numFmtId="15" fontId="5" fillId="33" borderId="17" xfId="0" applyNumberFormat="1" applyFont="1" applyFill="1" applyBorder="1" applyAlignment="1">
      <alignment horizontal="center"/>
    </xf>
    <xf numFmtId="0" fontId="4" fillId="33" borderId="12" xfId="0" applyFont="1" applyFill="1" applyBorder="1" applyAlignment="1">
      <alignment horizontal="center" vertical="center"/>
    </xf>
    <xf numFmtId="0" fontId="4" fillId="33" borderId="0" xfId="0" applyFont="1" applyFill="1" applyBorder="1" applyAlignment="1">
      <alignment horizontal="center"/>
    </xf>
    <xf numFmtId="0" fontId="4" fillId="33" borderId="18" xfId="0" applyFont="1" applyFill="1" applyBorder="1" applyAlignment="1">
      <alignment horizontal="center"/>
    </xf>
    <xf numFmtId="0" fontId="4" fillId="33" borderId="18" xfId="0" applyFont="1" applyFill="1" applyBorder="1" applyAlignment="1">
      <alignment horizontal="center" vertical="center"/>
    </xf>
    <xf numFmtId="165" fontId="5" fillId="33" borderId="0" xfId="0" applyNumberFormat="1" applyFont="1" applyFill="1" applyAlignment="1">
      <alignment/>
    </xf>
    <xf numFmtId="0" fontId="5" fillId="33" borderId="17" xfId="0" applyFont="1" applyFill="1" applyBorder="1" applyAlignment="1">
      <alignment horizontal="center" vertical="center"/>
    </xf>
    <xf numFmtId="15" fontId="5" fillId="33" borderId="16" xfId="0" applyNumberFormat="1" applyFont="1" applyFill="1" applyBorder="1" applyAlignment="1">
      <alignment horizontal="center"/>
    </xf>
    <xf numFmtId="0" fontId="4" fillId="33" borderId="0" xfId="0" applyFont="1" applyFill="1" applyBorder="1" applyAlignment="1">
      <alignment horizontal="center" vertical="center"/>
    </xf>
    <xf numFmtId="0" fontId="5" fillId="33" borderId="17" xfId="0" applyFont="1" applyFill="1" applyBorder="1" applyAlignment="1">
      <alignment horizontal="left" vertical="center"/>
    </xf>
    <xf numFmtId="4" fontId="5" fillId="33" borderId="13" xfId="0" applyNumberFormat="1" applyFont="1" applyFill="1" applyBorder="1" applyAlignment="1" applyProtection="1">
      <alignment/>
      <protection locked="0"/>
    </xf>
    <xf numFmtId="0" fontId="6" fillId="35" borderId="17" xfId="0" applyFont="1" applyFill="1" applyBorder="1" applyAlignment="1">
      <alignment/>
    </xf>
    <xf numFmtId="3" fontId="5" fillId="33" borderId="0" xfId="0" applyNumberFormat="1" applyFont="1" applyFill="1" applyAlignment="1">
      <alignment/>
    </xf>
    <xf numFmtId="4" fontId="5" fillId="33" borderId="13" xfId="0" applyNumberFormat="1" applyFont="1" applyFill="1" applyBorder="1" applyAlignment="1">
      <alignment/>
    </xf>
    <xf numFmtId="4" fontId="5" fillId="33" borderId="20" xfId="0" applyNumberFormat="1" applyFont="1" applyFill="1" applyBorder="1" applyAlignment="1">
      <alignment/>
    </xf>
    <xf numFmtId="3" fontId="5" fillId="33" borderId="0" xfId="0" applyNumberFormat="1" applyFont="1" applyFill="1" applyBorder="1" applyAlignment="1">
      <alignment/>
    </xf>
    <xf numFmtId="3" fontId="5" fillId="33" borderId="20" xfId="0" applyNumberFormat="1" applyFont="1" applyFill="1" applyBorder="1" applyAlignment="1">
      <alignment/>
    </xf>
    <xf numFmtId="4" fontId="4" fillId="33" borderId="11" xfId="0" applyNumberFormat="1" applyFont="1" applyFill="1" applyBorder="1" applyAlignment="1" applyProtection="1">
      <alignment horizontal="right" vertical="center"/>
      <protection locked="0"/>
    </xf>
    <xf numFmtId="0" fontId="3" fillId="33" borderId="10" xfId="0" applyFont="1" applyFill="1" applyBorder="1" applyAlignment="1">
      <alignment horizontal="center" vertical="center"/>
    </xf>
    <xf numFmtId="4" fontId="4" fillId="33" borderId="10" xfId="0" applyNumberFormat="1" applyFont="1" applyFill="1" applyBorder="1" applyAlignment="1" applyProtection="1">
      <alignment horizontal="right" vertical="center"/>
      <protection locked="0"/>
    </xf>
    <xf numFmtId="0" fontId="3" fillId="33" borderId="0" xfId="0" applyFont="1" applyFill="1" applyAlignment="1">
      <alignment/>
    </xf>
    <xf numFmtId="3" fontId="5" fillId="36" borderId="12" xfId="0" applyNumberFormat="1" applyFont="1" applyFill="1" applyBorder="1" applyAlignment="1" applyProtection="1">
      <alignment vertical="center"/>
      <protection locked="0"/>
    </xf>
    <xf numFmtId="0" fontId="3" fillId="33" borderId="0" xfId="0" applyFont="1" applyFill="1" applyAlignment="1">
      <alignment vertical="center"/>
    </xf>
    <xf numFmtId="4" fontId="3" fillId="33" borderId="0" xfId="0" applyNumberFormat="1" applyFont="1" applyFill="1" applyAlignment="1">
      <alignment vertical="center"/>
    </xf>
    <xf numFmtId="0" fontId="3" fillId="33" borderId="10" xfId="0" applyFont="1" applyFill="1" applyBorder="1" applyAlignment="1">
      <alignment horizontal="center" vertical="center" wrapText="1"/>
    </xf>
    <xf numFmtId="0" fontId="3" fillId="37" borderId="10" xfId="0" applyFont="1" applyFill="1" applyBorder="1" applyAlignment="1">
      <alignment horizontal="center" vertical="center"/>
    </xf>
    <xf numFmtId="0" fontId="3" fillId="38" borderId="10" xfId="0" applyFont="1" applyFill="1" applyBorder="1" applyAlignment="1">
      <alignment horizontal="center" vertical="center"/>
    </xf>
    <xf numFmtId="0" fontId="7" fillId="33" borderId="12" xfId="0" applyNumberFormat="1" applyFont="1" applyFill="1" applyBorder="1" applyAlignment="1" applyProtection="1">
      <alignment horizontal="left" vertical="center"/>
      <protection locked="0"/>
    </xf>
    <xf numFmtId="0" fontId="7" fillId="33" borderId="12" xfId="0" applyFont="1" applyFill="1" applyBorder="1" applyAlignment="1">
      <alignment vertical="center"/>
    </xf>
    <xf numFmtId="3" fontId="7" fillId="33" borderId="12" xfId="0" applyNumberFormat="1" applyFont="1" applyFill="1" applyBorder="1" applyAlignment="1" applyProtection="1">
      <alignment vertical="center"/>
      <protection locked="0"/>
    </xf>
    <xf numFmtId="10" fontId="7" fillId="33" borderId="12" xfId="0" applyNumberFormat="1" applyFont="1" applyFill="1" applyBorder="1" applyAlignment="1" applyProtection="1">
      <alignment horizontal="center" vertical="center"/>
      <protection locked="0"/>
    </xf>
    <xf numFmtId="166" fontId="7" fillId="33" borderId="12" xfId="0" applyNumberFormat="1" applyFont="1" applyFill="1" applyBorder="1" applyAlignment="1" applyProtection="1">
      <alignment vertical="center"/>
      <protection locked="0"/>
    </xf>
    <xf numFmtId="0" fontId="7" fillId="33" borderId="12" xfId="0" applyNumberFormat="1" applyFont="1" applyFill="1" applyBorder="1" applyAlignment="1">
      <alignment horizontal="left" vertical="center"/>
    </xf>
    <xf numFmtId="3" fontId="7" fillId="33" borderId="12" xfId="0" applyNumberFormat="1" applyFont="1" applyFill="1" applyBorder="1" applyAlignment="1" applyProtection="1">
      <alignment horizontal="right" vertical="center"/>
      <protection locked="0"/>
    </xf>
    <xf numFmtId="10" fontId="7" fillId="33" borderId="12" xfId="243" applyNumberFormat="1" applyFont="1" applyFill="1" applyBorder="1" applyAlignment="1" applyProtection="1">
      <alignment horizontal="center" vertical="center"/>
      <protection locked="0"/>
    </xf>
    <xf numFmtId="4" fontId="3" fillId="33" borderId="10" xfId="0" applyNumberFormat="1" applyFont="1" applyFill="1" applyBorder="1" applyAlignment="1" applyProtection="1">
      <alignment horizontal="left" vertical="center"/>
      <protection locked="0"/>
    </xf>
    <xf numFmtId="0" fontId="3" fillId="33" borderId="10" xfId="0" applyFont="1" applyFill="1" applyBorder="1" applyAlignment="1">
      <alignment vertical="center"/>
    </xf>
    <xf numFmtId="3" fontId="3" fillId="33" borderId="10" xfId="0" applyNumberFormat="1" applyFont="1" applyFill="1" applyBorder="1" applyAlignment="1" applyProtection="1">
      <alignment horizontal="right" vertical="center"/>
      <protection locked="0"/>
    </xf>
    <xf numFmtId="10" fontId="3" fillId="33" borderId="10" xfId="243" applyNumberFormat="1" applyFont="1" applyFill="1" applyBorder="1" applyAlignment="1" applyProtection="1">
      <alignment horizontal="center" vertical="center"/>
      <protection locked="0"/>
    </xf>
    <xf numFmtId="3" fontId="3" fillId="39" borderId="10" xfId="0" applyNumberFormat="1" applyFont="1" applyFill="1" applyBorder="1" applyAlignment="1" applyProtection="1">
      <alignment horizontal="right" vertical="center"/>
      <protection locked="0"/>
    </xf>
    <xf numFmtId="3" fontId="3" fillId="38" borderId="10" xfId="0" applyNumberFormat="1" applyFont="1" applyFill="1" applyBorder="1" applyAlignment="1" applyProtection="1">
      <alignment horizontal="right" vertical="center"/>
      <protection locked="0"/>
    </xf>
    <xf numFmtId="3" fontId="5" fillId="33" borderId="18" xfId="0" applyNumberFormat="1" applyFont="1" applyFill="1" applyBorder="1" applyAlignment="1">
      <alignment/>
    </xf>
    <xf numFmtId="0" fontId="8" fillId="39" borderId="10" xfId="0" applyFont="1" applyFill="1" applyBorder="1" applyAlignment="1">
      <alignment horizontal="center" vertical="center" wrapText="1"/>
    </xf>
    <xf numFmtId="3" fontId="5" fillId="0" borderId="0" xfId="0" applyNumberFormat="1" applyFont="1" applyAlignment="1">
      <alignment/>
    </xf>
    <xf numFmtId="0" fontId="4" fillId="33" borderId="17" xfId="0" applyFont="1" applyFill="1" applyBorder="1" applyAlignment="1">
      <alignment horizontal="center"/>
    </xf>
    <xf numFmtId="0" fontId="6" fillId="35" borderId="17" xfId="0" applyNumberFormat="1" applyFont="1" applyFill="1" applyBorder="1" applyAlignment="1">
      <alignment/>
    </xf>
    <xf numFmtId="0" fontId="5" fillId="35" borderId="12" xfId="0" applyFont="1" applyFill="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5" fillId="33" borderId="17" xfId="0" applyNumberFormat="1" applyFont="1" applyFill="1" applyBorder="1" applyAlignment="1">
      <alignment/>
    </xf>
    <xf numFmtId="0" fontId="4" fillId="40" borderId="0" xfId="0" applyFont="1" applyFill="1" applyBorder="1" applyAlignment="1">
      <alignment vertical="center" wrapText="1"/>
    </xf>
    <xf numFmtId="0" fontId="4" fillId="40" borderId="0" xfId="0" applyFont="1" applyFill="1" applyBorder="1" applyAlignment="1">
      <alignment horizontal="center" vertical="center" wrapText="1"/>
    </xf>
    <xf numFmtId="0" fontId="4" fillId="40" borderId="0" xfId="0" applyFont="1" applyFill="1" applyBorder="1" applyAlignment="1">
      <alignment horizontal="center" vertical="justify"/>
    </xf>
    <xf numFmtId="0" fontId="4" fillId="40" borderId="0" xfId="0" applyFont="1" applyFill="1" applyBorder="1" applyAlignment="1">
      <alignment vertical="center"/>
    </xf>
    <xf numFmtId="0" fontId="3" fillId="29" borderId="10" xfId="0" applyFont="1" applyFill="1" applyBorder="1" applyAlignment="1">
      <alignment horizontal="center" vertical="center" wrapText="1"/>
    </xf>
    <xf numFmtId="0" fontId="3" fillId="29" borderId="11" xfId="0" applyFont="1" applyFill="1" applyBorder="1" applyAlignment="1">
      <alignment horizontal="center" vertical="center" wrapText="1"/>
    </xf>
    <xf numFmtId="3" fontId="4" fillId="29" borderId="12" xfId="0" applyNumberFormat="1" applyFont="1" applyFill="1" applyBorder="1" applyAlignment="1">
      <alignment horizontal="center" vertical="center" wrapText="1"/>
    </xf>
    <xf numFmtId="3" fontId="4" fillId="29" borderId="11" xfId="0" applyNumberFormat="1" applyFont="1" applyFill="1" applyBorder="1" applyAlignment="1" applyProtection="1">
      <alignment horizontal="center" vertical="center" wrapText="1"/>
      <protection locked="0"/>
    </xf>
    <xf numFmtId="10" fontId="4" fillId="29" borderId="11" xfId="0" applyNumberFormat="1" applyFont="1" applyFill="1" applyBorder="1" applyAlignment="1" applyProtection="1">
      <alignment horizontal="center" vertical="center" wrapText="1"/>
      <protection locked="0"/>
    </xf>
    <xf numFmtId="3" fontId="4" fillId="29" borderId="10" xfId="0" applyNumberFormat="1" applyFont="1" applyFill="1" applyBorder="1" applyAlignment="1" applyProtection="1">
      <alignment horizontal="center" vertical="center" wrapText="1"/>
      <protection locked="0"/>
    </xf>
    <xf numFmtId="0" fontId="5" fillId="29" borderId="10" xfId="0" applyFont="1" applyFill="1" applyBorder="1" applyAlignment="1">
      <alignment horizontal="center"/>
    </xf>
    <xf numFmtId="3" fontId="4" fillId="29" borderId="10" xfId="0" applyNumberFormat="1" applyFont="1" applyFill="1" applyBorder="1" applyAlignment="1" applyProtection="1">
      <alignment horizontal="center" vertical="center"/>
      <protection locked="0"/>
    </xf>
    <xf numFmtId="4" fontId="4" fillId="29" borderId="11" xfId="0" applyNumberFormat="1" applyFont="1" applyFill="1" applyBorder="1" applyAlignment="1" applyProtection="1">
      <alignment horizontal="center" vertical="center" wrapText="1"/>
      <protection locked="0"/>
    </xf>
    <xf numFmtId="10" fontId="4" fillId="29" borderId="10" xfId="0" applyNumberFormat="1" applyFont="1" applyFill="1" applyBorder="1" applyAlignment="1" applyProtection="1">
      <alignment horizontal="center" vertical="center" wrapText="1"/>
      <protection locked="0"/>
    </xf>
    <xf numFmtId="0" fontId="7" fillId="33" borderId="12" xfId="0" applyFont="1" applyFill="1" applyBorder="1" applyAlignment="1">
      <alignment horizontal="left"/>
    </xf>
    <xf numFmtId="41" fontId="5" fillId="33" borderId="18" xfId="126" applyFont="1" applyFill="1" applyBorder="1" applyAlignment="1">
      <alignment/>
    </xf>
    <xf numFmtId="0" fontId="4" fillId="40" borderId="0" xfId="0" applyFont="1" applyFill="1" applyBorder="1" applyAlignment="1">
      <alignment horizontal="center" vertical="center"/>
    </xf>
    <xf numFmtId="4" fontId="7" fillId="33" borderId="12" xfId="0" applyNumberFormat="1" applyFont="1" applyFill="1" applyBorder="1" applyAlignment="1" applyProtection="1">
      <alignment horizontal="left" vertical="center"/>
      <protection locked="0"/>
    </xf>
    <xf numFmtId="0" fontId="3" fillId="34" borderId="11" xfId="0" applyNumberFormat="1" applyFont="1" applyFill="1" applyBorder="1" applyAlignment="1">
      <alignment horizontal="left" vertical="center"/>
    </xf>
    <xf numFmtId="3" fontId="3" fillId="34" borderId="11" xfId="0" applyNumberFormat="1" applyFont="1" applyFill="1" applyBorder="1" applyAlignment="1" applyProtection="1">
      <alignment vertical="center"/>
      <protection locked="0"/>
    </xf>
    <xf numFmtId="10" fontId="3" fillId="34" borderId="11" xfId="0" applyNumberFormat="1" applyFont="1" applyFill="1" applyBorder="1" applyAlignment="1" applyProtection="1">
      <alignment horizontal="center" vertical="center"/>
      <protection locked="0"/>
    </xf>
    <xf numFmtId="0" fontId="3" fillId="34" borderId="12" xfId="0" applyNumberFormat="1" applyFont="1" applyFill="1" applyBorder="1" applyAlignment="1" applyProtection="1">
      <alignment horizontal="left" vertical="center"/>
      <protection locked="0"/>
    </xf>
    <xf numFmtId="0" fontId="3" fillId="34" borderId="12" xfId="0" applyNumberFormat="1" applyFont="1" applyFill="1" applyBorder="1" applyAlignment="1">
      <alignment horizontal="left" vertical="center"/>
    </xf>
    <xf numFmtId="3" fontId="3" fillId="34" borderId="12" xfId="0" applyNumberFormat="1" applyFont="1" applyFill="1" applyBorder="1" applyAlignment="1" applyProtection="1">
      <alignment vertical="center"/>
      <protection locked="0"/>
    </xf>
    <xf numFmtId="10" fontId="3" fillId="34" borderId="12"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left" vertical="center"/>
      <protection locked="0"/>
    </xf>
    <xf numFmtId="0" fontId="7" fillId="0" borderId="12" xfId="0" applyFont="1" applyFill="1" applyBorder="1" applyAlignment="1">
      <alignment vertical="center"/>
    </xf>
    <xf numFmtId="3" fontId="7" fillId="0" borderId="12" xfId="0" applyNumberFormat="1" applyFont="1" applyFill="1" applyBorder="1" applyAlignment="1" applyProtection="1">
      <alignment vertical="center"/>
      <protection locked="0"/>
    </xf>
    <xf numFmtId="0" fontId="7" fillId="33" borderId="0" xfId="0" applyFont="1" applyFill="1" applyBorder="1" applyAlignment="1">
      <alignment vertical="center"/>
    </xf>
    <xf numFmtId="1" fontId="3" fillId="34" borderId="11" xfId="0" applyNumberFormat="1" applyFont="1" applyFill="1" applyBorder="1" applyAlignment="1" applyProtection="1">
      <alignment horizontal="left" vertical="center"/>
      <protection locked="0"/>
    </xf>
    <xf numFmtId="0" fontId="7" fillId="35" borderId="12" xfId="0" applyNumberFormat="1" applyFont="1" applyFill="1" applyBorder="1" applyAlignment="1" applyProtection="1">
      <alignment horizontal="left" vertical="center"/>
      <protection locked="0"/>
    </xf>
    <xf numFmtId="0" fontId="7" fillId="35" borderId="12" xfId="0" applyFont="1" applyFill="1" applyBorder="1" applyAlignment="1">
      <alignment vertical="center"/>
    </xf>
    <xf numFmtId="3" fontId="7" fillId="35" borderId="12" xfId="0" applyNumberFormat="1" applyFont="1" applyFill="1" applyBorder="1" applyAlignment="1" applyProtection="1">
      <alignment vertical="center"/>
      <protection locked="0"/>
    </xf>
    <xf numFmtId="4" fontId="3" fillId="34" borderId="11" xfId="0" applyNumberFormat="1" applyFont="1" applyFill="1" applyBorder="1" applyAlignment="1" applyProtection="1">
      <alignment horizontal="left" vertical="center"/>
      <protection locked="0"/>
    </xf>
    <xf numFmtId="0" fontId="3" fillId="34" borderId="11" xfId="0" applyFont="1" applyFill="1" applyBorder="1" applyAlignment="1">
      <alignment vertical="center"/>
    </xf>
    <xf numFmtId="3" fontId="3" fillId="34" borderId="11" xfId="0" applyNumberFormat="1" applyFont="1" applyFill="1" applyBorder="1" applyAlignment="1" applyProtection="1">
      <alignment horizontal="right" vertical="center"/>
      <protection locked="0"/>
    </xf>
    <xf numFmtId="10" fontId="3" fillId="34" borderId="11" xfId="243" applyNumberFormat="1" applyFont="1" applyFill="1" applyBorder="1" applyAlignment="1" applyProtection="1">
      <alignment horizontal="center" vertical="center"/>
      <protection locked="0"/>
    </xf>
    <xf numFmtId="4" fontId="3" fillId="34" borderId="12" xfId="0" applyNumberFormat="1" applyFont="1" applyFill="1" applyBorder="1" applyAlignment="1" applyProtection="1">
      <alignment horizontal="left" vertical="center"/>
      <protection locked="0"/>
    </xf>
    <xf numFmtId="0" fontId="3" fillId="34" borderId="12" xfId="0" applyFont="1" applyFill="1" applyBorder="1" applyAlignment="1">
      <alignment vertical="center"/>
    </xf>
    <xf numFmtId="3" fontId="3" fillId="34" borderId="12" xfId="0" applyNumberFormat="1" applyFont="1" applyFill="1" applyBorder="1" applyAlignment="1" applyProtection="1">
      <alignment horizontal="right" vertical="center"/>
      <protection locked="0"/>
    </xf>
    <xf numFmtId="0" fontId="7" fillId="33" borderId="0" xfId="0" applyFont="1" applyFill="1" applyAlignment="1">
      <alignment vertical="center"/>
    </xf>
    <xf numFmtId="0" fontId="3" fillId="0" borderId="0" xfId="0" applyFont="1" applyFill="1" applyAlignment="1">
      <alignment vertical="center"/>
    </xf>
    <xf numFmtId="3" fontId="7" fillId="33" borderId="0" xfId="0" applyNumberFormat="1" applyFont="1" applyFill="1" applyAlignment="1">
      <alignment vertical="center"/>
    </xf>
    <xf numFmtId="3" fontId="7" fillId="35" borderId="0" xfId="0" applyNumberFormat="1" applyFont="1" applyFill="1" applyAlignment="1">
      <alignment vertical="center"/>
    </xf>
    <xf numFmtId="0" fontId="7" fillId="35" borderId="0" xfId="0" applyFont="1" applyFill="1" applyAlignment="1">
      <alignment vertical="center"/>
    </xf>
    <xf numFmtId="4" fontId="7" fillId="33" borderId="0" xfId="0" applyNumberFormat="1" applyFont="1" applyFill="1" applyAlignment="1">
      <alignment vertical="center"/>
    </xf>
    <xf numFmtId="0" fontId="5" fillId="33" borderId="17" xfId="0" applyNumberFormat="1" applyFont="1" applyFill="1" applyBorder="1" applyAlignment="1">
      <alignment horizontal="center"/>
    </xf>
    <xf numFmtId="0" fontId="5" fillId="33" borderId="0" xfId="0" applyFont="1" applyFill="1" applyBorder="1" applyAlignment="1">
      <alignment horizontal="left"/>
    </xf>
    <xf numFmtId="3" fontId="4" fillId="33" borderId="22" xfId="0" applyNumberFormat="1" applyFont="1" applyFill="1" applyBorder="1" applyAlignment="1" applyProtection="1">
      <alignment/>
      <protection locked="0"/>
    </xf>
    <xf numFmtId="3" fontId="0" fillId="35" borderId="11" xfId="0" applyNumberFormat="1" applyFill="1" applyBorder="1" applyAlignment="1">
      <alignment vertical="center"/>
    </xf>
    <xf numFmtId="3" fontId="0" fillId="35" borderId="12" xfId="0" applyNumberFormat="1" applyFill="1" applyBorder="1" applyAlignment="1">
      <alignment vertical="center"/>
    </xf>
    <xf numFmtId="15" fontId="5" fillId="33" borderId="12" xfId="0" applyNumberFormat="1" applyFont="1" applyFill="1" applyBorder="1" applyAlignment="1">
      <alignment horizontal="center" vertical="center"/>
    </xf>
    <xf numFmtId="0" fontId="5" fillId="33" borderId="17" xfId="0" applyFont="1" applyFill="1" applyBorder="1" applyAlignment="1">
      <alignment vertical="center"/>
    </xf>
    <xf numFmtId="0" fontId="5" fillId="33" borderId="18" xfId="0" applyFont="1" applyFill="1" applyBorder="1" applyAlignment="1">
      <alignment horizontal="center" vertical="center"/>
    </xf>
    <xf numFmtId="0" fontId="5" fillId="33" borderId="18" xfId="0" applyFont="1" applyFill="1" applyBorder="1" applyAlignment="1">
      <alignment vertical="center"/>
    </xf>
    <xf numFmtId="0" fontId="5" fillId="35" borderId="17" xfId="0" applyFont="1" applyFill="1" applyBorder="1" applyAlignment="1">
      <alignment horizontal="left" vertical="center"/>
    </xf>
    <xf numFmtId="3" fontId="5" fillId="33" borderId="22" xfId="0" applyNumberFormat="1" applyFont="1" applyFill="1" applyBorder="1" applyAlignment="1">
      <alignment vertical="center"/>
    </xf>
    <xf numFmtId="3" fontId="5" fillId="35" borderId="18" xfId="0" applyNumberFormat="1" applyFont="1" applyFill="1" applyBorder="1" applyAlignment="1" applyProtection="1">
      <alignment vertical="center"/>
      <protection locked="0"/>
    </xf>
    <xf numFmtId="0" fontId="7" fillId="33" borderId="12" xfId="0" applyFont="1" applyFill="1" applyBorder="1" applyAlignment="1">
      <alignment horizontal="center" vertical="center"/>
    </xf>
    <xf numFmtId="0" fontId="7" fillId="33" borderId="12" xfId="0" applyFont="1" applyFill="1" applyBorder="1" applyAlignment="1">
      <alignment horizontal="center"/>
    </xf>
    <xf numFmtId="3" fontId="4" fillId="33" borderId="13" xfId="0" applyNumberFormat="1" applyFont="1" applyFill="1" applyBorder="1" applyAlignment="1" applyProtection="1">
      <alignment/>
      <protection locked="0"/>
    </xf>
    <xf numFmtId="3" fontId="0" fillId="35" borderId="22" xfId="0" applyNumberFormat="1" applyFill="1" applyBorder="1" applyAlignment="1">
      <alignment vertical="center"/>
    </xf>
    <xf numFmtId="3" fontId="5" fillId="35" borderId="0" xfId="0" applyNumberFormat="1" applyFont="1" applyFill="1" applyBorder="1" applyAlignment="1" applyProtection="1">
      <alignment/>
      <protection locked="0"/>
    </xf>
    <xf numFmtId="3" fontId="5" fillId="33" borderId="13" xfId="0" applyNumberFormat="1" applyFont="1" applyFill="1" applyBorder="1" applyAlignment="1">
      <alignment/>
    </xf>
    <xf numFmtId="14" fontId="5" fillId="33" borderId="17" xfId="0" applyNumberFormat="1" applyFont="1" applyFill="1" applyBorder="1" applyAlignment="1">
      <alignment horizontal="center" vertical="center"/>
    </xf>
    <xf numFmtId="14" fontId="5" fillId="33" borderId="12" xfId="0" applyNumberFormat="1" applyFont="1" applyFill="1" applyBorder="1" applyAlignment="1">
      <alignment horizontal="center" vertical="center"/>
    </xf>
    <xf numFmtId="0" fontId="5" fillId="33" borderId="18" xfId="0" applyFont="1" applyFill="1" applyBorder="1" applyAlignment="1">
      <alignment horizontal="left"/>
    </xf>
    <xf numFmtId="0" fontId="5" fillId="33" borderId="18" xfId="0" applyFont="1" applyFill="1" applyBorder="1" applyAlignment="1">
      <alignment horizontal="left" vertical="center"/>
    </xf>
    <xf numFmtId="0" fontId="7" fillId="33" borderId="0" xfId="0" applyNumberFormat="1" applyFont="1" applyFill="1" applyBorder="1" applyAlignment="1">
      <alignment horizontal="left" vertical="center"/>
    </xf>
    <xf numFmtId="0" fontId="47" fillId="33" borderId="12" xfId="0" applyNumberFormat="1" applyFont="1" applyFill="1" applyBorder="1" applyAlignment="1" applyProtection="1">
      <alignment horizontal="left" vertical="center"/>
      <protection locked="0"/>
    </xf>
    <xf numFmtId="0" fontId="5" fillId="33" borderId="0" xfId="0" applyFont="1" applyFill="1" applyBorder="1" applyAlignment="1">
      <alignment horizontal="center" vertical="center"/>
    </xf>
    <xf numFmtId="0" fontId="5" fillId="33" borderId="21" xfId="0" applyFont="1" applyFill="1" applyBorder="1" applyAlignment="1">
      <alignment/>
    </xf>
    <xf numFmtId="3" fontId="4" fillId="33" borderId="15" xfId="0" applyNumberFormat="1" applyFont="1" applyFill="1" applyBorder="1" applyAlignment="1" applyProtection="1">
      <alignment/>
      <protection locked="0"/>
    </xf>
    <xf numFmtId="14" fontId="5" fillId="33" borderId="16" xfId="0" applyNumberFormat="1" applyFont="1" applyFill="1" applyBorder="1" applyAlignment="1">
      <alignment horizontal="center" vertical="center"/>
    </xf>
    <xf numFmtId="0" fontId="5" fillId="33" borderId="24" xfId="0" applyFont="1" applyFill="1" applyBorder="1" applyAlignment="1">
      <alignment horizontal="center" vertical="center"/>
    </xf>
    <xf numFmtId="3" fontId="5" fillId="35" borderId="24" xfId="0" applyNumberFormat="1" applyFont="1" applyFill="1" applyBorder="1" applyAlignment="1" applyProtection="1">
      <alignment/>
      <protection locked="0"/>
    </xf>
    <xf numFmtId="0" fontId="5" fillId="33" borderId="21" xfId="0" applyFont="1" applyFill="1" applyBorder="1" applyAlignment="1">
      <alignment horizontal="center" vertical="center"/>
    </xf>
    <xf numFmtId="0" fontId="5" fillId="33" borderId="13" xfId="0" applyFont="1" applyFill="1" applyBorder="1" applyAlignment="1">
      <alignment horizontal="center" vertical="center"/>
    </xf>
    <xf numFmtId="3" fontId="5" fillId="35" borderId="13" xfId="0" applyNumberFormat="1" applyFont="1" applyFill="1" applyBorder="1" applyAlignment="1" applyProtection="1">
      <alignment/>
      <protection locked="0"/>
    </xf>
    <xf numFmtId="0" fontId="5" fillId="35" borderId="17" xfId="0" applyFont="1" applyFill="1" applyBorder="1" applyAlignment="1">
      <alignment horizontal="left"/>
    </xf>
    <xf numFmtId="0" fontId="5" fillId="35" borderId="17" xfId="0" applyFont="1" applyFill="1" applyBorder="1" applyAlignment="1">
      <alignment horizontal="left"/>
    </xf>
    <xf numFmtId="0" fontId="5" fillId="35" borderId="0" xfId="0" applyFont="1" applyFill="1" applyBorder="1" applyAlignment="1">
      <alignment horizontal="center"/>
    </xf>
    <xf numFmtId="0" fontId="0" fillId="0" borderId="17" xfId="0" applyBorder="1" applyAlignment="1">
      <alignment/>
    </xf>
    <xf numFmtId="0" fontId="48" fillId="0" borderId="0" xfId="0" applyFont="1" applyAlignment="1">
      <alignment/>
    </xf>
    <xf numFmtId="0" fontId="5" fillId="35" borderId="17" xfId="0" applyFont="1" applyFill="1" applyBorder="1" applyAlignment="1">
      <alignment horizontal="left"/>
    </xf>
    <xf numFmtId="0" fontId="5" fillId="35" borderId="17" xfId="0" applyFont="1" applyFill="1" applyBorder="1" applyAlignment="1">
      <alignment horizontal="center" vertical="center"/>
    </xf>
    <xf numFmtId="0" fontId="5" fillId="35" borderId="21" xfId="0" applyFont="1" applyFill="1" applyBorder="1" applyAlignment="1">
      <alignment horizontal="center" vertical="center"/>
    </xf>
    <xf numFmtId="3" fontId="4" fillId="33" borderId="20" xfId="0" applyNumberFormat="1" applyFont="1" applyFill="1" applyBorder="1" applyAlignment="1" applyProtection="1">
      <alignment/>
      <protection locked="0"/>
    </xf>
    <xf numFmtId="3" fontId="0" fillId="35" borderId="0" xfId="0" applyNumberFormat="1" applyFill="1" applyBorder="1" applyAlignment="1">
      <alignment vertical="center"/>
    </xf>
    <xf numFmtId="3" fontId="0" fillId="35" borderId="0" xfId="0" applyNumberFormat="1" applyFont="1" applyFill="1" applyBorder="1" applyAlignment="1">
      <alignment vertical="center"/>
    </xf>
    <xf numFmtId="14" fontId="5" fillId="35" borderId="17" xfId="0" applyNumberFormat="1" applyFont="1" applyFill="1" applyBorder="1" applyAlignment="1">
      <alignment horizontal="center" vertical="center"/>
    </xf>
    <xf numFmtId="3" fontId="0" fillId="35" borderId="18" xfId="0" applyNumberFormat="1" applyFill="1" applyBorder="1" applyAlignment="1">
      <alignment vertical="center"/>
    </xf>
    <xf numFmtId="0" fontId="5" fillId="0" borderId="0" xfId="0" applyFont="1" applyBorder="1" applyAlignment="1">
      <alignment horizontal="center"/>
    </xf>
    <xf numFmtId="0" fontId="5" fillId="35" borderId="17" xfId="0" applyFont="1" applyFill="1" applyBorder="1" applyAlignment="1">
      <alignment horizontal="left"/>
    </xf>
    <xf numFmtId="0" fontId="4" fillId="33" borderId="1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9" xfId="0" applyFont="1" applyFill="1" applyBorder="1" applyAlignment="1">
      <alignment horizontal="center"/>
    </xf>
    <xf numFmtId="0" fontId="4" fillId="33" borderId="23" xfId="0" applyFont="1" applyFill="1" applyBorder="1" applyAlignment="1">
      <alignment horizontal="center"/>
    </xf>
    <xf numFmtId="0" fontId="4" fillId="33" borderId="16" xfId="0" applyFont="1" applyFill="1" applyBorder="1" applyAlignment="1">
      <alignment horizontal="left" vertical="center"/>
    </xf>
    <xf numFmtId="0" fontId="4" fillId="33" borderId="21" xfId="0" applyFont="1" applyFill="1" applyBorder="1" applyAlignment="1">
      <alignment horizontal="left" vertical="center"/>
    </xf>
    <xf numFmtId="0" fontId="4" fillId="33" borderId="20" xfId="0" applyFont="1" applyFill="1" applyBorder="1" applyAlignment="1">
      <alignment horizontal="center"/>
    </xf>
    <xf numFmtId="0" fontId="4" fillId="33" borderId="16"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5" xfId="0" applyFont="1" applyFill="1" applyBorder="1" applyAlignment="1">
      <alignment horizontal="center" vertical="center"/>
    </xf>
    <xf numFmtId="0" fontId="5" fillId="33" borderId="16"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6" xfId="0" applyFont="1" applyFill="1" applyBorder="1" applyAlignment="1">
      <alignment horizontal="left"/>
    </xf>
    <xf numFmtId="0" fontId="5" fillId="33" borderId="24" xfId="0" applyFont="1" applyFill="1" applyBorder="1" applyAlignment="1">
      <alignment horizontal="left"/>
    </xf>
    <xf numFmtId="0" fontId="5" fillId="33" borderId="14" xfId="0" applyFont="1" applyFill="1" applyBorder="1" applyAlignment="1">
      <alignment horizontal="left"/>
    </xf>
    <xf numFmtId="0" fontId="5" fillId="35" borderId="17" xfId="0" applyFont="1" applyFill="1" applyBorder="1" applyAlignment="1">
      <alignment horizontal="left" vertical="center"/>
    </xf>
    <xf numFmtId="0" fontId="5" fillId="33" borderId="18" xfId="0" applyFont="1" applyFill="1" applyBorder="1" applyAlignment="1">
      <alignment horizontal="left" vertical="center"/>
    </xf>
    <xf numFmtId="0" fontId="5" fillId="35" borderId="17" xfId="0" applyFont="1" applyFill="1" applyBorder="1" applyAlignment="1">
      <alignment horizontal="left"/>
    </xf>
    <xf numFmtId="0" fontId="5" fillId="33" borderId="0" xfId="0" applyFont="1" applyFill="1" applyBorder="1" applyAlignment="1">
      <alignment horizontal="left"/>
    </xf>
    <xf numFmtId="0" fontId="5" fillId="33" borderId="18" xfId="0" applyFont="1" applyFill="1" applyBorder="1" applyAlignment="1">
      <alignment horizontal="left"/>
    </xf>
    <xf numFmtId="0" fontId="4" fillId="33" borderId="20" xfId="0" applyFont="1" applyFill="1" applyBorder="1" applyAlignment="1">
      <alignment horizontal="right"/>
    </xf>
    <xf numFmtId="0" fontId="4" fillId="33" borderId="23" xfId="0" applyFont="1" applyFill="1" applyBorder="1" applyAlignment="1">
      <alignment horizontal="right"/>
    </xf>
    <xf numFmtId="0" fontId="5" fillId="33" borderId="21" xfId="0" applyFont="1" applyFill="1" applyBorder="1" applyAlignment="1">
      <alignment horizontal="left" vertical="center"/>
    </xf>
    <xf numFmtId="0" fontId="5" fillId="33" borderId="15" xfId="0" applyFont="1" applyFill="1" applyBorder="1" applyAlignment="1">
      <alignment horizontal="left" vertical="center"/>
    </xf>
    <xf numFmtId="0" fontId="4" fillId="40" borderId="0" xfId="0" applyFont="1" applyFill="1" applyBorder="1" applyAlignment="1">
      <alignment horizontal="left" vertical="center" wrapText="1"/>
    </xf>
    <xf numFmtId="0" fontId="4" fillId="33" borderId="17" xfId="0" applyFont="1" applyFill="1" applyBorder="1" applyAlignment="1">
      <alignment horizontal="left" vertical="center"/>
    </xf>
    <xf numFmtId="0" fontId="5" fillId="33" borderId="17" xfId="0" applyFont="1" applyFill="1" applyBorder="1" applyAlignment="1">
      <alignment horizontal="left" wrapText="1"/>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5" fillId="35" borderId="16" xfId="0" applyFont="1" applyFill="1" applyBorder="1" applyAlignment="1">
      <alignment horizontal="left" vertical="center"/>
    </xf>
    <xf numFmtId="0" fontId="5" fillId="35" borderId="21" xfId="0" applyFont="1" applyFill="1" applyBorder="1" applyAlignment="1">
      <alignment horizontal="left" vertical="center"/>
    </xf>
    <xf numFmtId="0" fontId="5" fillId="35" borderId="17" xfId="0" applyFont="1" applyFill="1" applyBorder="1" applyAlignment="1">
      <alignment horizontal="left" wrapText="1"/>
    </xf>
    <xf numFmtId="0" fontId="4" fillId="33" borderId="12" xfId="0" applyFont="1" applyFill="1" applyBorder="1" applyAlignment="1">
      <alignment horizontal="center" vertical="center"/>
    </xf>
    <xf numFmtId="0" fontId="4" fillId="33" borderId="16" xfId="0" applyFont="1" applyFill="1" applyBorder="1" applyAlignment="1">
      <alignment horizontal="center"/>
    </xf>
    <xf numFmtId="0" fontId="4" fillId="33" borderId="24" xfId="0" applyFont="1" applyFill="1" applyBorder="1" applyAlignment="1">
      <alignment horizontal="center"/>
    </xf>
    <xf numFmtId="0" fontId="4" fillId="33" borderId="14" xfId="0" applyFont="1" applyFill="1" applyBorder="1" applyAlignment="1">
      <alignment horizontal="center"/>
    </xf>
    <xf numFmtId="0" fontId="5" fillId="35" borderId="16" xfId="0" applyFont="1" applyFill="1" applyBorder="1" applyAlignment="1">
      <alignment horizontal="left"/>
    </xf>
    <xf numFmtId="0" fontId="4" fillId="33" borderId="13" xfId="0" applyFont="1" applyFill="1" applyBorder="1" applyAlignment="1">
      <alignment horizontal="right"/>
    </xf>
    <xf numFmtId="0" fontId="4" fillId="33" borderId="15" xfId="0" applyFont="1" applyFill="1" applyBorder="1" applyAlignment="1">
      <alignment horizontal="right"/>
    </xf>
    <xf numFmtId="0" fontId="5" fillId="35" borderId="21" xfId="0" applyFont="1" applyFill="1" applyBorder="1" applyAlignment="1">
      <alignment horizontal="left"/>
    </xf>
    <xf numFmtId="0" fontId="5" fillId="33" borderId="13" xfId="0" applyFont="1" applyFill="1" applyBorder="1" applyAlignment="1">
      <alignment horizontal="left"/>
    </xf>
    <xf numFmtId="0" fontId="5" fillId="33" borderId="15" xfId="0" applyFont="1" applyFill="1" applyBorder="1" applyAlignment="1">
      <alignment horizontal="left"/>
    </xf>
    <xf numFmtId="0" fontId="5" fillId="33" borderId="16" xfId="0" applyFont="1" applyFill="1" applyBorder="1" applyAlignment="1">
      <alignment horizontal="left" vertical="center" wrapText="1"/>
    </xf>
    <xf numFmtId="0" fontId="5" fillId="33" borderId="16" xfId="0" applyFont="1" applyFill="1" applyBorder="1" applyAlignment="1">
      <alignment horizontal="left" wrapText="1"/>
    </xf>
    <xf numFmtId="0" fontId="5" fillId="35" borderId="18" xfId="0" applyFont="1" applyFill="1" applyBorder="1" applyAlignment="1">
      <alignment horizontal="left" vertical="center"/>
    </xf>
    <xf numFmtId="0" fontId="5" fillId="33" borderId="24" xfId="0" applyFont="1" applyFill="1" applyBorder="1" applyAlignment="1">
      <alignment horizontal="left" wrapText="1"/>
    </xf>
    <xf numFmtId="0" fontId="5" fillId="33" borderId="14" xfId="0" applyFont="1" applyFill="1" applyBorder="1" applyAlignment="1">
      <alignment horizontal="left" wrapText="1"/>
    </xf>
    <xf numFmtId="0" fontId="5" fillId="35" borderId="0" xfId="0" applyFont="1" applyFill="1" applyBorder="1" applyAlignment="1">
      <alignment horizontal="left"/>
    </xf>
    <xf numFmtId="0" fontId="5" fillId="35" borderId="18" xfId="0" applyFont="1" applyFill="1" applyBorder="1" applyAlignment="1">
      <alignment horizontal="left"/>
    </xf>
  </cellXfs>
  <cellStyles count="239">
    <cellStyle name="Normal" xfId="0"/>
    <cellStyle name="20% - Énfasis1" xfId="15"/>
    <cellStyle name="20% - Énfasis1 2" xfId="16"/>
    <cellStyle name="20% - Énfasis1 3" xfId="17"/>
    <cellStyle name="20% - Énfasis1 4" xfId="18"/>
    <cellStyle name="20% - Énfasis1 5" xfId="19"/>
    <cellStyle name="20% - Énfasis1 6" xfId="20"/>
    <cellStyle name="20% - Énfasis2" xfId="21"/>
    <cellStyle name="20% - Énfasis2 2" xfId="22"/>
    <cellStyle name="20% - Énfasis2 3" xfId="23"/>
    <cellStyle name="20% - Énfasis2 4" xfId="24"/>
    <cellStyle name="20% - Énfasis2 5" xfId="25"/>
    <cellStyle name="20% - Énfasis2 6" xfId="26"/>
    <cellStyle name="20% - Énfasis3" xfId="27"/>
    <cellStyle name="20% - Énfasis3 2" xfId="28"/>
    <cellStyle name="20% - Énfasis3 3" xfId="29"/>
    <cellStyle name="20% - Énfasis3 4" xfId="30"/>
    <cellStyle name="20% - Énfasis3 5" xfId="31"/>
    <cellStyle name="20% - Énfasis3 6" xfId="32"/>
    <cellStyle name="20% - Énfasis4" xfId="33"/>
    <cellStyle name="20% - Énfasis4 2" xfId="34"/>
    <cellStyle name="20% - Énfasis4 3" xfId="35"/>
    <cellStyle name="20% - Énfasis4 4" xfId="36"/>
    <cellStyle name="20% - Énfasis4 5" xfId="37"/>
    <cellStyle name="20% - Énfasis4 6" xfId="38"/>
    <cellStyle name="20% - Énfasis5" xfId="39"/>
    <cellStyle name="20% - Énfasis5 2" xfId="40"/>
    <cellStyle name="20% - Énfasis5 3" xfId="41"/>
    <cellStyle name="20% - Énfasis5 4" xfId="42"/>
    <cellStyle name="20% - Énfasis5 5" xfId="43"/>
    <cellStyle name="20% - Énfasis5 6" xfId="44"/>
    <cellStyle name="20% - Énfasis6" xfId="45"/>
    <cellStyle name="20% - Énfasis6 2" xfId="46"/>
    <cellStyle name="20% - Énfasis6 3" xfId="47"/>
    <cellStyle name="20% - Énfasis6 4" xfId="48"/>
    <cellStyle name="20% - Énfasis6 5" xfId="49"/>
    <cellStyle name="20% - Énfasis6 6" xfId="50"/>
    <cellStyle name="40% - Énfasis1" xfId="51"/>
    <cellStyle name="40% - Énfasis1 2" xfId="52"/>
    <cellStyle name="40% - Énfasis1 3" xfId="53"/>
    <cellStyle name="40% - Énfasis1 4" xfId="54"/>
    <cellStyle name="40% - Énfasis1 5" xfId="55"/>
    <cellStyle name="40% - Énfasis1 6" xfId="56"/>
    <cellStyle name="40% - Énfasis2" xfId="57"/>
    <cellStyle name="40% - Énfasis2 2" xfId="58"/>
    <cellStyle name="40% - Énfasis2 3" xfId="59"/>
    <cellStyle name="40% - Énfasis2 4" xfId="60"/>
    <cellStyle name="40% - Énfasis2 5" xfId="61"/>
    <cellStyle name="40% - Énfasis2 6" xfId="62"/>
    <cellStyle name="40% - Énfasis3" xfId="63"/>
    <cellStyle name="40% - Énfasis3 2" xfId="64"/>
    <cellStyle name="40% - Énfasis3 3" xfId="65"/>
    <cellStyle name="40% - Énfasis3 4" xfId="66"/>
    <cellStyle name="40% - Énfasis3 5" xfId="67"/>
    <cellStyle name="40% - Énfasis3 6" xfId="68"/>
    <cellStyle name="40% - Énfasis4" xfId="69"/>
    <cellStyle name="40% - Énfasis4 2" xfId="70"/>
    <cellStyle name="40% - Énfasis4 3" xfId="71"/>
    <cellStyle name="40% - Énfasis4 4" xfId="72"/>
    <cellStyle name="40% - Énfasis4 5" xfId="73"/>
    <cellStyle name="40% - Énfasis4 6" xfId="74"/>
    <cellStyle name="40% - Énfasis5" xfId="75"/>
    <cellStyle name="40% - Énfasis5 2" xfId="76"/>
    <cellStyle name="40% - Énfasis5 3" xfId="77"/>
    <cellStyle name="40% - Énfasis5 4" xfId="78"/>
    <cellStyle name="40% - Énfasis5 5" xfId="79"/>
    <cellStyle name="40% - Énfasis5 6" xfId="80"/>
    <cellStyle name="40% - Énfasis6" xfId="81"/>
    <cellStyle name="40% - Énfasis6 2" xfId="82"/>
    <cellStyle name="40% - Énfasis6 3" xfId="83"/>
    <cellStyle name="40% - Énfasis6 4" xfId="84"/>
    <cellStyle name="40% - Énfasis6 5" xfId="85"/>
    <cellStyle name="40% - Énfasis6 6" xfId="86"/>
    <cellStyle name="60% - Énfasis1" xfId="87"/>
    <cellStyle name="60% - Énfasis1 2" xfId="88"/>
    <cellStyle name="60% - Énfasis1 3" xfId="89"/>
    <cellStyle name="60% - Énfasis1 4" xfId="90"/>
    <cellStyle name="60% - Énfasis2" xfId="91"/>
    <cellStyle name="60% - Énfasis2 2" xfId="92"/>
    <cellStyle name="60% - Énfasis2 3" xfId="93"/>
    <cellStyle name="60% - Énfasis2 4" xfId="94"/>
    <cellStyle name="60% - Énfasis3" xfId="95"/>
    <cellStyle name="60% - Énfasis3 2" xfId="96"/>
    <cellStyle name="60% - Énfasis3 3" xfId="97"/>
    <cellStyle name="60% - Énfasis3 4" xfId="98"/>
    <cellStyle name="60% - Énfasis4" xfId="99"/>
    <cellStyle name="60% - Énfasis4 2" xfId="100"/>
    <cellStyle name="60% - Énfasis4 3" xfId="101"/>
    <cellStyle name="60% - Énfasis4 4" xfId="102"/>
    <cellStyle name="60% - Énfasis5" xfId="103"/>
    <cellStyle name="60% - Énfasis5 2" xfId="104"/>
    <cellStyle name="60% - Énfasis5 3" xfId="105"/>
    <cellStyle name="60% - Énfasis5 4" xfId="106"/>
    <cellStyle name="60% - Énfasis6" xfId="107"/>
    <cellStyle name="60% - Énfasis6 2" xfId="108"/>
    <cellStyle name="60% - Énfasis6 3" xfId="109"/>
    <cellStyle name="60% - Énfasis6 4" xfId="110"/>
    <cellStyle name="Bueno" xfId="111"/>
    <cellStyle name="Cálculo" xfId="112"/>
    <cellStyle name="Celda de comprobación" xfId="113"/>
    <cellStyle name="Celda vinculada" xfId="114"/>
    <cellStyle name="Encabezado 1" xfId="115"/>
    <cellStyle name="Encabezado 4" xfId="116"/>
    <cellStyle name="Énfasis1" xfId="117"/>
    <cellStyle name="Énfasis2" xfId="118"/>
    <cellStyle name="Énfasis3" xfId="119"/>
    <cellStyle name="Énfasis4" xfId="120"/>
    <cellStyle name="Énfasis5" xfId="121"/>
    <cellStyle name="Énfasis6" xfId="122"/>
    <cellStyle name="Entrada" xfId="123"/>
    <cellStyle name="Incorrecto" xfId="124"/>
    <cellStyle name="Comma" xfId="125"/>
    <cellStyle name="Comma [0]" xfId="126"/>
    <cellStyle name="Millares 2" xfId="127"/>
    <cellStyle name="Currency" xfId="128"/>
    <cellStyle name="Currency [0]" xfId="129"/>
    <cellStyle name="Neutral" xfId="130"/>
    <cellStyle name="Neutral 2" xfId="131"/>
    <cellStyle name="Normal 10" xfId="132"/>
    <cellStyle name="Normal 10 2" xfId="133"/>
    <cellStyle name="Normal 11" xfId="134"/>
    <cellStyle name="Normal 12" xfId="135"/>
    <cellStyle name="Normal 12 2" xfId="136"/>
    <cellStyle name="Normal 13" xfId="137"/>
    <cellStyle name="Normal 13 2" xfId="138"/>
    <cellStyle name="Normal 13 2 2" xfId="139"/>
    <cellStyle name="Normal 13 3" xfId="140"/>
    <cellStyle name="Normal 14" xfId="141"/>
    <cellStyle name="Normal 14 2" xfId="142"/>
    <cellStyle name="Normal 15" xfId="143"/>
    <cellStyle name="Normal 15 2" xfId="144"/>
    <cellStyle name="Normal 16" xfId="145"/>
    <cellStyle name="Normal 16 2" xfId="146"/>
    <cellStyle name="Normal 17" xfId="147"/>
    <cellStyle name="Normal 17 2" xfId="148"/>
    <cellStyle name="Normal 18" xfId="149"/>
    <cellStyle name="Normal 18 2" xfId="150"/>
    <cellStyle name="Normal 19" xfId="151"/>
    <cellStyle name="Normal 19 2" xfId="152"/>
    <cellStyle name="Normal 2" xfId="153"/>
    <cellStyle name="Normal 2 2" xfId="154"/>
    <cellStyle name="Normal 2 2 2" xfId="155"/>
    <cellStyle name="Normal 2 3" xfId="156"/>
    <cellStyle name="Normal 20" xfId="157"/>
    <cellStyle name="Normal 20 2" xfId="158"/>
    <cellStyle name="Normal 21" xfId="159"/>
    <cellStyle name="Normal 21 2" xfId="160"/>
    <cellStyle name="Normal 22" xfId="161"/>
    <cellStyle name="Normal 22 2" xfId="162"/>
    <cellStyle name="Normal 23" xfId="163"/>
    <cellStyle name="Normal 23 2" xfId="164"/>
    <cellStyle name="Normal 24" xfId="165"/>
    <cellStyle name="Normal 24 2" xfId="166"/>
    <cellStyle name="Normal 25" xfId="167"/>
    <cellStyle name="Normal 25 2" xfId="168"/>
    <cellStyle name="Normal 26" xfId="169"/>
    <cellStyle name="Normal 26 2" xfId="170"/>
    <cellStyle name="Normal 27" xfId="171"/>
    <cellStyle name="Normal 27 2" xfId="172"/>
    <cellStyle name="Normal 28" xfId="173"/>
    <cellStyle name="Normal 28 2" xfId="174"/>
    <cellStyle name="Normal 29" xfId="175"/>
    <cellStyle name="Normal 29 2" xfId="176"/>
    <cellStyle name="Normal 3" xfId="177"/>
    <cellStyle name="Normal 3 2" xfId="178"/>
    <cellStyle name="Normal 3 2 2" xfId="179"/>
    <cellStyle name="Normal 3 3" xfId="180"/>
    <cellStyle name="Normal 30" xfId="181"/>
    <cellStyle name="Normal 30 2" xfId="182"/>
    <cellStyle name="Normal 31" xfId="183"/>
    <cellStyle name="Normal 31 2" xfId="184"/>
    <cellStyle name="Normal 32" xfId="185"/>
    <cellStyle name="Normal 32 2" xfId="186"/>
    <cellStyle name="Normal 33" xfId="187"/>
    <cellStyle name="Normal 33 2" xfId="188"/>
    <cellStyle name="Normal 34" xfId="189"/>
    <cellStyle name="Normal 34 2" xfId="190"/>
    <cellStyle name="Normal 35" xfId="191"/>
    <cellStyle name="Normal 35 2" xfId="192"/>
    <cellStyle name="Normal 36" xfId="193"/>
    <cellStyle name="Normal 36 2" xfId="194"/>
    <cellStyle name="Normal 37" xfId="195"/>
    <cellStyle name="Normal 37 2" xfId="196"/>
    <cellStyle name="Normal 38" xfId="197"/>
    <cellStyle name="Normal 38 2" xfId="198"/>
    <cellStyle name="Normal 39" xfId="199"/>
    <cellStyle name="Normal 4" xfId="200"/>
    <cellStyle name="Normal 4 2" xfId="201"/>
    <cellStyle name="Normal 4 2 2" xfId="202"/>
    <cellStyle name="Normal 4 3" xfId="203"/>
    <cellStyle name="Normal 40" xfId="204"/>
    <cellStyle name="Normal 41" xfId="205"/>
    <cellStyle name="Normal 42" xfId="206"/>
    <cellStyle name="Normal 43" xfId="207"/>
    <cellStyle name="Normal 44" xfId="208"/>
    <cellStyle name="Normal 45" xfId="209"/>
    <cellStyle name="Normal 46" xfId="210"/>
    <cellStyle name="Normal 47" xfId="211"/>
    <cellStyle name="Normal 48" xfId="212"/>
    <cellStyle name="Normal 49" xfId="213"/>
    <cellStyle name="Normal 5" xfId="214"/>
    <cellStyle name="Normal 5 2" xfId="215"/>
    <cellStyle name="Normal 5 2 2" xfId="216"/>
    <cellStyle name="Normal 5 3" xfId="217"/>
    <cellStyle name="Normal 50" xfId="218"/>
    <cellStyle name="Normal 51" xfId="219"/>
    <cellStyle name="Normal 6" xfId="220"/>
    <cellStyle name="Normal 6 2" xfId="221"/>
    <cellStyle name="Normal 6 2 2" xfId="222"/>
    <cellStyle name="Normal 6 3" xfId="223"/>
    <cellStyle name="Normal 7" xfId="224"/>
    <cellStyle name="Normal 7 2" xfId="225"/>
    <cellStyle name="Normal 7 2 2" xfId="226"/>
    <cellStyle name="Normal 7 3" xfId="227"/>
    <cellStyle name="Normal 8" xfId="228"/>
    <cellStyle name="Normal 8 2" xfId="229"/>
    <cellStyle name="Normal 8 2 2" xfId="230"/>
    <cellStyle name="Normal 8 3" xfId="231"/>
    <cellStyle name="Normal 9" xfId="232"/>
    <cellStyle name="Normal 9 2" xfId="233"/>
    <cellStyle name="Normal 9 2 2" xfId="234"/>
    <cellStyle name="Normal 9 3" xfId="235"/>
    <cellStyle name="Notas" xfId="236"/>
    <cellStyle name="Notas 2" xfId="237"/>
    <cellStyle name="Notas 3" xfId="238"/>
    <cellStyle name="Notas 4" xfId="239"/>
    <cellStyle name="Notas 5" xfId="240"/>
    <cellStyle name="Notas 6" xfId="241"/>
    <cellStyle name="Notas 7" xfId="242"/>
    <cellStyle name="Percent" xfId="243"/>
    <cellStyle name="Porcentual 2" xfId="244"/>
    <cellStyle name="Salida" xfId="245"/>
    <cellStyle name="Texto de advertencia" xfId="246"/>
    <cellStyle name="Texto explicativo" xfId="247"/>
    <cellStyle name="Título" xfId="248"/>
    <cellStyle name="Título 2" xfId="249"/>
    <cellStyle name="Título 3" xfId="250"/>
    <cellStyle name="Título 4" xfId="251"/>
    <cellStyle name="Total" xfId="2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oleObject" Target="../embeddings/oleObject_54_0.bin" /><Relationship Id="rId2" Type="http://schemas.openxmlformats.org/officeDocument/2006/relationships/vmlDrawing" Target="../drawings/vmlDrawing1.vml" /><Relationship Id="rId3"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7"/>
  <sheetViews>
    <sheetView zoomScalePageLayoutView="0" workbookViewId="0" topLeftCell="A1">
      <selection activeCell="J23" sqref="J23"/>
    </sheetView>
  </sheetViews>
  <sheetFormatPr defaultColWidth="11.421875" defaultRowHeight="12.75"/>
  <cols>
    <col min="1" max="1" width="18.0039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119</v>
      </c>
      <c r="B3" s="132" t="s">
        <v>118</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4"/>
      <c r="C7" s="235"/>
      <c r="D7" s="85"/>
      <c r="E7" s="236"/>
      <c r="F7" s="237"/>
      <c r="G7" s="237"/>
      <c r="H7" s="238"/>
      <c r="I7" s="63"/>
      <c r="J7" s="234"/>
      <c r="K7" s="235"/>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36"/>
      <c r="B17" s="36"/>
      <c r="C17" s="36"/>
      <c r="D17" s="36"/>
      <c r="E17" s="39"/>
      <c r="F17" s="75"/>
      <c r="G17" s="39"/>
      <c r="H17" s="42"/>
      <c r="I17" s="53"/>
      <c r="J17" s="53"/>
      <c r="K17" s="62">
        <f aca="true" t="shared" si="0" ref="K17:K22">+I17-J17</f>
        <v>0</v>
      </c>
    </row>
    <row r="18" spans="1:11" ht="15">
      <c r="A18" s="69"/>
      <c r="B18" s="125"/>
      <c r="C18" s="126"/>
      <c r="D18" s="127"/>
      <c r="E18" s="39"/>
      <c r="F18" s="67"/>
      <c r="G18" s="68"/>
      <c r="H18" s="67"/>
      <c r="I18" s="60"/>
      <c r="J18" s="63"/>
      <c r="K18" s="62">
        <f t="shared" si="0"/>
        <v>0</v>
      </c>
    </row>
    <row r="19" spans="1:11" ht="15">
      <c r="A19" s="69"/>
      <c r="B19" s="125"/>
      <c r="C19" s="71"/>
      <c r="D19" s="71"/>
      <c r="E19" s="68"/>
      <c r="F19" s="67"/>
      <c r="G19" s="68"/>
      <c r="H19" s="67"/>
      <c r="I19" s="63"/>
      <c r="J19" s="63"/>
      <c r="K19" s="62">
        <f t="shared" si="0"/>
        <v>0</v>
      </c>
    </row>
    <row r="20" spans="1:11" ht="15">
      <c r="A20" s="69"/>
      <c r="B20" s="125"/>
      <c r="C20" s="71"/>
      <c r="D20" s="71"/>
      <c r="E20" s="68"/>
      <c r="F20" s="67"/>
      <c r="G20" s="68"/>
      <c r="H20" s="67"/>
      <c r="I20" s="63"/>
      <c r="J20" s="63"/>
      <c r="K20" s="62">
        <f t="shared" si="0"/>
        <v>0</v>
      </c>
    </row>
    <row r="21" spans="1:11" ht="15">
      <c r="A21" s="69"/>
      <c r="B21" s="125"/>
      <c r="C21" s="71"/>
      <c r="D21" s="71"/>
      <c r="E21" s="68"/>
      <c r="F21" s="67"/>
      <c r="G21" s="68"/>
      <c r="H21" s="67"/>
      <c r="I21" s="63"/>
      <c r="J21" s="63"/>
      <c r="K21" s="62">
        <f t="shared" si="0"/>
        <v>0</v>
      </c>
    </row>
    <row r="22" spans="1:11" ht="15">
      <c r="A22" s="69"/>
      <c r="B22" s="125"/>
      <c r="C22" s="71"/>
      <c r="D22" s="71"/>
      <c r="E22" s="68"/>
      <c r="F22" s="67"/>
      <c r="G22" s="68"/>
      <c r="H22" s="67"/>
      <c r="I22" s="63"/>
      <c r="J22" s="63"/>
      <c r="K22" s="62">
        <f t="shared" si="0"/>
        <v>0</v>
      </c>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22"/>
      <c r="J24" s="73"/>
      <c r="K24" s="93"/>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35">
        <v>9699000</v>
      </c>
      <c r="B26" s="135"/>
      <c r="C26" s="135">
        <v>0</v>
      </c>
      <c r="D26" s="136">
        <f>+A26+B26-C26</f>
        <v>9699000</v>
      </c>
      <c r="E26" s="136">
        <f>+I23</f>
        <v>0</v>
      </c>
      <c r="F26" s="137">
        <f>+E26/D26</f>
        <v>0</v>
      </c>
      <c r="G26" s="136">
        <f>+I13</f>
        <v>0</v>
      </c>
      <c r="H26" s="136">
        <f>+D26-E26-G26</f>
        <v>9699000</v>
      </c>
      <c r="I26" s="141">
        <f>+J23</f>
        <v>0</v>
      </c>
      <c r="J26" s="142">
        <f>+I26/D26</f>
        <v>0</v>
      </c>
      <c r="K26" s="141">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1">
      <selection activeCell="J18" sqref="J18"/>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132</v>
      </c>
      <c r="B3" s="132" t="s">
        <v>279</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9"/>
      <c r="C7" s="240"/>
      <c r="D7" s="85"/>
      <c r="E7" s="250"/>
      <c r="F7" s="242"/>
      <c r="G7" s="242"/>
      <c r="H7" s="243"/>
      <c r="I7" s="63"/>
      <c r="J7" s="239"/>
      <c r="K7" s="240"/>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5">
      <c r="A12" s="46"/>
      <c r="B12" s="47"/>
      <c r="C12" s="47"/>
      <c r="D12" s="47"/>
      <c r="E12" s="47"/>
      <c r="F12" s="47"/>
      <c r="G12" s="244" t="s">
        <v>86</v>
      </c>
      <c r="H12" s="245"/>
      <c r="I12" s="61">
        <f>SUM(I7:I11)</f>
        <v>0</v>
      </c>
      <c r="J12" s="48"/>
      <c r="K12" s="49"/>
    </row>
    <row r="13" spans="1:11" ht="12.75" customHeight="1">
      <c r="A13" s="3"/>
      <c r="B13" s="3"/>
      <c r="C13" s="3"/>
      <c r="D13" s="3"/>
      <c r="E13" s="3"/>
      <c r="F13" s="3"/>
      <c r="G13" s="3"/>
      <c r="H13" s="3"/>
      <c r="I13" s="76"/>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2.75" customHeight="1">
      <c r="A16" s="180">
        <v>43524</v>
      </c>
      <c r="B16" s="125">
        <v>605</v>
      </c>
      <c r="C16" s="125">
        <v>464</v>
      </c>
      <c r="D16" s="125">
        <v>641</v>
      </c>
      <c r="E16" s="181" t="s">
        <v>278</v>
      </c>
      <c r="F16" s="182"/>
      <c r="G16" s="31" t="s">
        <v>249</v>
      </c>
      <c r="H16" s="42"/>
      <c r="I16" s="78">
        <v>19441000</v>
      </c>
      <c r="J16" s="78">
        <v>13178898</v>
      </c>
      <c r="K16" s="62">
        <f aca="true" t="shared" si="0" ref="K16:K21">+I16-J16</f>
        <v>6262102</v>
      </c>
    </row>
    <row r="17" spans="1:11" ht="15">
      <c r="A17" s="69">
        <v>43682</v>
      </c>
      <c r="B17" s="55">
        <v>981</v>
      </c>
      <c r="C17" s="55">
        <v>938</v>
      </c>
      <c r="D17" s="55">
        <v>1240</v>
      </c>
      <c r="E17" s="39" t="s">
        <v>575</v>
      </c>
      <c r="F17" s="42"/>
      <c r="G17" s="213" t="s">
        <v>574</v>
      </c>
      <c r="H17" s="57"/>
      <c r="I17" s="78">
        <v>4000000</v>
      </c>
      <c r="J17" s="78">
        <v>0</v>
      </c>
      <c r="K17" s="62">
        <f t="shared" si="0"/>
        <v>4000000</v>
      </c>
    </row>
    <row r="18" spans="1:11" ht="15">
      <c r="A18" s="69"/>
      <c r="B18" s="70"/>
      <c r="C18" s="71"/>
      <c r="D18" s="71"/>
      <c r="E18" s="77"/>
      <c r="F18" s="67"/>
      <c r="G18" s="68"/>
      <c r="H18" s="67"/>
      <c r="I18" s="78"/>
      <c r="J18" s="62"/>
      <c r="K18" s="62">
        <f t="shared" si="0"/>
        <v>0</v>
      </c>
    </row>
    <row r="19" spans="1:11" ht="15">
      <c r="A19" s="69"/>
      <c r="B19" s="70"/>
      <c r="C19" s="71"/>
      <c r="D19" s="71"/>
      <c r="E19"/>
      <c r="F19" s="67"/>
      <c r="G19"/>
      <c r="H19" s="67"/>
      <c r="I19" s="63"/>
      <c r="J19" s="60"/>
      <c r="K19" s="62">
        <f t="shared" si="0"/>
        <v>0</v>
      </c>
    </row>
    <row r="20" spans="1:11" ht="15">
      <c r="A20" s="69"/>
      <c r="B20" s="70"/>
      <c r="C20" s="71"/>
      <c r="D20" s="71"/>
      <c r="E20" s="39"/>
      <c r="F20" s="67"/>
      <c r="G20" s="68"/>
      <c r="H20" s="67"/>
      <c r="I20" s="63"/>
      <c r="J20" s="60"/>
      <c r="K20" s="62">
        <f t="shared" si="0"/>
        <v>0</v>
      </c>
    </row>
    <row r="21" spans="1:11" ht="12.75" customHeight="1">
      <c r="A21" s="41"/>
      <c r="B21" s="54"/>
      <c r="C21" s="36"/>
      <c r="D21" s="36"/>
      <c r="E21" s="39"/>
      <c r="F21" s="42"/>
      <c r="G21" s="39"/>
      <c r="H21" s="42"/>
      <c r="I21" s="74"/>
      <c r="J21" s="74"/>
      <c r="K21" s="62">
        <f t="shared" si="0"/>
        <v>0</v>
      </c>
    </row>
    <row r="22" spans="1:11" ht="15">
      <c r="A22" s="46"/>
      <c r="B22" s="47"/>
      <c r="C22" s="47"/>
      <c r="D22" s="47"/>
      <c r="E22" s="47"/>
      <c r="F22" s="47"/>
      <c r="G22" s="244" t="s">
        <v>86</v>
      </c>
      <c r="H22" s="245"/>
      <c r="I22" s="65">
        <f>SUM(I16:I21)</f>
        <v>23441000</v>
      </c>
      <c r="J22" s="65">
        <f>SUM(J16:J21)</f>
        <v>13178898</v>
      </c>
      <c r="K22" s="65">
        <f>SUM(K16:K21)</f>
        <v>10262102</v>
      </c>
    </row>
    <row r="23" spans="1:11" ht="12.75" customHeight="1">
      <c r="A23" s="3"/>
      <c r="B23" s="3"/>
      <c r="C23" s="3"/>
      <c r="D23" s="3"/>
      <c r="E23" s="3"/>
      <c r="F23" s="3"/>
      <c r="G23" s="3"/>
      <c r="H23" s="3"/>
      <c r="I23" s="22"/>
      <c r="J23" s="73"/>
      <c r="K23" s="47"/>
    </row>
    <row r="24" spans="1:11" ht="24.75" customHeight="1">
      <c r="A24" s="133" t="s">
        <v>108</v>
      </c>
      <c r="B24" s="133" t="s">
        <v>106</v>
      </c>
      <c r="C24" s="133" t="s">
        <v>105</v>
      </c>
      <c r="D24" s="134" t="s">
        <v>109</v>
      </c>
      <c r="E24" s="133" t="s">
        <v>33</v>
      </c>
      <c r="F24" s="133" t="s">
        <v>103</v>
      </c>
      <c r="G24" s="133" t="s">
        <v>30</v>
      </c>
      <c r="H24" s="133" t="s">
        <v>42</v>
      </c>
      <c r="I24" s="133" t="s">
        <v>43</v>
      </c>
      <c r="J24" s="133" t="s">
        <v>73</v>
      </c>
      <c r="K24" s="133" t="s">
        <v>48</v>
      </c>
    </row>
    <row r="25" spans="1:11" ht="24.75" customHeight="1">
      <c r="A25" s="140">
        <v>23441000</v>
      </c>
      <c r="B25" s="140"/>
      <c r="C25" s="140">
        <v>0</v>
      </c>
      <c r="D25" s="136">
        <f>+A25+B25-C25</f>
        <v>23441000</v>
      </c>
      <c r="E25" s="136">
        <f>+I22</f>
        <v>23441000</v>
      </c>
      <c r="F25" s="137">
        <f>+E25/D25</f>
        <v>1</v>
      </c>
      <c r="G25" s="136">
        <f>+I12</f>
        <v>0</v>
      </c>
      <c r="H25" s="136">
        <f>+D25-E25-G25</f>
        <v>0</v>
      </c>
      <c r="I25" s="136">
        <f>+J22</f>
        <v>13178898</v>
      </c>
      <c r="J25" s="142">
        <f>+I25/D25</f>
        <v>0.5622156904568918</v>
      </c>
      <c r="K25" s="136">
        <f>+K22</f>
        <v>10262102</v>
      </c>
    </row>
    <row r="26" spans="1:11" ht="15">
      <c r="A26" s="139">
        <v>1</v>
      </c>
      <c r="B26" s="139">
        <v>2</v>
      </c>
      <c r="C26" s="139">
        <v>3</v>
      </c>
      <c r="D26" s="139" t="s">
        <v>35</v>
      </c>
      <c r="E26" s="139">
        <v>5</v>
      </c>
      <c r="F26" s="139" t="s">
        <v>49</v>
      </c>
      <c r="G26" s="139">
        <v>7</v>
      </c>
      <c r="H26" s="139" t="s">
        <v>50</v>
      </c>
      <c r="I26" s="139">
        <v>9</v>
      </c>
      <c r="J26" s="139" t="s">
        <v>74</v>
      </c>
      <c r="K26" s="139" t="s">
        <v>75</v>
      </c>
    </row>
  </sheetData>
  <sheetProtection/>
  <mergeCells count="30">
    <mergeCell ref="J11:K11"/>
    <mergeCell ref="B9:C9"/>
    <mergeCell ref="E9:H9"/>
    <mergeCell ref="J9:K9"/>
    <mergeCell ref="B10:C10"/>
    <mergeCell ref="E10:H10"/>
    <mergeCell ref="J10:K10"/>
    <mergeCell ref="G22:H22"/>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1.xml><?xml version="1.0" encoding="utf-8"?>
<worksheet xmlns="http://schemas.openxmlformats.org/spreadsheetml/2006/main" xmlns:r="http://schemas.openxmlformats.org/officeDocument/2006/relationships">
  <dimension ref="A1:K29"/>
  <sheetViews>
    <sheetView zoomScalePageLayoutView="0" workbookViewId="0" topLeftCell="A1">
      <selection activeCell="J17" sqref="J1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133</v>
      </c>
      <c r="B3" s="132" t="s">
        <v>134</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s="212" customFormat="1" ht="12.75" customHeight="1">
      <c r="A7" s="194"/>
      <c r="B7" s="239"/>
      <c r="C7" s="240"/>
      <c r="D7" s="85"/>
      <c r="E7" s="250"/>
      <c r="F7" s="242"/>
      <c r="G7" s="242"/>
      <c r="H7" s="243"/>
      <c r="I7" s="63"/>
      <c r="J7" s="239"/>
      <c r="K7" s="240"/>
    </row>
    <row r="8" spans="1:11" ht="12.75" customHeight="1">
      <c r="A8" s="194"/>
      <c r="B8" s="239"/>
      <c r="C8" s="240"/>
      <c r="D8" s="85"/>
      <c r="E8" s="250"/>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5">
      <c r="A12" s="46"/>
      <c r="B12" s="47"/>
      <c r="C12" s="47"/>
      <c r="D12" s="47"/>
      <c r="E12" s="47"/>
      <c r="F12" s="47"/>
      <c r="G12" s="244" t="s">
        <v>86</v>
      </c>
      <c r="H12" s="245"/>
      <c r="I12" s="61">
        <f>SUM(I7:I11)</f>
        <v>0</v>
      </c>
      <c r="J12" s="48"/>
      <c r="K12" s="49"/>
    </row>
    <row r="13" spans="1:11" ht="12.75" customHeight="1">
      <c r="A13" s="3"/>
      <c r="B13" s="3"/>
      <c r="C13" s="3"/>
      <c r="D13" s="3"/>
      <c r="E13" s="3"/>
      <c r="F13" s="3"/>
      <c r="G13" s="3"/>
      <c r="H13" s="3"/>
      <c r="I13" s="76"/>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2.75" customHeight="1">
      <c r="A16" s="180">
        <v>43524</v>
      </c>
      <c r="B16" s="125">
        <v>605</v>
      </c>
      <c r="C16" s="125">
        <v>464</v>
      </c>
      <c r="D16" s="125">
        <v>641</v>
      </c>
      <c r="E16" s="181" t="s">
        <v>278</v>
      </c>
      <c r="F16" s="199"/>
      <c r="G16" s="213" t="s">
        <v>249</v>
      </c>
      <c r="H16" s="38"/>
      <c r="I16" s="78">
        <v>16881980</v>
      </c>
      <c r="J16" s="78">
        <v>7719097</v>
      </c>
      <c r="K16" s="62">
        <f aca="true" t="shared" si="0" ref="K16:K24">+I16-J16</f>
        <v>9162883</v>
      </c>
    </row>
    <row r="17" spans="1:11" ht="12.75" customHeight="1">
      <c r="A17" s="180">
        <v>43633</v>
      </c>
      <c r="B17" s="125">
        <v>818</v>
      </c>
      <c r="C17" s="125">
        <v>912</v>
      </c>
      <c r="D17" s="125">
        <v>1037</v>
      </c>
      <c r="E17" s="181" t="s">
        <v>494</v>
      </c>
      <c r="F17" s="199"/>
      <c r="G17" s="213" t="s">
        <v>492</v>
      </c>
      <c r="H17" s="42"/>
      <c r="I17" s="78">
        <v>1109120</v>
      </c>
      <c r="J17" s="78"/>
      <c r="K17" s="62">
        <f t="shared" si="0"/>
        <v>1109120</v>
      </c>
    </row>
    <row r="18" spans="1:11" ht="12.75" customHeight="1">
      <c r="A18" s="180">
        <v>43633</v>
      </c>
      <c r="B18" s="125">
        <v>819</v>
      </c>
      <c r="C18" s="125">
        <v>912</v>
      </c>
      <c r="D18" s="125">
        <v>1038</v>
      </c>
      <c r="E18" s="181" t="s">
        <v>494</v>
      </c>
      <c r="F18" s="199"/>
      <c r="G18" s="213" t="s">
        <v>493</v>
      </c>
      <c r="H18" s="42"/>
      <c r="I18" s="78">
        <v>55125280</v>
      </c>
      <c r="J18" s="78"/>
      <c r="K18" s="62">
        <f t="shared" si="0"/>
        <v>55125280</v>
      </c>
    </row>
    <row r="19" spans="1:11" ht="12.75" customHeight="1">
      <c r="A19" s="180">
        <v>43633</v>
      </c>
      <c r="B19" s="125">
        <v>820</v>
      </c>
      <c r="C19" s="125">
        <v>912</v>
      </c>
      <c r="D19" s="125">
        <v>1039</v>
      </c>
      <c r="E19" s="181" t="s">
        <v>494</v>
      </c>
      <c r="F19" s="199"/>
      <c r="G19" s="213" t="s">
        <v>493</v>
      </c>
      <c r="H19" s="42"/>
      <c r="I19" s="78">
        <v>12990474</v>
      </c>
      <c r="J19" s="78"/>
      <c r="K19" s="62">
        <f t="shared" si="0"/>
        <v>12990474</v>
      </c>
    </row>
    <row r="20" spans="1:11" ht="15">
      <c r="A20" s="180">
        <v>43633</v>
      </c>
      <c r="B20" s="125">
        <v>817</v>
      </c>
      <c r="C20" s="125">
        <v>912</v>
      </c>
      <c r="D20" s="125">
        <v>1040</v>
      </c>
      <c r="E20" s="181" t="s">
        <v>494</v>
      </c>
      <c r="F20" s="199"/>
      <c r="G20" s="213" t="s">
        <v>493</v>
      </c>
      <c r="H20" s="42"/>
      <c r="I20" s="78">
        <v>2765143</v>
      </c>
      <c r="J20" s="78"/>
      <c r="K20" s="62">
        <f t="shared" si="0"/>
        <v>2765143</v>
      </c>
    </row>
    <row r="21" spans="1:11" ht="15">
      <c r="A21" s="69">
        <v>43682</v>
      </c>
      <c r="B21" s="55">
        <v>981</v>
      </c>
      <c r="C21" s="55">
        <v>938</v>
      </c>
      <c r="D21" s="55">
        <v>1240</v>
      </c>
      <c r="E21" s="39" t="s">
        <v>575</v>
      </c>
      <c r="F21" s="42"/>
      <c r="G21" s="213" t="s">
        <v>574</v>
      </c>
      <c r="H21" s="57"/>
      <c r="I21" s="78">
        <v>20000000</v>
      </c>
      <c r="J21" s="78"/>
      <c r="K21" s="62">
        <f t="shared" si="0"/>
        <v>20000000</v>
      </c>
    </row>
    <row r="22" spans="1:11" ht="15">
      <c r="A22" s="69"/>
      <c r="B22" s="70"/>
      <c r="C22" s="71"/>
      <c r="D22" s="71"/>
      <c r="E22"/>
      <c r="F22" s="210"/>
      <c r="G22" s="211"/>
      <c r="H22" s="67"/>
      <c r="I22" s="63"/>
      <c r="J22" s="60"/>
      <c r="K22" s="62">
        <f t="shared" si="0"/>
        <v>0</v>
      </c>
    </row>
    <row r="23" spans="1:11" ht="15">
      <c r="A23" s="69"/>
      <c r="B23" s="70"/>
      <c r="C23" s="71"/>
      <c r="D23" s="71"/>
      <c r="E23" s="39"/>
      <c r="F23" s="210"/>
      <c r="G23" s="208"/>
      <c r="H23" s="67"/>
      <c r="I23" s="63"/>
      <c r="J23" s="60"/>
      <c r="K23" s="62">
        <f t="shared" si="0"/>
        <v>0</v>
      </c>
    </row>
    <row r="24" spans="1:11" ht="12.75" customHeight="1">
      <c r="A24" s="41"/>
      <c r="B24" s="54"/>
      <c r="C24" s="36"/>
      <c r="D24" s="36"/>
      <c r="E24" s="39"/>
      <c r="F24" s="32"/>
      <c r="G24" s="200"/>
      <c r="H24" s="45"/>
      <c r="I24" s="74"/>
      <c r="J24" s="74"/>
      <c r="K24" s="62">
        <f t="shared" si="0"/>
        <v>0</v>
      </c>
    </row>
    <row r="25" spans="1:11" ht="15">
      <c r="A25" s="46"/>
      <c r="B25" s="47"/>
      <c r="C25" s="47"/>
      <c r="D25" s="47"/>
      <c r="E25" s="47"/>
      <c r="F25" s="47"/>
      <c r="G25" s="244" t="s">
        <v>86</v>
      </c>
      <c r="H25" s="245"/>
      <c r="I25" s="65">
        <f>SUM(I16:I24)</f>
        <v>108871997</v>
      </c>
      <c r="J25" s="65">
        <f>SUM(J16:J24)</f>
        <v>7719097</v>
      </c>
      <c r="K25" s="65">
        <f>SUM(K16:K24)</f>
        <v>101152900</v>
      </c>
    </row>
    <row r="26" spans="1:11" ht="12.75" customHeight="1">
      <c r="A26" s="3"/>
      <c r="B26" s="3"/>
      <c r="C26" s="3"/>
      <c r="D26" s="3"/>
      <c r="E26" s="3"/>
      <c r="F26" s="3"/>
      <c r="G26" s="3"/>
      <c r="H26" s="3"/>
      <c r="I26" s="22"/>
      <c r="J26" s="73"/>
      <c r="K26" s="47"/>
    </row>
    <row r="27" spans="1:11" ht="24.75" customHeight="1">
      <c r="A27" s="133" t="s">
        <v>108</v>
      </c>
      <c r="B27" s="133" t="s">
        <v>106</v>
      </c>
      <c r="C27" s="133" t="s">
        <v>105</v>
      </c>
      <c r="D27" s="134" t="s">
        <v>109</v>
      </c>
      <c r="E27" s="133" t="s">
        <v>33</v>
      </c>
      <c r="F27" s="133" t="s">
        <v>103</v>
      </c>
      <c r="G27" s="133" t="s">
        <v>30</v>
      </c>
      <c r="H27" s="133" t="s">
        <v>42</v>
      </c>
      <c r="I27" s="133" t="s">
        <v>43</v>
      </c>
      <c r="J27" s="133" t="s">
        <v>73</v>
      </c>
      <c r="K27" s="133" t="s">
        <v>48</v>
      </c>
    </row>
    <row r="28" spans="1:11" ht="24.75" customHeight="1">
      <c r="A28" s="140">
        <v>159982000</v>
      </c>
      <c r="B28" s="140"/>
      <c r="C28" s="140">
        <v>0</v>
      </c>
      <c r="D28" s="136">
        <f>+A28+B28-C28</f>
        <v>159982000</v>
      </c>
      <c r="E28" s="136">
        <f>+I25</f>
        <v>108871997</v>
      </c>
      <c r="F28" s="137">
        <f>+E28/D28</f>
        <v>0.6805265404858046</v>
      </c>
      <c r="G28" s="136">
        <f>+I12</f>
        <v>0</v>
      </c>
      <c r="H28" s="136">
        <f>+D28-E28-G28</f>
        <v>51110003</v>
      </c>
      <c r="I28" s="136">
        <f>+J25</f>
        <v>7719097</v>
      </c>
      <c r="J28" s="142">
        <f>+I28/D28</f>
        <v>0.048249784350739455</v>
      </c>
      <c r="K28" s="136">
        <f>+K25</f>
        <v>101152900</v>
      </c>
    </row>
    <row r="29" spans="1:11" ht="15">
      <c r="A29" s="139">
        <v>1</v>
      </c>
      <c r="B29" s="139">
        <v>2</v>
      </c>
      <c r="C29" s="139">
        <v>3</v>
      </c>
      <c r="D29" s="139" t="s">
        <v>35</v>
      </c>
      <c r="E29" s="139">
        <v>5</v>
      </c>
      <c r="F29" s="139" t="s">
        <v>49</v>
      </c>
      <c r="G29" s="139">
        <v>7</v>
      </c>
      <c r="H29" s="139" t="s">
        <v>50</v>
      </c>
      <c r="I29" s="139">
        <v>9</v>
      </c>
      <c r="J29" s="139" t="s">
        <v>74</v>
      </c>
      <c r="K29" s="139" t="s">
        <v>75</v>
      </c>
    </row>
  </sheetData>
  <sheetProtection/>
  <mergeCells count="30">
    <mergeCell ref="J11:K11"/>
    <mergeCell ref="B9:C9"/>
    <mergeCell ref="E9:H9"/>
    <mergeCell ref="J9:K9"/>
    <mergeCell ref="B10:C10"/>
    <mergeCell ref="E10:H10"/>
    <mergeCell ref="J10:K10"/>
    <mergeCell ref="G25:H25"/>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2.xml><?xml version="1.0" encoding="utf-8"?>
<worksheet xmlns="http://schemas.openxmlformats.org/spreadsheetml/2006/main" xmlns:r="http://schemas.openxmlformats.org/officeDocument/2006/relationships">
  <dimension ref="A1:K27"/>
  <sheetViews>
    <sheetView zoomScalePageLayoutView="0" workbookViewId="0" topLeftCell="A1">
      <selection activeCell="J17" sqref="J1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135</v>
      </c>
      <c r="B3" s="132" t="s">
        <v>136</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4"/>
      <c r="C7" s="235"/>
      <c r="D7" s="85"/>
      <c r="E7" s="236"/>
      <c r="F7" s="237"/>
      <c r="G7" s="237"/>
      <c r="H7" s="238"/>
      <c r="I7" s="63"/>
      <c r="J7" s="234"/>
      <c r="K7" s="235"/>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76"/>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180">
        <v>43524</v>
      </c>
      <c r="B17" s="125">
        <v>605</v>
      </c>
      <c r="C17" s="125">
        <v>464</v>
      </c>
      <c r="D17" s="125">
        <v>641</v>
      </c>
      <c r="E17" s="181" t="s">
        <v>278</v>
      </c>
      <c r="F17" s="182"/>
      <c r="G17" s="31" t="s">
        <v>249</v>
      </c>
      <c r="H17" s="42"/>
      <c r="I17" s="78">
        <v>4405000</v>
      </c>
      <c r="J17" s="78">
        <v>287244</v>
      </c>
      <c r="K17" s="62">
        <f aca="true" t="shared" si="0" ref="K17:K22">+I17-J17</f>
        <v>4117756</v>
      </c>
    </row>
    <row r="18" spans="1:11" ht="15">
      <c r="A18" s="69"/>
      <c r="B18" s="70"/>
      <c r="C18" s="71"/>
      <c r="D18" s="71"/>
      <c r="E18" s="72"/>
      <c r="F18" s="67"/>
      <c r="G18" s="68"/>
      <c r="H18" s="67"/>
      <c r="I18" s="78"/>
      <c r="J18" s="78"/>
      <c r="K18" s="62">
        <f t="shared" si="0"/>
        <v>0</v>
      </c>
    </row>
    <row r="19" spans="1:11" ht="15">
      <c r="A19" s="69"/>
      <c r="B19" s="70"/>
      <c r="C19" s="71"/>
      <c r="D19" s="71"/>
      <c r="E19" s="77"/>
      <c r="F19" s="67"/>
      <c r="G19" s="68"/>
      <c r="H19" s="67"/>
      <c r="I19" s="78"/>
      <c r="J19" s="62"/>
      <c r="K19" s="62">
        <f t="shared" si="0"/>
        <v>0</v>
      </c>
    </row>
    <row r="20" spans="1:11" ht="15">
      <c r="A20" s="69"/>
      <c r="B20" s="70"/>
      <c r="C20" s="71"/>
      <c r="D20" s="71"/>
      <c r="E20"/>
      <c r="F20" s="67"/>
      <c r="G20"/>
      <c r="H20" s="67"/>
      <c r="I20" s="63"/>
      <c r="J20" s="60"/>
      <c r="K20" s="62">
        <f t="shared" si="0"/>
        <v>0</v>
      </c>
    </row>
    <row r="21" spans="1:11" ht="15">
      <c r="A21" s="69"/>
      <c r="B21" s="70"/>
      <c r="C21" s="71"/>
      <c r="D21" s="71"/>
      <c r="E21" s="39"/>
      <c r="F21" s="67"/>
      <c r="G21" s="68"/>
      <c r="H21" s="67"/>
      <c r="I21" s="63"/>
      <c r="J21" s="60"/>
      <c r="K21" s="62">
        <f t="shared" si="0"/>
        <v>0</v>
      </c>
    </row>
    <row r="22" spans="1:11" ht="12.75" customHeight="1">
      <c r="A22" s="41"/>
      <c r="B22" s="54"/>
      <c r="C22" s="36"/>
      <c r="D22" s="36"/>
      <c r="E22" s="39"/>
      <c r="F22" s="42"/>
      <c r="G22" s="39"/>
      <c r="H22" s="42"/>
      <c r="I22" s="74"/>
      <c r="J22" s="74"/>
      <c r="K22" s="62">
        <f t="shared" si="0"/>
        <v>0</v>
      </c>
    </row>
    <row r="23" spans="1:11" ht="15">
      <c r="A23" s="46"/>
      <c r="B23" s="47"/>
      <c r="C23" s="47"/>
      <c r="D23" s="47"/>
      <c r="E23" s="47"/>
      <c r="F23" s="47"/>
      <c r="G23" s="244" t="s">
        <v>86</v>
      </c>
      <c r="H23" s="245"/>
      <c r="I23" s="65">
        <f>SUM(I17:I22)</f>
        <v>4405000</v>
      </c>
      <c r="J23" s="65">
        <f>SUM(J17:J22)</f>
        <v>287244</v>
      </c>
      <c r="K23" s="65">
        <f>SUM(K17:K22)</f>
        <v>4117756</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4405000</v>
      </c>
      <c r="B26" s="140"/>
      <c r="C26" s="140">
        <v>0</v>
      </c>
      <c r="D26" s="136">
        <f>+A26+B26-C26</f>
        <v>4405000</v>
      </c>
      <c r="E26" s="136">
        <f>+I23</f>
        <v>4405000</v>
      </c>
      <c r="F26" s="137">
        <f>+E26/D26</f>
        <v>1</v>
      </c>
      <c r="G26" s="136">
        <f>+I13</f>
        <v>0</v>
      </c>
      <c r="H26" s="136">
        <f>+D26-E26-G26</f>
        <v>0</v>
      </c>
      <c r="I26" s="136">
        <f>+J23</f>
        <v>287244</v>
      </c>
      <c r="J26" s="142">
        <f>+I26/D26</f>
        <v>0.06520862656072644</v>
      </c>
      <c r="K26" s="136">
        <f>+K23</f>
        <v>4117756</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3.xml><?xml version="1.0" encoding="utf-8"?>
<worksheet xmlns="http://schemas.openxmlformats.org/spreadsheetml/2006/main" xmlns:r="http://schemas.openxmlformats.org/officeDocument/2006/relationships">
  <dimension ref="A1:K26"/>
  <sheetViews>
    <sheetView zoomScalePageLayoutView="0" workbookViewId="0" topLeftCell="A1">
      <selection activeCell="J17" sqref="J1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137</v>
      </c>
      <c r="B3" s="132" t="s">
        <v>138</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9"/>
      <c r="C7" s="240"/>
      <c r="D7" s="85"/>
      <c r="E7" s="250"/>
      <c r="F7" s="242"/>
      <c r="G7" s="242"/>
      <c r="H7" s="243"/>
      <c r="I7" s="63"/>
      <c r="J7" s="239"/>
      <c r="K7" s="240"/>
    </row>
    <row r="8" spans="1:11" ht="12.75" customHeight="1">
      <c r="A8" s="180"/>
      <c r="B8" s="239"/>
      <c r="C8" s="240"/>
      <c r="D8" s="85"/>
      <c r="E8" s="241"/>
      <c r="F8" s="242"/>
      <c r="G8" s="242"/>
      <c r="H8" s="243"/>
      <c r="I8" s="78"/>
      <c r="J8" s="239"/>
      <c r="K8" s="240"/>
    </row>
    <row r="9" spans="1:11" ht="12.75" customHeight="1">
      <c r="A9" s="180"/>
      <c r="B9" s="239"/>
      <c r="C9" s="240"/>
      <c r="D9" s="85"/>
      <c r="E9" s="241"/>
      <c r="F9" s="242"/>
      <c r="G9" s="242"/>
      <c r="H9" s="243"/>
      <c r="I9" s="78"/>
      <c r="J9" s="239"/>
      <c r="K9" s="240"/>
    </row>
    <row r="10" spans="1:11" ht="12.75" customHeight="1">
      <c r="A10" s="180"/>
      <c r="B10" s="239"/>
      <c r="C10" s="240"/>
      <c r="D10" s="85"/>
      <c r="E10" s="241"/>
      <c r="F10" s="242"/>
      <c r="G10" s="242"/>
      <c r="H10" s="243"/>
      <c r="I10" s="78"/>
      <c r="J10" s="239"/>
      <c r="K10" s="240"/>
    </row>
    <row r="11" spans="1:11" ht="12.75" customHeight="1">
      <c r="A11" s="180"/>
      <c r="B11" s="239"/>
      <c r="C11" s="240"/>
      <c r="D11" s="85"/>
      <c r="E11" s="241"/>
      <c r="F11" s="242"/>
      <c r="G11" s="242"/>
      <c r="H11" s="243"/>
      <c r="I11" s="78"/>
      <c r="J11" s="239"/>
      <c r="K11" s="240"/>
    </row>
    <row r="12" spans="1:11" ht="15">
      <c r="A12" s="46"/>
      <c r="B12" s="47"/>
      <c r="C12" s="47"/>
      <c r="D12" s="47"/>
      <c r="E12" s="47"/>
      <c r="F12" s="47"/>
      <c r="G12" s="244" t="s">
        <v>86</v>
      </c>
      <c r="H12" s="245"/>
      <c r="I12" s="61">
        <f>SUM(I7:I11)</f>
        <v>0</v>
      </c>
      <c r="J12" s="48"/>
      <c r="K12" s="49"/>
    </row>
    <row r="13" spans="1:11" ht="12.75" customHeight="1">
      <c r="A13" s="3"/>
      <c r="B13" s="3"/>
      <c r="C13" s="3"/>
      <c r="D13" s="3"/>
      <c r="E13" s="3"/>
      <c r="F13" s="3"/>
      <c r="G13" s="3"/>
      <c r="H13" s="3"/>
      <c r="I13" s="76"/>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2.75" customHeight="1">
      <c r="A16" s="180">
        <v>43524</v>
      </c>
      <c r="B16" s="125">
        <v>605</v>
      </c>
      <c r="C16" s="125">
        <v>464</v>
      </c>
      <c r="D16" s="125">
        <v>641</v>
      </c>
      <c r="E16" s="181" t="s">
        <v>278</v>
      </c>
      <c r="F16" s="182"/>
      <c r="G16" s="31" t="s">
        <v>249</v>
      </c>
      <c r="H16" s="42"/>
      <c r="I16" s="78">
        <v>4000000</v>
      </c>
      <c r="J16" s="78">
        <v>1117425</v>
      </c>
      <c r="K16" s="62">
        <f aca="true" t="shared" si="0" ref="K16:K21">+I16-J16</f>
        <v>2882575</v>
      </c>
    </row>
    <row r="17" spans="1:11" ht="15">
      <c r="A17" s="69">
        <v>43682</v>
      </c>
      <c r="B17" s="55">
        <v>981</v>
      </c>
      <c r="C17" s="55">
        <v>938</v>
      </c>
      <c r="D17" s="55">
        <v>1240</v>
      </c>
      <c r="E17" s="39" t="s">
        <v>575</v>
      </c>
      <c r="F17" s="42"/>
      <c r="G17" s="213" t="s">
        <v>574</v>
      </c>
      <c r="H17" s="57"/>
      <c r="I17" s="78">
        <v>3647000</v>
      </c>
      <c r="J17" s="78"/>
      <c r="K17" s="62">
        <f t="shared" si="0"/>
        <v>3647000</v>
      </c>
    </row>
    <row r="18" spans="1:11" ht="15">
      <c r="A18" s="69"/>
      <c r="B18" s="70"/>
      <c r="C18" s="71"/>
      <c r="D18" s="71"/>
      <c r="E18" s="77"/>
      <c r="F18" s="67"/>
      <c r="G18" s="68"/>
      <c r="H18" s="67"/>
      <c r="I18" s="78"/>
      <c r="J18" s="62"/>
      <c r="K18" s="62">
        <f t="shared" si="0"/>
        <v>0</v>
      </c>
    </row>
    <row r="19" spans="1:11" ht="15">
      <c r="A19" s="69"/>
      <c r="B19" s="70"/>
      <c r="C19" s="71"/>
      <c r="D19" s="71"/>
      <c r="F19" s="67"/>
      <c r="H19" s="67"/>
      <c r="I19" s="63"/>
      <c r="J19" s="60"/>
      <c r="K19" s="62">
        <f t="shared" si="0"/>
        <v>0</v>
      </c>
    </row>
    <row r="20" spans="1:11" ht="15">
      <c r="A20" s="69"/>
      <c r="B20" s="70"/>
      <c r="C20" s="71"/>
      <c r="D20" s="71"/>
      <c r="E20" s="39"/>
      <c r="F20" s="67"/>
      <c r="G20" s="68"/>
      <c r="H20" s="67"/>
      <c r="I20" s="63"/>
      <c r="J20" s="60"/>
      <c r="K20" s="62">
        <f t="shared" si="0"/>
        <v>0</v>
      </c>
    </row>
    <row r="21" spans="1:11" ht="12.75" customHeight="1">
      <c r="A21" s="41"/>
      <c r="B21" s="54"/>
      <c r="C21" s="36"/>
      <c r="D21" s="36"/>
      <c r="E21" s="39"/>
      <c r="F21" s="42"/>
      <c r="G21" s="39"/>
      <c r="H21" s="42"/>
      <c r="I21" s="74"/>
      <c r="J21" s="74"/>
      <c r="K21" s="62">
        <f t="shared" si="0"/>
        <v>0</v>
      </c>
    </row>
    <row r="22" spans="1:11" ht="15">
      <c r="A22" s="46"/>
      <c r="B22" s="47"/>
      <c r="C22" s="47"/>
      <c r="D22" s="47"/>
      <c r="E22" s="47"/>
      <c r="F22" s="47"/>
      <c r="G22" s="244" t="s">
        <v>86</v>
      </c>
      <c r="H22" s="245"/>
      <c r="I22" s="65">
        <f>SUM(I16:I21)</f>
        <v>7647000</v>
      </c>
      <c r="J22" s="65">
        <f>SUM(J16:J21)</f>
        <v>1117425</v>
      </c>
      <c r="K22" s="65">
        <f>SUM(K16:K21)</f>
        <v>6529575</v>
      </c>
    </row>
    <row r="23" spans="1:11" ht="12.75" customHeight="1">
      <c r="A23" s="3"/>
      <c r="B23" s="3"/>
      <c r="C23" s="3"/>
      <c r="D23" s="3"/>
      <c r="E23" s="3"/>
      <c r="F23" s="3"/>
      <c r="G23" s="3"/>
      <c r="H23" s="3"/>
      <c r="I23" s="22"/>
      <c r="J23" s="73"/>
      <c r="K23" s="47"/>
    </row>
    <row r="24" spans="1:11" ht="24.75" customHeight="1">
      <c r="A24" s="133" t="s">
        <v>108</v>
      </c>
      <c r="B24" s="133" t="s">
        <v>106</v>
      </c>
      <c r="C24" s="133" t="s">
        <v>105</v>
      </c>
      <c r="D24" s="134" t="s">
        <v>109</v>
      </c>
      <c r="E24" s="133" t="s">
        <v>33</v>
      </c>
      <c r="F24" s="133" t="s">
        <v>103</v>
      </c>
      <c r="G24" s="133" t="s">
        <v>30</v>
      </c>
      <c r="H24" s="133" t="s">
        <v>42</v>
      </c>
      <c r="I24" s="133" t="s">
        <v>43</v>
      </c>
      <c r="J24" s="133" t="s">
        <v>73</v>
      </c>
      <c r="K24" s="133" t="s">
        <v>48</v>
      </c>
    </row>
    <row r="25" spans="1:11" ht="24.75" customHeight="1">
      <c r="A25" s="140">
        <v>8647000</v>
      </c>
      <c r="B25" s="140"/>
      <c r="C25" s="140">
        <v>0</v>
      </c>
      <c r="D25" s="136">
        <f>+A25+B25-C25</f>
        <v>8647000</v>
      </c>
      <c r="E25" s="136">
        <f>+I22</f>
        <v>7647000</v>
      </c>
      <c r="F25" s="137">
        <f>+E25/D25</f>
        <v>0.8843529547820054</v>
      </c>
      <c r="G25" s="136">
        <f>+I12</f>
        <v>0</v>
      </c>
      <c r="H25" s="136">
        <f>+D25-E25-G25</f>
        <v>1000000</v>
      </c>
      <c r="I25" s="136">
        <f>+J22</f>
        <v>1117425</v>
      </c>
      <c r="J25" s="142">
        <f>+I25/D25</f>
        <v>0.1292268995027177</v>
      </c>
      <c r="K25" s="136">
        <f>+K22</f>
        <v>6529575</v>
      </c>
    </row>
    <row r="26" spans="1:11" ht="15">
      <c r="A26" s="139">
        <v>1</v>
      </c>
      <c r="B26" s="139">
        <v>2</v>
      </c>
      <c r="C26" s="139">
        <v>3</v>
      </c>
      <c r="D26" s="139" t="s">
        <v>35</v>
      </c>
      <c r="E26" s="139">
        <v>5</v>
      </c>
      <c r="F26" s="139" t="s">
        <v>49</v>
      </c>
      <c r="G26" s="139">
        <v>7</v>
      </c>
      <c r="H26" s="139" t="s">
        <v>50</v>
      </c>
      <c r="I26" s="139">
        <v>9</v>
      </c>
      <c r="J26" s="139" t="s">
        <v>74</v>
      </c>
      <c r="K26" s="139" t="s">
        <v>75</v>
      </c>
    </row>
  </sheetData>
  <sheetProtection/>
  <mergeCells count="30">
    <mergeCell ref="J11:K11"/>
    <mergeCell ref="B9:C9"/>
    <mergeCell ref="E9:H9"/>
    <mergeCell ref="J9:K9"/>
    <mergeCell ref="B10:C10"/>
    <mergeCell ref="E10:H10"/>
    <mergeCell ref="J10:K10"/>
    <mergeCell ref="G22:H22"/>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4.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IV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140</v>
      </c>
      <c r="B3" s="132" t="s">
        <v>139</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9"/>
      <c r="C7" s="240"/>
      <c r="D7" s="85"/>
      <c r="E7" s="250"/>
      <c r="F7" s="242"/>
      <c r="G7" s="242"/>
      <c r="H7" s="243"/>
      <c r="I7" s="63"/>
      <c r="J7" s="239"/>
      <c r="K7" s="240"/>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76"/>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69">
        <v>43682</v>
      </c>
      <c r="B17" s="55">
        <v>981</v>
      </c>
      <c r="C17" s="55">
        <v>938</v>
      </c>
      <c r="D17" s="55">
        <v>1240</v>
      </c>
      <c r="E17" s="39" t="s">
        <v>575</v>
      </c>
      <c r="F17" s="42"/>
      <c r="G17" s="213" t="s">
        <v>574</v>
      </c>
      <c r="H17" s="57"/>
      <c r="I17" s="63">
        <v>3497000</v>
      </c>
      <c r="J17" s="53"/>
      <c r="K17" s="62">
        <f aca="true" t="shared" si="0" ref="K17:K22">+I17-J17</f>
        <v>3497000</v>
      </c>
    </row>
    <row r="18" spans="1:11" ht="15">
      <c r="A18" s="69"/>
      <c r="B18" s="70"/>
      <c r="C18" s="71"/>
      <c r="D18" s="71"/>
      <c r="E18" s="72"/>
      <c r="F18" s="67"/>
      <c r="G18" s="68"/>
      <c r="H18" s="67"/>
      <c r="I18" s="78"/>
      <c r="J18" s="78"/>
      <c r="K18" s="62">
        <f t="shared" si="0"/>
        <v>0</v>
      </c>
    </row>
    <row r="19" spans="1:11" ht="15">
      <c r="A19" s="69"/>
      <c r="B19" s="70"/>
      <c r="C19" s="71"/>
      <c r="D19" s="71"/>
      <c r="E19" s="77"/>
      <c r="F19" s="67"/>
      <c r="G19" s="68"/>
      <c r="H19" s="67"/>
      <c r="I19" s="78"/>
      <c r="J19" s="62"/>
      <c r="K19" s="62">
        <f t="shared" si="0"/>
        <v>0</v>
      </c>
    </row>
    <row r="20" spans="1:11" ht="15">
      <c r="A20" s="69"/>
      <c r="B20" s="70"/>
      <c r="C20" s="71"/>
      <c r="D20" s="71"/>
      <c r="E20"/>
      <c r="F20" s="67"/>
      <c r="G20"/>
      <c r="H20" s="67"/>
      <c r="I20" s="63"/>
      <c r="J20" s="60"/>
      <c r="K20" s="62">
        <f t="shared" si="0"/>
        <v>0</v>
      </c>
    </row>
    <row r="21" spans="1:11" ht="15">
      <c r="A21" s="69"/>
      <c r="B21" s="70"/>
      <c r="C21" s="71"/>
      <c r="D21" s="71"/>
      <c r="E21" s="39"/>
      <c r="F21" s="67"/>
      <c r="G21" s="68"/>
      <c r="H21" s="67"/>
      <c r="I21" s="63"/>
      <c r="J21" s="60"/>
      <c r="K21" s="62">
        <f t="shared" si="0"/>
        <v>0</v>
      </c>
    </row>
    <row r="22" spans="1:11" ht="12.75" customHeight="1">
      <c r="A22" s="41"/>
      <c r="B22" s="54"/>
      <c r="C22" s="36"/>
      <c r="D22" s="36"/>
      <c r="E22" s="39"/>
      <c r="F22" s="42"/>
      <c r="G22" s="39"/>
      <c r="H22" s="42"/>
      <c r="I22" s="74"/>
      <c r="J22" s="74"/>
      <c r="K22" s="62">
        <f t="shared" si="0"/>
        <v>0</v>
      </c>
    </row>
    <row r="23" spans="1:11" ht="15">
      <c r="A23" s="46"/>
      <c r="B23" s="47"/>
      <c r="C23" s="47"/>
      <c r="D23" s="47"/>
      <c r="E23" s="47"/>
      <c r="F23" s="47"/>
      <c r="G23" s="244" t="s">
        <v>86</v>
      </c>
      <c r="H23" s="245"/>
      <c r="I23" s="65">
        <f>SUM(I17:I22)</f>
        <v>3497000</v>
      </c>
      <c r="J23" s="65">
        <f>SUM(J17:J22)</f>
        <v>0</v>
      </c>
      <c r="K23" s="65">
        <f>SUM(K17:K22)</f>
        <v>3497000</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3497000</v>
      </c>
      <c r="B26" s="140"/>
      <c r="C26" s="140">
        <v>0</v>
      </c>
      <c r="D26" s="136">
        <f>+A26+B26-C26</f>
        <v>3497000</v>
      </c>
      <c r="E26" s="136">
        <f>+I23</f>
        <v>3497000</v>
      </c>
      <c r="F26" s="137">
        <f>+E26/D26</f>
        <v>1</v>
      </c>
      <c r="G26" s="136">
        <f>+I13</f>
        <v>0</v>
      </c>
      <c r="H26" s="136">
        <f>+D26-E26-G26</f>
        <v>0</v>
      </c>
      <c r="I26" s="136">
        <f>+J23</f>
        <v>0</v>
      </c>
      <c r="J26" s="142">
        <f>+I26/D26</f>
        <v>0</v>
      </c>
      <c r="K26" s="136">
        <f>+K23</f>
        <v>3497000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5.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K12"/>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142</v>
      </c>
      <c r="B3" s="132" t="s">
        <v>141</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4"/>
      <c r="C7" s="235"/>
      <c r="D7" s="85"/>
      <c r="E7" s="236"/>
      <c r="F7" s="237"/>
      <c r="G7" s="237"/>
      <c r="H7" s="238"/>
      <c r="I7" s="63"/>
      <c r="J7" s="234"/>
      <c r="K7" s="235"/>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76"/>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36"/>
      <c r="B17" s="36"/>
      <c r="C17" s="36"/>
      <c r="D17" s="36"/>
      <c r="E17" s="39"/>
      <c r="F17" s="42"/>
      <c r="G17" s="39"/>
      <c r="H17" s="42"/>
      <c r="I17" s="53"/>
      <c r="J17" s="53"/>
      <c r="K17" s="62">
        <f aca="true" t="shared" si="0" ref="K17:K22">+I17-J17</f>
        <v>0</v>
      </c>
    </row>
    <row r="18" spans="1:11" ht="15">
      <c r="A18" s="69"/>
      <c r="B18" s="70"/>
      <c r="C18" s="71"/>
      <c r="D18" s="71"/>
      <c r="E18" s="72"/>
      <c r="F18" s="67"/>
      <c r="G18" s="68"/>
      <c r="H18" s="67"/>
      <c r="I18" s="78"/>
      <c r="J18" s="78"/>
      <c r="K18" s="62">
        <f t="shared" si="0"/>
        <v>0</v>
      </c>
    </row>
    <row r="19" spans="1:11" ht="15">
      <c r="A19" s="69"/>
      <c r="B19" s="70"/>
      <c r="C19" s="71"/>
      <c r="D19" s="71"/>
      <c r="E19" s="77"/>
      <c r="F19" s="67"/>
      <c r="G19" s="68"/>
      <c r="H19" s="67"/>
      <c r="I19" s="78"/>
      <c r="J19" s="62"/>
      <c r="K19" s="62">
        <f t="shared" si="0"/>
        <v>0</v>
      </c>
    </row>
    <row r="20" spans="1:11" ht="15">
      <c r="A20" s="69"/>
      <c r="B20" s="70"/>
      <c r="C20" s="71"/>
      <c r="D20" s="71"/>
      <c r="E20"/>
      <c r="F20" s="67"/>
      <c r="G20"/>
      <c r="H20" s="67"/>
      <c r="I20" s="63"/>
      <c r="J20" s="60"/>
      <c r="K20" s="62">
        <f t="shared" si="0"/>
        <v>0</v>
      </c>
    </row>
    <row r="21" spans="1:11" ht="15">
      <c r="A21" s="69"/>
      <c r="B21" s="70"/>
      <c r="C21" s="71"/>
      <c r="D21" s="71"/>
      <c r="E21" s="39"/>
      <c r="F21" s="67"/>
      <c r="G21" s="68"/>
      <c r="H21" s="67"/>
      <c r="I21" s="63"/>
      <c r="J21" s="60"/>
      <c r="K21" s="62">
        <f t="shared" si="0"/>
        <v>0</v>
      </c>
    </row>
    <row r="22" spans="1:11" ht="12.75" customHeight="1">
      <c r="A22" s="41"/>
      <c r="B22" s="54"/>
      <c r="C22" s="36"/>
      <c r="D22" s="36"/>
      <c r="E22" s="39"/>
      <c r="F22" s="42"/>
      <c r="G22" s="39"/>
      <c r="H22" s="42"/>
      <c r="I22" s="74"/>
      <c r="J22" s="74"/>
      <c r="K22" s="62">
        <f t="shared" si="0"/>
        <v>0</v>
      </c>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7191000</v>
      </c>
      <c r="B26" s="140"/>
      <c r="C26" s="140">
        <v>0</v>
      </c>
      <c r="D26" s="136">
        <f>+A26+B26-C26</f>
        <v>7191000</v>
      </c>
      <c r="E26" s="136">
        <f>+I23</f>
        <v>0</v>
      </c>
      <c r="F26" s="137">
        <f>+E26/D26</f>
        <v>0</v>
      </c>
      <c r="G26" s="136">
        <f>+I13</f>
        <v>0</v>
      </c>
      <c r="H26" s="136">
        <f>+D26-E26-G26</f>
        <v>7191000</v>
      </c>
      <c r="I26" s="136">
        <f>+J23</f>
        <v>0</v>
      </c>
      <c r="J26" s="142">
        <f>+I26/D26</f>
        <v>0</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6.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IV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144</v>
      </c>
      <c r="B3" s="132" t="s">
        <v>143</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9"/>
      <c r="C7" s="240"/>
      <c r="D7" s="85"/>
      <c r="E7" s="250"/>
      <c r="F7" s="242"/>
      <c r="G7" s="242"/>
      <c r="H7" s="243"/>
      <c r="I7" s="63"/>
      <c r="J7" s="239"/>
      <c r="K7" s="240"/>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76"/>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69">
        <v>43682</v>
      </c>
      <c r="B17" s="55">
        <v>981</v>
      </c>
      <c r="C17" s="55">
        <v>938</v>
      </c>
      <c r="D17" s="55">
        <v>1240</v>
      </c>
      <c r="E17" s="39" t="s">
        <v>575</v>
      </c>
      <c r="F17" s="42"/>
      <c r="G17" s="213" t="s">
        <v>574</v>
      </c>
      <c r="H17" s="57"/>
      <c r="I17" s="63">
        <v>9671998</v>
      </c>
      <c r="J17" s="53"/>
      <c r="K17" s="62">
        <f aca="true" t="shared" si="0" ref="K17:K22">+I17-J17</f>
        <v>9671998</v>
      </c>
    </row>
    <row r="18" spans="1:11" ht="15">
      <c r="A18" s="69"/>
      <c r="B18" s="70"/>
      <c r="C18" s="71"/>
      <c r="D18" s="71"/>
      <c r="E18" s="72"/>
      <c r="F18" s="67"/>
      <c r="G18" s="68"/>
      <c r="H18" s="67"/>
      <c r="I18" s="78"/>
      <c r="J18" s="78"/>
      <c r="K18" s="62">
        <f t="shared" si="0"/>
        <v>0</v>
      </c>
    </row>
    <row r="19" spans="1:11" ht="15">
      <c r="A19" s="69"/>
      <c r="B19" s="70"/>
      <c r="C19" s="71"/>
      <c r="D19" s="71"/>
      <c r="E19" s="77"/>
      <c r="F19" s="67"/>
      <c r="G19" s="68"/>
      <c r="H19" s="67"/>
      <c r="I19" s="78"/>
      <c r="J19" s="62"/>
      <c r="K19" s="62">
        <f t="shared" si="0"/>
        <v>0</v>
      </c>
    </row>
    <row r="20" spans="1:11" ht="15">
      <c r="A20" s="69"/>
      <c r="B20" s="70"/>
      <c r="C20" s="71"/>
      <c r="D20" s="71"/>
      <c r="E20"/>
      <c r="F20" s="67"/>
      <c r="G20"/>
      <c r="H20" s="67"/>
      <c r="I20" s="63"/>
      <c r="J20" s="60"/>
      <c r="K20" s="62">
        <f t="shared" si="0"/>
        <v>0</v>
      </c>
    </row>
    <row r="21" spans="1:11" ht="15">
      <c r="A21" s="69"/>
      <c r="B21" s="70"/>
      <c r="C21" s="71"/>
      <c r="D21" s="71"/>
      <c r="E21" s="39"/>
      <c r="F21" s="67"/>
      <c r="G21" s="68"/>
      <c r="H21" s="67"/>
      <c r="I21" s="63"/>
      <c r="J21" s="60"/>
      <c r="K21" s="62">
        <f t="shared" si="0"/>
        <v>0</v>
      </c>
    </row>
    <row r="22" spans="1:11" ht="12.75" customHeight="1">
      <c r="A22" s="41"/>
      <c r="B22" s="54"/>
      <c r="C22" s="36"/>
      <c r="D22" s="36"/>
      <c r="E22" s="39"/>
      <c r="F22" s="42"/>
      <c r="G22" s="39"/>
      <c r="H22" s="42"/>
      <c r="I22" s="74"/>
      <c r="J22" s="74"/>
      <c r="K22" s="62">
        <f t="shared" si="0"/>
        <v>0</v>
      </c>
    </row>
    <row r="23" spans="1:11" ht="15">
      <c r="A23" s="46"/>
      <c r="B23" s="47"/>
      <c r="C23" s="47"/>
      <c r="D23" s="47"/>
      <c r="E23" s="47"/>
      <c r="F23" s="47"/>
      <c r="G23" s="244" t="s">
        <v>86</v>
      </c>
      <c r="H23" s="245"/>
      <c r="I23" s="65">
        <f>SUM(I17:I22)</f>
        <v>9671998</v>
      </c>
      <c r="J23" s="65">
        <f>SUM(J17:J22)</f>
        <v>0</v>
      </c>
      <c r="K23" s="65">
        <f>SUM(K17:K22)</f>
        <v>9671998</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19672000</v>
      </c>
      <c r="B26" s="140">
        <v>-10000002</v>
      </c>
      <c r="C26" s="140">
        <v>0</v>
      </c>
      <c r="D26" s="136">
        <f>+A26+B26-C26</f>
        <v>9671998</v>
      </c>
      <c r="E26" s="136">
        <f>+I23</f>
        <v>9671998</v>
      </c>
      <c r="F26" s="137">
        <f>+E26/D26</f>
        <v>1</v>
      </c>
      <c r="G26" s="136">
        <f>+I13</f>
        <v>0</v>
      </c>
      <c r="H26" s="136">
        <f>+D26-E26-G26</f>
        <v>0</v>
      </c>
      <c r="I26" s="136">
        <f>+J23</f>
        <v>0</v>
      </c>
      <c r="J26" s="142">
        <f>+I26/D26</f>
        <v>0</v>
      </c>
      <c r="K26" s="136">
        <f>+K23</f>
        <v>9671998</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7.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IV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146</v>
      </c>
      <c r="B3" s="132" t="s">
        <v>145</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9"/>
      <c r="C7" s="240"/>
      <c r="D7" s="85"/>
      <c r="E7" s="250"/>
      <c r="F7" s="242"/>
      <c r="G7" s="242"/>
      <c r="H7" s="243"/>
      <c r="I7" s="63"/>
      <c r="J7" s="239"/>
      <c r="K7" s="240"/>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76"/>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69">
        <v>43682</v>
      </c>
      <c r="B17" s="55">
        <v>981</v>
      </c>
      <c r="C17" s="55">
        <v>938</v>
      </c>
      <c r="D17" s="55">
        <v>1240</v>
      </c>
      <c r="E17" s="39" t="s">
        <v>575</v>
      </c>
      <c r="F17" s="42"/>
      <c r="G17" s="213" t="s">
        <v>574</v>
      </c>
      <c r="H17" s="57"/>
      <c r="I17" s="63">
        <v>2000000</v>
      </c>
      <c r="J17" s="53"/>
      <c r="K17" s="62">
        <f aca="true" t="shared" si="0" ref="K17:K22">+I17-J17</f>
        <v>2000000</v>
      </c>
    </row>
    <row r="18" spans="1:11" ht="15">
      <c r="A18" s="69"/>
      <c r="B18" s="70"/>
      <c r="C18" s="71"/>
      <c r="D18" s="71"/>
      <c r="E18" s="72"/>
      <c r="F18" s="67"/>
      <c r="G18" s="68"/>
      <c r="H18" s="67"/>
      <c r="I18" s="78"/>
      <c r="J18" s="78"/>
      <c r="K18" s="62">
        <f t="shared" si="0"/>
        <v>0</v>
      </c>
    </row>
    <row r="19" spans="1:11" ht="15">
      <c r="A19" s="69"/>
      <c r="B19" s="70"/>
      <c r="C19" s="71"/>
      <c r="D19" s="71"/>
      <c r="E19" s="77"/>
      <c r="F19" s="67"/>
      <c r="G19" s="68"/>
      <c r="H19" s="67"/>
      <c r="I19" s="78"/>
      <c r="J19" s="62"/>
      <c r="K19" s="62">
        <f t="shared" si="0"/>
        <v>0</v>
      </c>
    </row>
    <row r="20" spans="1:11" ht="15">
      <c r="A20" s="69"/>
      <c r="B20" s="70"/>
      <c r="C20" s="71"/>
      <c r="D20" s="71"/>
      <c r="E20"/>
      <c r="F20" s="67"/>
      <c r="G20"/>
      <c r="H20" s="67"/>
      <c r="I20" s="63"/>
      <c r="J20" s="60"/>
      <c r="K20" s="62">
        <f t="shared" si="0"/>
        <v>0</v>
      </c>
    </row>
    <row r="21" spans="1:11" ht="15">
      <c r="A21" s="69"/>
      <c r="B21" s="70"/>
      <c r="C21" s="71"/>
      <c r="D21" s="71"/>
      <c r="E21" s="39"/>
      <c r="F21" s="67"/>
      <c r="G21" s="68"/>
      <c r="H21" s="67"/>
      <c r="I21" s="63"/>
      <c r="J21" s="60"/>
      <c r="K21" s="62">
        <f t="shared" si="0"/>
        <v>0</v>
      </c>
    </row>
    <row r="22" spans="1:11" ht="12.75" customHeight="1">
      <c r="A22" s="41"/>
      <c r="B22" s="54"/>
      <c r="C22" s="36"/>
      <c r="D22" s="36"/>
      <c r="E22" s="39"/>
      <c r="F22" s="42"/>
      <c r="G22" s="39"/>
      <c r="H22" s="42"/>
      <c r="I22" s="74"/>
      <c r="J22" s="74"/>
      <c r="K22" s="62">
        <f t="shared" si="0"/>
        <v>0</v>
      </c>
    </row>
    <row r="23" spans="1:11" ht="15">
      <c r="A23" s="46"/>
      <c r="B23" s="47"/>
      <c r="C23" s="47"/>
      <c r="D23" s="47"/>
      <c r="E23" s="47"/>
      <c r="F23" s="47"/>
      <c r="G23" s="244" t="s">
        <v>86</v>
      </c>
      <c r="H23" s="245"/>
      <c r="I23" s="65">
        <f>SUM(I17:I22)</f>
        <v>2000000</v>
      </c>
      <c r="J23" s="65">
        <f>SUM(J17:J22)</f>
        <v>0</v>
      </c>
      <c r="K23" s="65">
        <f>SUM(K17:K22)</f>
        <v>2000000</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2154000</v>
      </c>
      <c r="B26" s="140"/>
      <c r="C26" s="140">
        <v>0</v>
      </c>
      <c r="D26" s="136">
        <f>+A26+B26-C26</f>
        <v>2154000</v>
      </c>
      <c r="E26" s="136">
        <f>+I23</f>
        <v>2000000</v>
      </c>
      <c r="F26" s="137">
        <f>+E26/D26</f>
        <v>0.9285051067780873</v>
      </c>
      <c r="G26" s="136">
        <f>+I13</f>
        <v>0</v>
      </c>
      <c r="H26" s="136">
        <f>+D26-E26-G26</f>
        <v>154000</v>
      </c>
      <c r="I26" s="136">
        <f>+J23</f>
        <v>0</v>
      </c>
      <c r="J26" s="142">
        <f>+I26/D26</f>
        <v>0</v>
      </c>
      <c r="K26" s="136">
        <f>+K23</f>
        <v>2000000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8.xml><?xml version="1.0" encoding="utf-8"?>
<worksheet xmlns="http://schemas.openxmlformats.org/spreadsheetml/2006/main" xmlns:r="http://schemas.openxmlformats.org/officeDocument/2006/relationships">
  <dimension ref="A1:K27"/>
  <sheetViews>
    <sheetView zoomScalePageLayoutView="0" workbookViewId="0" topLeftCell="A1">
      <selection activeCell="J19" sqref="J19"/>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148</v>
      </c>
      <c r="B3" s="132" t="s">
        <v>147</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49"/>
      <c r="C6" s="83"/>
      <c r="D6" s="224"/>
      <c r="E6" s="225" t="s">
        <v>26</v>
      </c>
      <c r="F6" s="229"/>
      <c r="G6" s="229"/>
      <c r="H6" s="226"/>
      <c r="I6" s="224"/>
      <c r="J6" s="251"/>
      <c r="K6" s="252"/>
    </row>
    <row r="7" spans="1:11" ht="12.75" customHeight="1">
      <c r="A7" s="219">
        <v>43560</v>
      </c>
      <c r="B7" s="253" t="s">
        <v>397</v>
      </c>
      <c r="C7" s="235"/>
      <c r="D7" s="199">
        <v>833</v>
      </c>
      <c r="E7" s="241" t="s">
        <v>396</v>
      </c>
      <c r="F7" s="242"/>
      <c r="G7" s="242"/>
      <c r="H7" s="243"/>
      <c r="I7" s="191">
        <v>3000000</v>
      </c>
      <c r="J7" s="253" t="s">
        <v>398</v>
      </c>
      <c r="K7" s="235"/>
    </row>
    <row r="8" spans="1:11" ht="12.75" customHeight="1">
      <c r="A8" s="193"/>
      <c r="B8" s="239"/>
      <c r="C8" s="240"/>
      <c r="D8" s="199"/>
      <c r="E8" s="241"/>
      <c r="F8" s="242"/>
      <c r="G8" s="242"/>
      <c r="H8" s="243"/>
      <c r="I8" s="191"/>
      <c r="J8" s="239"/>
      <c r="K8" s="240"/>
    </row>
    <row r="9" spans="1:11" ht="12.75" customHeight="1">
      <c r="A9" s="214"/>
      <c r="B9" s="239"/>
      <c r="C9" s="240"/>
      <c r="D9" s="199"/>
      <c r="E9" s="241"/>
      <c r="F9" s="242"/>
      <c r="G9" s="242"/>
      <c r="H9" s="243"/>
      <c r="I9" s="191"/>
      <c r="J9" s="239"/>
      <c r="K9" s="240"/>
    </row>
    <row r="10" spans="1:11" ht="12.75" customHeight="1">
      <c r="A10" s="214"/>
      <c r="B10" s="239"/>
      <c r="C10" s="240"/>
      <c r="D10" s="199"/>
      <c r="E10" s="241"/>
      <c r="F10" s="242"/>
      <c r="G10" s="242"/>
      <c r="H10" s="243"/>
      <c r="I10" s="191"/>
      <c r="J10" s="239"/>
      <c r="K10" s="240"/>
    </row>
    <row r="11" spans="1:11" ht="12.75" customHeight="1">
      <c r="A11" s="214"/>
      <c r="B11" s="239"/>
      <c r="C11" s="240"/>
      <c r="D11" s="199"/>
      <c r="E11" s="241"/>
      <c r="F11" s="242"/>
      <c r="G11" s="242"/>
      <c r="H11" s="243"/>
      <c r="I11" s="191"/>
      <c r="J11" s="239"/>
      <c r="K11" s="240"/>
    </row>
    <row r="12" spans="1:11" ht="12.75" customHeight="1">
      <c r="A12" s="214"/>
      <c r="B12" s="254"/>
      <c r="C12" s="247"/>
      <c r="D12" s="199"/>
      <c r="E12" s="241"/>
      <c r="F12" s="242"/>
      <c r="G12" s="242"/>
      <c r="H12" s="243"/>
      <c r="I12" s="191"/>
      <c r="J12" s="239"/>
      <c r="K12" s="240"/>
    </row>
    <row r="13" spans="1:11" ht="15">
      <c r="A13" s="46"/>
      <c r="B13" s="33"/>
      <c r="C13" s="33"/>
      <c r="D13" s="47"/>
      <c r="E13" s="47"/>
      <c r="F13" s="47"/>
      <c r="G13" s="244" t="s">
        <v>86</v>
      </c>
      <c r="H13" s="245"/>
      <c r="I13" s="216">
        <f>SUM(I7:I12)</f>
        <v>3000000</v>
      </c>
      <c r="J13" s="48"/>
      <c r="K13" s="49"/>
    </row>
    <row r="14" spans="1:11" ht="12.75" customHeight="1">
      <c r="A14" s="3"/>
      <c r="B14" s="3"/>
      <c r="C14" s="3"/>
      <c r="D14" s="3"/>
      <c r="E14" s="3"/>
      <c r="F14" s="3"/>
      <c r="G14" s="3"/>
      <c r="H14" s="3"/>
      <c r="I14" s="76"/>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69">
        <v>43584</v>
      </c>
      <c r="B17" s="71">
        <v>709</v>
      </c>
      <c r="C17" s="71">
        <v>878</v>
      </c>
      <c r="D17" s="71">
        <v>912</v>
      </c>
      <c r="E17" s="77" t="s">
        <v>382</v>
      </c>
      <c r="F17" s="67"/>
      <c r="G17" s="68" t="s">
        <v>381</v>
      </c>
      <c r="H17" s="67"/>
      <c r="I17" s="78">
        <v>44000000</v>
      </c>
      <c r="J17" s="78">
        <v>43759992</v>
      </c>
      <c r="K17" s="62">
        <f aca="true" t="shared" si="0" ref="K17:K22">+I17-J17</f>
        <v>240008</v>
      </c>
    </row>
    <row r="18" spans="1:11" ht="15">
      <c r="A18" s="69">
        <v>43621</v>
      </c>
      <c r="B18" s="71">
        <v>808</v>
      </c>
      <c r="C18" s="71">
        <v>843</v>
      </c>
      <c r="D18" s="71">
        <v>1009</v>
      </c>
      <c r="E18" s="77" t="s">
        <v>495</v>
      </c>
      <c r="F18" s="67"/>
      <c r="G18" s="208" t="s">
        <v>381</v>
      </c>
      <c r="H18" s="67"/>
      <c r="I18" s="78">
        <v>233840000</v>
      </c>
      <c r="J18" s="78">
        <v>14650000</v>
      </c>
      <c r="K18" s="62">
        <f t="shared" si="0"/>
        <v>219190000</v>
      </c>
    </row>
    <row r="19" spans="1:11" ht="15">
      <c r="A19" s="69"/>
      <c r="B19" s="70"/>
      <c r="C19" s="71"/>
      <c r="D19" s="71"/>
      <c r="E19" s="77"/>
      <c r="F19" s="67"/>
      <c r="G19" s="68"/>
      <c r="H19" s="67"/>
      <c r="I19" s="78"/>
      <c r="J19" s="62"/>
      <c r="K19" s="62">
        <f t="shared" si="0"/>
        <v>0</v>
      </c>
    </row>
    <row r="20" spans="1:11" ht="15">
      <c r="A20" s="69"/>
      <c r="B20" s="70"/>
      <c r="C20" s="71"/>
      <c r="D20" s="71"/>
      <c r="E20"/>
      <c r="F20" s="67"/>
      <c r="G20"/>
      <c r="H20" s="67"/>
      <c r="I20" s="63"/>
      <c r="J20" s="60"/>
      <c r="K20" s="62">
        <f t="shared" si="0"/>
        <v>0</v>
      </c>
    </row>
    <row r="21" spans="1:11" ht="15">
      <c r="A21" s="69"/>
      <c r="B21" s="70"/>
      <c r="C21" s="71"/>
      <c r="D21" s="71"/>
      <c r="E21" s="39"/>
      <c r="F21" s="67"/>
      <c r="G21" s="68"/>
      <c r="H21" s="67"/>
      <c r="I21" s="63"/>
      <c r="J21" s="60"/>
      <c r="K21" s="62">
        <f t="shared" si="0"/>
        <v>0</v>
      </c>
    </row>
    <row r="22" spans="1:11" ht="12.75" customHeight="1">
      <c r="A22" s="41"/>
      <c r="B22" s="54"/>
      <c r="C22" s="36"/>
      <c r="D22" s="36"/>
      <c r="E22" s="39"/>
      <c r="F22" s="42"/>
      <c r="G22" s="39"/>
      <c r="H22" s="42"/>
      <c r="I22" s="74"/>
      <c r="J22" s="74"/>
      <c r="K22" s="62">
        <f t="shared" si="0"/>
        <v>0</v>
      </c>
    </row>
    <row r="23" spans="1:11" ht="15">
      <c r="A23" s="46"/>
      <c r="B23" s="47"/>
      <c r="C23" s="47"/>
      <c r="D23" s="47"/>
      <c r="E23" s="47"/>
      <c r="F23" s="47"/>
      <c r="G23" s="244" t="s">
        <v>86</v>
      </c>
      <c r="H23" s="245"/>
      <c r="I23" s="65">
        <f>SUM(I17:I22)</f>
        <v>277840000</v>
      </c>
      <c r="J23" s="65">
        <f>SUM(J17:J22)</f>
        <v>58409992</v>
      </c>
      <c r="K23" s="65">
        <f>SUM(K17:K22)</f>
        <v>219430008</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289600000</v>
      </c>
      <c r="B26" s="140"/>
      <c r="C26" s="140">
        <v>0</v>
      </c>
      <c r="D26" s="136">
        <f>+A26+B26-C26</f>
        <v>289600000</v>
      </c>
      <c r="E26" s="136">
        <f>+I23</f>
        <v>277840000</v>
      </c>
      <c r="F26" s="137">
        <f>+E26/D26</f>
        <v>0.9593922651933702</v>
      </c>
      <c r="G26" s="136">
        <f>+I13</f>
        <v>3000000</v>
      </c>
      <c r="H26" s="136">
        <f>+D26-E26-G26</f>
        <v>8760000</v>
      </c>
      <c r="I26" s="136">
        <f>+J23</f>
        <v>58409992</v>
      </c>
      <c r="J26" s="142">
        <f>+I26/D26</f>
        <v>0.20169196132596684</v>
      </c>
      <c r="K26" s="136">
        <f>+K23</f>
        <v>219430008</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9.xml><?xml version="1.0" encoding="utf-8"?>
<worksheet xmlns="http://schemas.openxmlformats.org/spreadsheetml/2006/main" xmlns:r="http://schemas.openxmlformats.org/officeDocument/2006/relationships">
  <dimension ref="A1:K27"/>
  <sheetViews>
    <sheetView zoomScalePageLayoutView="0" workbookViewId="0" topLeftCell="A1">
      <selection activeCell="I8" sqref="I8"/>
    </sheetView>
  </sheetViews>
  <sheetFormatPr defaultColWidth="11.421875" defaultRowHeight="12.75"/>
  <cols>
    <col min="1" max="1" width="21.574218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150</v>
      </c>
      <c r="B3" s="132" t="s">
        <v>149</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v>43516</v>
      </c>
      <c r="B7" s="234" t="s">
        <v>331</v>
      </c>
      <c r="C7" s="235"/>
      <c r="D7" s="85">
        <v>631</v>
      </c>
      <c r="E7" s="267" t="s">
        <v>721</v>
      </c>
      <c r="F7" s="237"/>
      <c r="G7" s="237"/>
      <c r="H7" s="238"/>
      <c r="I7" s="63">
        <v>20605819</v>
      </c>
      <c r="J7" s="234"/>
      <c r="K7" s="235"/>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20605819</v>
      </c>
      <c r="J13" s="48"/>
      <c r="K13" s="49"/>
    </row>
    <row r="14" spans="1:11" ht="12.75" customHeight="1">
      <c r="A14" s="3"/>
      <c r="B14" s="3"/>
      <c r="C14" s="3"/>
      <c r="D14" s="3"/>
      <c r="E14" s="3"/>
      <c r="F14" s="3"/>
      <c r="G14" s="3"/>
      <c r="H14" s="3"/>
      <c r="I14" s="76"/>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69">
        <v>43516</v>
      </c>
      <c r="B17" s="71">
        <v>707</v>
      </c>
      <c r="C17" s="71">
        <v>631</v>
      </c>
      <c r="D17" s="71">
        <v>585</v>
      </c>
      <c r="E17" s="77" t="s">
        <v>267</v>
      </c>
      <c r="F17" s="67"/>
      <c r="G17" s="68" t="s">
        <v>268</v>
      </c>
      <c r="H17" s="67"/>
      <c r="I17" s="78">
        <f>55755583-20605819</f>
        <v>35149764</v>
      </c>
      <c r="J17" s="78">
        <v>35149764</v>
      </c>
      <c r="K17" s="62">
        <f aca="true" t="shared" si="0" ref="K17:K22">+I17-J17</f>
        <v>0</v>
      </c>
    </row>
    <row r="18" spans="1:11" ht="15">
      <c r="A18" s="69">
        <v>43567</v>
      </c>
      <c r="B18" s="71">
        <v>753</v>
      </c>
      <c r="C18" s="71">
        <v>854</v>
      </c>
      <c r="D18" s="71">
        <v>877</v>
      </c>
      <c r="E18" s="77" t="s">
        <v>380</v>
      </c>
      <c r="F18" s="67"/>
      <c r="G18" s="68" t="s">
        <v>268</v>
      </c>
      <c r="H18" s="67"/>
      <c r="I18" s="78">
        <v>329880000</v>
      </c>
      <c r="J18" s="78">
        <v>144884733</v>
      </c>
      <c r="K18" s="62">
        <f t="shared" si="0"/>
        <v>184995267</v>
      </c>
    </row>
    <row r="19" spans="1:11" ht="15">
      <c r="A19" s="69"/>
      <c r="B19" s="71"/>
      <c r="C19" s="71"/>
      <c r="D19" s="71"/>
      <c r="E19" s="77"/>
      <c r="F19" s="67"/>
      <c r="G19" s="68"/>
      <c r="H19" s="67"/>
      <c r="I19" s="78"/>
      <c r="J19" s="62"/>
      <c r="K19" s="62">
        <f t="shared" si="0"/>
        <v>0</v>
      </c>
    </row>
    <row r="20" spans="1:11" ht="15">
      <c r="A20" s="69"/>
      <c r="B20" s="71"/>
      <c r="C20" s="71"/>
      <c r="D20" s="71"/>
      <c r="E20"/>
      <c r="F20" s="67"/>
      <c r="G20"/>
      <c r="H20" s="67"/>
      <c r="I20" s="63"/>
      <c r="J20" s="60"/>
      <c r="K20" s="62">
        <f t="shared" si="0"/>
        <v>0</v>
      </c>
    </row>
    <row r="21" spans="1:11" ht="15">
      <c r="A21" s="69"/>
      <c r="B21" s="71"/>
      <c r="C21" s="71"/>
      <c r="D21" s="71"/>
      <c r="E21" s="39"/>
      <c r="F21" s="67"/>
      <c r="G21" s="68"/>
      <c r="H21" s="67"/>
      <c r="I21" s="63"/>
      <c r="J21" s="60"/>
      <c r="K21" s="62">
        <f t="shared" si="0"/>
        <v>0</v>
      </c>
    </row>
    <row r="22" spans="1:11" ht="12.75" customHeight="1">
      <c r="A22" s="41"/>
      <c r="B22" s="55"/>
      <c r="C22" s="36"/>
      <c r="D22" s="36"/>
      <c r="E22" s="39"/>
      <c r="F22" s="42"/>
      <c r="G22" s="39"/>
      <c r="H22" s="42"/>
      <c r="I22" s="74"/>
      <c r="J22" s="74"/>
      <c r="K22" s="62">
        <f t="shared" si="0"/>
        <v>0</v>
      </c>
    </row>
    <row r="23" spans="1:11" ht="15">
      <c r="A23" s="46"/>
      <c r="B23" s="47"/>
      <c r="C23" s="47"/>
      <c r="D23" s="47"/>
      <c r="E23" s="47"/>
      <c r="F23" s="47"/>
      <c r="G23" s="244" t="s">
        <v>86</v>
      </c>
      <c r="H23" s="245"/>
      <c r="I23" s="65">
        <f>SUM(I17:I22)</f>
        <v>365029764</v>
      </c>
      <c r="J23" s="65">
        <f>SUM(J17:J22)</f>
        <v>180034497</v>
      </c>
      <c r="K23" s="65">
        <f>SUM(K17:K22)</f>
        <v>184995267</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386250000</v>
      </c>
      <c r="B26" s="140"/>
      <c r="C26" s="140">
        <v>0</v>
      </c>
      <c r="D26" s="136">
        <f>+A26+B26-C26</f>
        <v>386250000</v>
      </c>
      <c r="E26" s="136">
        <f>+I23</f>
        <v>365029764</v>
      </c>
      <c r="F26" s="137">
        <f>+E26/D26</f>
        <v>0.9450608776699029</v>
      </c>
      <c r="G26" s="136">
        <f>+I13</f>
        <v>20605819</v>
      </c>
      <c r="H26" s="136">
        <f>+D26-E26-G26</f>
        <v>614417</v>
      </c>
      <c r="I26" s="136">
        <f>+J23</f>
        <v>180034497</v>
      </c>
      <c r="J26" s="142">
        <f>+I26/D26</f>
        <v>0.46610873009708736</v>
      </c>
      <c r="K26" s="136">
        <f>+K23</f>
        <v>184995267</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J17" sqref="J17"/>
    </sheetView>
  </sheetViews>
  <sheetFormatPr defaultColWidth="11.421875" defaultRowHeight="12.75"/>
  <cols>
    <col min="1" max="1" width="18.0039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121</v>
      </c>
      <c r="B3" s="132" t="s">
        <v>120</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41"/>
      <c r="C7" s="243"/>
      <c r="D7" s="39"/>
      <c r="E7" s="241"/>
      <c r="F7" s="242"/>
      <c r="G7" s="242"/>
      <c r="H7" s="243"/>
      <c r="I7" s="42"/>
      <c r="J7" s="241"/>
      <c r="K7" s="243"/>
    </row>
    <row r="8" spans="1:11" ht="12.75" customHeight="1">
      <c r="A8" s="194"/>
      <c r="B8" s="241"/>
      <c r="C8" s="243"/>
      <c r="D8" s="39"/>
      <c r="E8" s="241"/>
      <c r="F8" s="242"/>
      <c r="G8" s="242"/>
      <c r="H8" s="243"/>
      <c r="I8" s="42"/>
      <c r="J8" s="241"/>
      <c r="K8" s="243"/>
    </row>
    <row r="9" spans="1:11" ht="12.75" customHeight="1">
      <c r="A9" s="194"/>
      <c r="B9" s="241"/>
      <c r="C9" s="243"/>
      <c r="D9" s="43"/>
      <c r="E9" s="241"/>
      <c r="F9" s="242"/>
      <c r="G9" s="242"/>
      <c r="H9" s="243"/>
      <c r="I9" s="144"/>
      <c r="J9" s="241"/>
      <c r="K9" s="243"/>
    </row>
    <row r="10" spans="1:11" ht="12.75" customHeight="1">
      <c r="A10" s="194"/>
      <c r="B10" s="241"/>
      <c r="C10" s="243"/>
      <c r="D10" s="43"/>
      <c r="E10" s="241"/>
      <c r="F10" s="242"/>
      <c r="G10" s="242"/>
      <c r="H10" s="243"/>
      <c r="I10" s="144"/>
      <c r="J10" s="241"/>
      <c r="K10" s="243"/>
    </row>
    <row r="11" spans="1:11" ht="12.75" customHeight="1">
      <c r="A11" s="194"/>
      <c r="B11" s="241"/>
      <c r="C11" s="243"/>
      <c r="D11" s="43"/>
      <c r="E11" s="241"/>
      <c r="F11" s="242"/>
      <c r="G11" s="242"/>
      <c r="H11" s="243"/>
      <c r="I11" s="60"/>
      <c r="J11" s="241"/>
      <c r="K11" s="243"/>
    </row>
    <row r="12" spans="1:11" ht="15">
      <c r="A12" s="46"/>
      <c r="B12" s="47"/>
      <c r="C12" s="47"/>
      <c r="D12" s="47"/>
      <c r="E12" s="47"/>
      <c r="F12" s="47"/>
      <c r="G12" s="244" t="s">
        <v>86</v>
      </c>
      <c r="H12" s="245"/>
      <c r="I12" s="61">
        <f>SUM(I7:I11)</f>
        <v>0</v>
      </c>
      <c r="J12" s="48"/>
      <c r="K12" s="49"/>
    </row>
    <row r="13" spans="1:11" ht="12.75" customHeight="1">
      <c r="A13" s="3"/>
      <c r="B13" s="3"/>
      <c r="C13" s="3"/>
      <c r="D13" s="3"/>
      <c r="E13" s="3"/>
      <c r="F13" s="3"/>
      <c r="G13" s="3"/>
      <c r="H13" s="3"/>
      <c r="I13" s="22"/>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2.75" customHeight="1">
      <c r="A16" s="180">
        <v>43524</v>
      </c>
      <c r="B16" s="125">
        <v>605</v>
      </c>
      <c r="C16" s="125">
        <v>464</v>
      </c>
      <c r="D16" s="125">
        <v>641</v>
      </c>
      <c r="E16" s="181" t="s">
        <v>278</v>
      </c>
      <c r="F16" s="182"/>
      <c r="G16" s="31" t="s">
        <v>249</v>
      </c>
      <c r="H16" s="42"/>
      <c r="I16" s="60">
        <v>54817324</v>
      </c>
      <c r="J16" s="60">
        <v>13470932</v>
      </c>
      <c r="K16" s="62">
        <f aca="true" t="shared" si="0" ref="K16:K21">+I16-J16</f>
        <v>41346392</v>
      </c>
    </row>
    <row r="17" spans="1:11" ht="15">
      <c r="A17" s="69"/>
      <c r="B17" s="125"/>
      <c r="C17" s="126"/>
      <c r="D17" s="127"/>
      <c r="E17" s="39"/>
      <c r="F17" s="67"/>
      <c r="G17" s="68"/>
      <c r="H17" s="67"/>
      <c r="I17" s="60"/>
      <c r="J17" s="63"/>
      <c r="K17" s="62">
        <f t="shared" si="0"/>
        <v>0</v>
      </c>
    </row>
    <row r="18" spans="1:11" ht="15">
      <c r="A18" s="69"/>
      <c r="B18" s="125"/>
      <c r="C18" s="71"/>
      <c r="D18" s="71"/>
      <c r="E18" s="68"/>
      <c r="F18" s="67"/>
      <c r="G18" s="68"/>
      <c r="H18" s="67"/>
      <c r="I18" s="60"/>
      <c r="J18" s="63"/>
      <c r="K18" s="62">
        <f t="shared" si="0"/>
        <v>0</v>
      </c>
    </row>
    <row r="19" spans="1:11" ht="15">
      <c r="A19" s="69"/>
      <c r="B19" s="125"/>
      <c r="C19" s="71"/>
      <c r="D19" s="71"/>
      <c r="E19" s="68"/>
      <c r="F19" s="67"/>
      <c r="G19" s="68"/>
      <c r="H19" s="67"/>
      <c r="I19" s="60"/>
      <c r="J19" s="63"/>
      <c r="K19" s="62">
        <f t="shared" si="0"/>
        <v>0</v>
      </c>
    </row>
    <row r="20" spans="1:11" ht="15">
      <c r="A20" s="69"/>
      <c r="B20" s="125"/>
      <c r="C20" s="71"/>
      <c r="D20" s="71"/>
      <c r="E20" s="68"/>
      <c r="F20" s="67"/>
      <c r="G20" s="68"/>
      <c r="H20" s="67"/>
      <c r="I20" s="60"/>
      <c r="J20" s="63"/>
      <c r="K20" s="62">
        <f t="shared" si="0"/>
        <v>0</v>
      </c>
    </row>
    <row r="21" spans="1:11" ht="15">
      <c r="A21" s="69"/>
      <c r="B21" s="125"/>
      <c r="C21" s="71"/>
      <c r="D21" s="71"/>
      <c r="E21" s="68"/>
      <c r="F21" s="67"/>
      <c r="G21" s="68"/>
      <c r="H21" s="67"/>
      <c r="I21" s="60"/>
      <c r="J21" s="63"/>
      <c r="K21" s="62">
        <f t="shared" si="0"/>
        <v>0</v>
      </c>
    </row>
    <row r="22" spans="1:11" ht="15">
      <c r="A22" s="46"/>
      <c r="B22" s="47"/>
      <c r="C22" s="47"/>
      <c r="D22" s="47"/>
      <c r="E22" s="47"/>
      <c r="F22" s="47"/>
      <c r="G22" s="244" t="s">
        <v>86</v>
      </c>
      <c r="H22" s="245"/>
      <c r="I22" s="65">
        <f>SUM(I16:I21)</f>
        <v>54817324</v>
      </c>
      <c r="J22" s="65">
        <f>SUM(J16:J21)</f>
        <v>13470932</v>
      </c>
      <c r="K22" s="65">
        <f>SUM(K16:K21)</f>
        <v>41346392</v>
      </c>
    </row>
    <row r="23" spans="1:11" ht="12.75" customHeight="1">
      <c r="A23" s="3"/>
      <c r="B23" s="3"/>
      <c r="C23" s="3"/>
      <c r="D23" s="3"/>
      <c r="E23" s="3"/>
      <c r="F23" s="3"/>
      <c r="G23" s="3"/>
      <c r="H23" s="3"/>
      <c r="I23" s="22"/>
      <c r="J23" s="73"/>
      <c r="K23" s="93"/>
    </row>
    <row r="24" spans="1:11" ht="24.75" customHeight="1">
      <c r="A24" s="133" t="s">
        <v>108</v>
      </c>
      <c r="B24" s="133" t="s">
        <v>106</v>
      </c>
      <c r="C24" s="133" t="s">
        <v>105</v>
      </c>
      <c r="D24" s="134" t="s">
        <v>109</v>
      </c>
      <c r="E24" s="133" t="s">
        <v>33</v>
      </c>
      <c r="F24" s="133" t="s">
        <v>103</v>
      </c>
      <c r="G24" s="133" t="s">
        <v>30</v>
      </c>
      <c r="H24" s="133" t="s">
        <v>42</v>
      </c>
      <c r="I24" s="133" t="s">
        <v>43</v>
      </c>
      <c r="J24" s="133" t="s">
        <v>73</v>
      </c>
      <c r="K24" s="133" t="s">
        <v>48</v>
      </c>
    </row>
    <row r="25" spans="1:11" ht="24.75" customHeight="1">
      <c r="A25" s="135">
        <v>71733000</v>
      </c>
      <c r="B25" s="135"/>
      <c r="C25" s="135">
        <v>0</v>
      </c>
      <c r="D25" s="136">
        <f>+A25+B25-C25</f>
        <v>71733000</v>
      </c>
      <c r="E25" s="136">
        <f>+I22</f>
        <v>54817324</v>
      </c>
      <c r="F25" s="137">
        <f>+E25/D25</f>
        <v>0.7641855770705254</v>
      </c>
      <c r="G25" s="136">
        <f>+I12</f>
        <v>0</v>
      </c>
      <c r="H25" s="136">
        <f>+D25-E25-G25</f>
        <v>16915676</v>
      </c>
      <c r="I25" s="141">
        <f>+J22</f>
        <v>13470932</v>
      </c>
      <c r="J25" s="142">
        <f>+I25/D25</f>
        <v>0.18779267561652238</v>
      </c>
      <c r="K25" s="141">
        <f>+K22</f>
        <v>41346392</v>
      </c>
    </row>
    <row r="26" spans="1:11" ht="15">
      <c r="A26" s="139">
        <v>1</v>
      </c>
      <c r="B26" s="139">
        <v>2</v>
      </c>
      <c r="C26" s="139">
        <v>3</v>
      </c>
      <c r="D26" s="139" t="s">
        <v>35</v>
      </c>
      <c r="E26" s="139">
        <v>5</v>
      </c>
      <c r="F26" s="139" t="s">
        <v>49</v>
      </c>
      <c r="G26" s="139">
        <v>7</v>
      </c>
      <c r="H26" s="139" t="s">
        <v>50</v>
      </c>
      <c r="I26" s="139">
        <v>9</v>
      </c>
      <c r="J26" s="139" t="s">
        <v>74</v>
      </c>
      <c r="K26" s="139" t="s">
        <v>75</v>
      </c>
    </row>
  </sheetData>
  <sheetProtection/>
  <mergeCells count="30">
    <mergeCell ref="G22:H22"/>
    <mergeCell ref="G12:H12"/>
    <mergeCell ref="A14:A15"/>
    <mergeCell ref="E14:H14"/>
    <mergeCell ref="I14:I15"/>
    <mergeCell ref="B10:C10"/>
    <mergeCell ref="B11:C11"/>
    <mergeCell ref="E10:H10"/>
    <mergeCell ref="B7:C7"/>
    <mergeCell ref="B8:C8"/>
    <mergeCell ref="B9:C9"/>
    <mergeCell ref="J9:K9"/>
    <mergeCell ref="E7:H7"/>
    <mergeCell ref="E8:H8"/>
    <mergeCell ref="E9:H9"/>
    <mergeCell ref="J8:K8"/>
    <mergeCell ref="J14:J15"/>
    <mergeCell ref="E15:F15"/>
    <mergeCell ref="G15:H15"/>
    <mergeCell ref="J10:K10"/>
    <mergeCell ref="J11:K11"/>
    <mergeCell ref="J7:K7"/>
    <mergeCell ref="E11:H11"/>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0.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K12"/>
    </sheetView>
  </sheetViews>
  <sheetFormatPr defaultColWidth="11.421875" defaultRowHeight="12.75"/>
  <cols>
    <col min="1" max="1" width="21.574218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151</v>
      </c>
      <c r="B3" s="132" t="s">
        <v>207</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4"/>
      <c r="C7" s="235"/>
      <c r="D7" s="85"/>
      <c r="E7" s="236"/>
      <c r="F7" s="237"/>
      <c r="G7" s="237"/>
      <c r="H7" s="238"/>
      <c r="I7" s="63"/>
      <c r="J7" s="234"/>
      <c r="K7" s="235"/>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76"/>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36"/>
      <c r="B17" s="36"/>
      <c r="C17" s="36"/>
      <c r="D17" s="36"/>
      <c r="E17" s="39"/>
      <c r="F17" s="42"/>
      <c r="G17" s="39"/>
      <c r="H17" s="42"/>
      <c r="I17" s="53"/>
      <c r="J17" s="53"/>
      <c r="K17" s="62">
        <f aca="true" t="shared" si="0" ref="K17:K22">+I17-J17</f>
        <v>0</v>
      </c>
    </row>
    <row r="18" spans="1:11" ht="15">
      <c r="A18" s="69"/>
      <c r="B18" s="70"/>
      <c r="C18" s="71"/>
      <c r="D18" s="71"/>
      <c r="E18" s="72"/>
      <c r="F18" s="67"/>
      <c r="G18" s="68"/>
      <c r="H18" s="67"/>
      <c r="I18" s="78"/>
      <c r="J18" s="78"/>
      <c r="K18" s="62">
        <f t="shared" si="0"/>
        <v>0</v>
      </c>
    </row>
    <row r="19" spans="1:11" ht="15">
      <c r="A19" s="69"/>
      <c r="B19" s="70"/>
      <c r="C19" s="71"/>
      <c r="D19" s="71"/>
      <c r="E19" s="77"/>
      <c r="F19" s="67"/>
      <c r="G19" s="68"/>
      <c r="H19" s="67"/>
      <c r="I19" s="78"/>
      <c r="J19" s="62"/>
      <c r="K19" s="62">
        <f t="shared" si="0"/>
        <v>0</v>
      </c>
    </row>
    <row r="20" spans="1:11" ht="15">
      <c r="A20" s="69"/>
      <c r="B20" s="70"/>
      <c r="C20" s="71"/>
      <c r="D20" s="71"/>
      <c r="E20"/>
      <c r="F20" s="67"/>
      <c r="G20"/>
      <c r="H20" s="67"/>
      <c r="I20" s="63"/>
      <c r="J20" s="60"/>
      <c r="K20" s="62">
        <f t="shared" si="0"/>
        <v>0</v>
      </c>
    </row>
    <row r="21" spans="1:11" ht="15">
      <c r="A21" s="69"/>
      <c r="B21" s="70"/>
      <c r="C21" s="71"/>
      <c r="D21" s="71"/>
      <c r="E21" s="39"/>
      <c r="F21" s="67"/>
      <c r="G21" s="68"/>
      <c r="H21" s="67"/>
      <c r="I21" s="63"/>
      <c r="J21" s="60"/>
      <c r="K21" s="62">
        <f t="shared" si="0"/>
        <v>0</v>
      </c>
    </row>
    <row r="22" spans="1:11" ht="12.75" customHeight="1">
      <c r="A22" s="41"/>
      <c r="B22" s="54"/>
      <c r="C22" s="36"/>
      <c r="D22" s="36"/>
      <c r="E22" s="39"/>
      <c r="F22" s="42"/>
      <c r="G22" s="39"/>
      <c r="H22" s="42"/>
      <c r="I22" s="74"/>
      <c r="J22" s="74"/>
      <c r="K22" s="62">
        <f t="shared" si="0"/>
        <v>0</v>
      </c>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868718000</v>
      </c>
      <c r="B26" s="140"/>
      <c r="C26" s="140">
        <v>0</v>
      </c>
      <c r="D26" s="136">
        <f>+A26+B26-C26</f>
        <v>868718000</v>
      </c>
      <c r="E26" s="136">
        <f>+I23</f>
        <v>0</v>
      </c>
      <c r="F26" s="137">
        <f>+E26/D26</f>
        <v>0</v>
      </c>
      <c r="G26" s="136">
        <f>+I13</f>
        <v>0</v>
      </c>
      <c r="H26" s="136">
        <f>+D26-E26-G26</f>
        <v>868718000</v>
      </c>
      <c r="I26" s="136">
        <f>+J23</f>
        <v>0</v>
      </c>
      <c r="J26" s="142">
        <f>+I26/D26</f>
        <v>0</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1.xml><?xml version="1.0" encoding="utf-8"?>
<worksheet xmlns="http://schemas.openxmlformats.org/spreadsheetml/2006/main" xmlns:r="http://schemas.openxmlformats.org/officeDocument/2006/relationships">
  <dimension ref="A1:K30"/>
  <sheetViews>
    <sheetView zoomScalePageLayoutView="0" workbookViewId="0" topLeftCell="A1">
      <selection activeCell="J24" sqref="J24"/>
    </sheetView>
  </sheetViews>
  <sheetFormatPr defaultColWidth="11.421875" defaultRowHeight="12.75"/>
  <cols>
    <col min="1" max="1" width="21.4218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152</v>
      </c>
      <c r="B3" s="132" t="s">
        <v>153</v>
      </c>
      <c r="C3" s="129"/>
      <c r="D3" s="129"/>
      <c r="E3" s="130"/>
      <c r="F3" s="130"/>
      <c r="G3" s="130"/>
      <c r="H3" s="130"/>
      <c r="I3" s="130"/>
      <c r="J3" s="130"/>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1" ht="15">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84"/>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41">
        <v>43508</v>
      </c>
      <c r="B17" s="125" t="s">
        <v>293</v>
      </c>
      <c r="C17" s="55">
        <v>560</v>
      </c>
      <c r="D17" s="55">
        <v>524</v>
      </c>
      <c r="E17" s="39" t="s">
        <v>219</v>
      </c>
      <c r="F17" s="57"/>
      <c r="G17" s="68" t="s">
        <v>229</v>
      </c>
      <c r="H17" s="57"/>
      <c r="I17" s="62">
        <v>385026</v>
      </c>
      <c r="J17" s="62">
        <v>385026</v>
      </c>
      <c r="K17" s="62">
        <f aca="true" t="shared" si="0" ref="K17:K25">+I17-J17</f>
        <v>0</v>
      </c>
    </row>
    <row r="18" spans="1:11" ht="12.75" customHeight="1">
      <c r="A18" s="41">
        <v>43535</v>
      </c>
      <c r="B18" s="125" t="s">
        <v>294</v>
      </c>
      <c r="C18" s="55">
        <v>705</v>
      </c>
      <c r="D18" s="55">
        <v>685</v>
      </c>
      <c r="E18" s="39" t="s">
        <v>295</v>
      </c>
      <c r="F18" s="57"/>
      <c r="G18" s="68" t="s">
        <v>229</v>
      </c>
      <c r="H18" s="57"/>
      <c r="I18" s="62">
        <v>428739</v>
      </c>
      <c r="J18" s="62">
        <v>428739</v>
      </c>
      <c r="K18" s="62">
        <f t="shared" si="0"/>
        <v>0</v>
      </c>
    </row>
    <row r="19" spans="1:11" ht="12.75" customHeight="1">
      <c r="A19" s="41">
        <v>43560</v>
      </c>
      <c r="B19" s="125" t="s">
        <v>379</v>
      </c>
      <c r="C19" s="55">
        <v>834</v>
      </c>
      <c r="D19" s="55">
        <v>843</v>
      </c>
      <c r="E19" s="39" t="s">
        <v>378</v>
      </c>
      <c r="F19" s="57"/>
      <c r="G19" s="68" t="s">
        <v>229</v>
      </c>
      <c r="H19" s="57"/>
      <c r="I19" s="62">
        <v>454721</v>
      </c>
      <c r="J19" s="62">
        <v>454721</v>
      </c>
      <c r="K19" s="62">
        <f t="shared" si="0"/>
        <v>0</v>
      </c>
    </row>
    <row r="20" spans="1:11" ht="15">
      <c r="A20" s="41">
        <v>43595</v>
      </c>
      <c r="B20" s="125" t="s">
        <v>473</v>
      </c>
      <c r="C20" s="55">
        <v>916</v>
      </c>
      <c r="D20" s="55">
        <v>947</v>
      </c>
      <c r="E20" s="39" t="s">
        <v>472</v>
      </c>
      <c r="F20" s="57"/>
      <c r="G20" s="68" t="s">
        <v>229</v>
      </c>
      <c r="H20" s="57"/>
      <c r="I20" s="62">
        <v>464932</v>
      </c>
      <c r="J20" s="62">
        <v>464932</v>
      </c>
      <c r="K20" s="62">
        <f t="shared" si="0"/>
        <v>0</v>
      </c>
    </row>
    <row r="21" spans="1:11" ht="15">
      <c r="A21" s="41">
        <v>43626</v>
      </c>
      <c r="B21" s="125" t="s">
        <v>496</v>
      </c>
      <c r="C21" s="55">
        <v>943</v>
      </c>
      <c r="D21" s="55">
        <v>1015</v>
      </c>
      <c r="E21" s="39" t="s">
        <v>497</v>
      </c>
      <c r="F21" s="57"/>
      <c r="G21" s="208" t="s">
        <v>229</v>
      </c>
      <c r="H21" s="57"/>
      <c r="I21" s="62">
        <v>488864</v>
      </c>
      <c r="J21" s="62">
        <v>488864</v>
      </c>
      <c r="K21" s="62">
        <f t="shared" si="0"/>
        <v>0</v>
      </c>
    </row>
    <row r="22" spans="1:11" ht="15">
      <c r="A22" s="41">
        <v>43655</v>
      </c>
      <c r="B22" s="125" t="s">
        <v>533</v>
      </c>
      <c r="C22" s="55">
        <v>1120</v>
      </c>
      <c r="D22" s="55">
        <v>1212</v>
      </c>
      <c r="E22" s="39" t="s">
        <v>534</v>
      </c>
      <c r="F22" s="57"/>
      <c r="G22" s="209" t="s">
        <v>229</v>
      </c>
      <c r="H22" s="57"/>
      <c r="I22" s="62">
        <v>1095411</v>
      </c>
      <c r="J22" s="62">
        <v>1095411</v>
      </c>
      <c r="K22" s="62">
        <f t="shared" si="0"/>
        <v>0</v>
      </c>
    </row>
    <row r="23" spans="1:11" ht="15">
      <c r="A23" s="41">
        <v>43686</v>
      </c>
      <c r="B23" s="55" t="s">
        <v>584</v>
      </c>
      <c r="C23" s="55">
        <v>1133</v>
      </c>
      <c r="D23" s="175">
        <v>1244</v>
      </c>
      <c r="E23" s="213" t="s">
        <v>585</v>
      </c>
      <c r="F23" s="195"/>
      <c r="G23" s="176" t="s">
        <v>229</v>
      </c>
      <c r="H23" s="66"/>
      <c r="I23" s="179">
        <v>401448</v>
      </c>
      <c r="J23" s="220">
        <v>401448</v>
      </c>
      <c r="K23" s="62">
        <f t="shared" si="0"/>
        <v>0</v>
      </c>
    </row>
    <row r="24" spans="1:11" ht="15">
      <c r="A24" s="41"/>
      <c r="B24" s="125"/>
      <c r="C24" s="55"/>
      <c r="D24" s="55"/>
      <c r="E24" s="39"/>
      <c r="F24" s="57"/>
      <c r="G24" s="208"/>
      <c r="H24" s="57"/>
      <c r="I24" s="62"/>
      <c r="J24" s="62"/>
      <c r="K24" s="62">
        <f t="shared" si="0"/>
        <v>0</v>
      </c>
    </row>
    <row r="25" spans="1:11" ht="12.75" customHeight="1">
      <c r="A25" s="41"/>
      <c r="B25" s="125"/>
      <c r="C25" s="36"/>
      <c r="D25" s="36"/>
      <c r="E25" s="39"/>
      <c r="F25" s="42"/>
      <c r="G25" s="39"/>
      <c r="H25" s="42"/>
      <c r="I25" s="74"/>
      <c r="J25" s="74"/>
      <c r="K25" s="62">
        <f t="shared" si="0"/>
        <v>0</v>
      </c>
    </row>
    <row r="26" spans="1:11" ht="15">
      <c r="A26" s="46"/>
      <c r="B26" s="47"/>
      <c r="C26" s="47"/>
      <c r="D26" s="47"/>
      <c r="E26" s="47"/>
      <c r="F26" s="47"/>
      <c r="G26" s="244" t="s">
        <v>86</v>
      </c>
      <c r="H26" s="245"/>
      <c r="I26" s="65">
        <f>SUM(I17:I25)</f>
        <v>3719141</v>
      </c>
      <c r="J26" s="65">
        <f>SUM(J17:J25)</f>
        <v>3719141</v>
      </c>
      <c r="K26" s="65">
        <f>SUM(K17:K25)</f>
        <v>0</v>
      </c>
    </row>
    <row r="27" spans="1:11" ht="12.75" customHeight="1">
      <c r="A27" s="47"/>
      <c r="B27" s="47"/>
      <c r="C27" s="47"/>
      <c r="D27" s="47"/>
      <c r="E27" s="47"/>
      <c r="F27" s="47"/>
      <c r="G27" s="47"/>
      <c r="H27" s="47"/>
      <c r="I27" s="93"/>
      <c r="J27" s="76"/>
      <c r="K27" s="47"/>
    </row>
    <row r="28" spans="1:11" ht="24.75" customHeight="1">
      <c r="A28" s="133" t="s">
        <v>108</v>
      </c>
      <c r="B28" s="133" t="s">
        <v>106</v>
      </c>
      <c r="C28" s="133" t="s">
        <v>105</v>
      </c>
      <c r="D28" s="134" t="s">
        <v>109</v>
      </c>
      <c r="E28" s="133" t="s">
        <v>33</v>
      </c>
      <c r="F28" s="133" t="s">
        <v>103</v>
      </c>
      <c r="G28" s="133" t="s">
        <v>30</v>
      </c>
      <c r="H28" s="133" t="s">
        <v>42</v>
      </c>
      <c r="I28" s="133" t="s">
        <v>43</v>
      </c>
      <c r="J28" s="133" t="s">
        <v>73</v>
      </c>
      <c r="K28" s="133" t="s">
        <v>48</v>
      </c>
    </row>
    <row r="29" spans="1:11" ht="24.75" customHeight="1">
      <c r="A29" s="140">
        <v>6839000</v>
      </c>
      <c r="B29" s="140"/>
      <c r="C29" s="140">
        <v>0</v>
      </c>
      <c r="D29" s="136">
        <f>+A29+B29-C29</f>
        <v>6839000</v>
      </c>
      <c r="E29" s="136">
        <f>+I26</f>
        <v>3719141</v>
      </c>
      <c r="F29" s="137">
        <f>+E29/D29</f>
        <v>0.5438135692352684</v>
      </c>
      <c r="G29" s="136">
        <f>+I13</f>
        <v>0</v>
      </c>
      <c r="H29" s="136">
        <f>+D29-E29-G29</f>
        <v>3119859</v>
      </c>
      <c r="I29" s="136">
        <f>+J26</f>
        <v>3719141</v>
      </c>
      <c r="J29" s="142">
        <f>+I29/D29</f>
        <v>0.5438135692352684</v>
      </c>
      <c r="K29" s="136">
        <f>+K26</f>
        <v>0</v>
      </c>
    </row>
    <row r="30" spans="1:11" ht="15">
      <c r="A30" s="139">
        <v>1</v>
      </c>
      <c r="B30" s="139">
        <v>2</v>
      </c>
      <c r="C30" s="139">
        <v>3</v>
      </c>
      <c r="D30" s="139" t="s">
        <v>35</v>
      </c>
      <c r="E30" s="139">
        <v>5</v>
      </c>
      <c r="F30" s="139" t="s">
        <v>49</v>
      </c>
      <c r="G30" s="139">
        <v>7</v>
      </c>
      <c r="H30" s="139" t="s">
        <v>50</v>
      </c>
      <c r="I30" s="139">
        <v>9</v>
      </c>
      <c r="J30" s="139" t="s">
        <v>74</v>
      </c>
      <c r="K30" s="139" t="s">
        <v>75</v>
      </c>
    </row>
  </sheetData>
  <sheetProtection/>
  <mergeCells count="33">
    <mergeCell ref="B12:C12"/>
    <mergeCell ref="E12:H12"/>
    <mergeCell ref="J12:K12"/>
    <mergeCell ref="J9:K9"/>
    <mergeCell ref="B10:C10"/>
    <mergeCell ref="E10:H10"/>
    <mergeCell ref="J10:K10"/>
    <mergeCell ref="B11:C11"/>
    <mergeCell ref="E11:H11"/>
    <mergeCell ref="J11:K11"/>
    <mergeCell ref="J7:K7"/>
    <mergeCell ref="B8:C8"/>
    <mergeCell ref="E8:H8"/>
    <mergeCell ref="J8:K8"/>
    <mergeCell ref="B9:C9"/>
    <mergeCell ref="E9:H9"/>
    <mergeCell ref="A5:A6"/>
    <mergeCell ref="J15:J16"/>
    <mergeCell ref="I15:I16"/>
    <mergeCell ref="A15:A16"/>
    <mergeCell ref="B5:B6"/>
    <mergeCell ref="D5:D6"/>
    <mergeCell ref="I5:I6"/>
    <mergeCell ref="J5:K6"/>
    <mergeCell ref="B7:C7"/>
    <mergeCell ref="E7:H7"/>
    <mergeCell ref="G26:H26"/>
    <mergeCell ref="E15:H15"/>
    <mergeCell ref="E16:F16"/>
    <mergeCell ref="G16:H16"/>
    <mergeCell ref="E5:H5"/>
    <mergeCell ref="E6:H6"/>
    <mergeCell ref="G13:H13"/>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2.xml><?xml version="1.0" encoding="utf-8"?>
<worksheet xmlns="http://schemas.openxmlformats.org/spreadsheetml/2006/main" xmlns:r="http://schemas.openxmlformats.org/officeDocument/2006/relationships">
  <dimension ref="A1:K30"/>
  <sheetViews>
    <sheetView zoomScalePageLayoutView="0" workbookViewId="0" topLeftCell="A1">
      <selection activeCell="I9" sqref="I9"/>
    </sheetView>
  </sheetViews>
  <sheetFormatPr defaultColWidth="11.421875" defaultRowHeight="12.75"/>
  <cols>
    <col min="1" max="1" width="22.71093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155</v>
      </c>
      <c r="B3" s="132" t="s">
        <v>154</v>
      </c>
      <c r="C3" s="129"/>
      <c r="D3" s="129"/>
      <c r="E3" s="130"/>
      <c r="F3" s="130"/>
      <c r="G3" s="130"/>
      <c r="H3" s="130"/>
      <c r="I3" s="130"/>
      <c r="J3" s="130"/>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49"/>
      <c r="C6" s="83"/>
      <c r="D6" s="224"/>
      <c r="E6" s="225" t="s">
        <v>26</v>
      </c>
      <c r="F6" s="229"/>
      <c r="G6" s="229"/>
      <c r="H6" s="226"/>
      <c r="I6" s="224"/>
      <c r="J6" s="251"/>
      <c r="K6" s="252"/>
    </row>
    <row r="7" spans="1:11" ht="15">
      <c r="A7" s="193">
        <v>43510</v>
      </c>
      <c r="B7" s="234" t="s">
        <v>327</v>
      </c>
      <c r="C7" s="235"/>
      <c r="D7" s="199">
        <v>571</v>
      </c>
      <c r="E7" s="236" t="s">
        <v>340</v>
      </c>
      <c r="F7" s="237"/>
      <c r="G7" s="237"/>
      <c r="H7" s="238"/>
      <c r="I7" s="191">
        <v>1486000</v>
      </c>
      <c r="J7" s="234" t="s">
        <v>328</v>
      </c>
      <c r="K7" s="235"/>
    </row>
    <row r="8" spans="1:11" ht="15">
      <c r="A8" s="219">
        <v>43686</v>
      </c>
      <c r="B8" s="239" t="s">
        <v>327</v>
      </c>
      <c r="C8" s="240"/>
      <c r="D8" s="199">
        <v>1134</v>
      </c>
      <c r="E8" s="255" t="s">
        <v>587</v>
      </c>
      <c r="F8" s="242"/>
      <c r="G8" s="242"/>
      <c r="H8" s="243"/>
      <c r="I8" s="191">
        <v>68397688</v>
      </c>
      <c r="J8" s="239" t="s">
        <v>328</v>
      </c>
      <c r="K8" s="240"/>
    </row>
    <row r="9" spans="1:11" ht="15">
      <c r="A9" s="214"/>
      <c r="B9" s="239"/>
      <c r="C9" s="240"/>
      <c r="D9" s="199"/>
      <c r="E9" s="241"/>
      <c r="F9" s="242"/>
      <c r="G9" s="242"/>
      <c r="H9" s="243"/>
      <c r="I9" s="191"/>
      <c r="J9" s="239"/>
      <c r="K9" s="240"/>
    </row>
    <row r="10" spans="1:11" ht="15">
      <c r="A10" s="214"/>
      <c r="B10" s="239"/>
      <c r="C10" s="240"/>
      <c r="D10" s="199"/>
      <c r="E10" s="241"/>
      <c r="F10" s="242"/>
      <c r="G10" s="242"/>
      <c r="H10" s="243"/>
      <c r="I10" s="191"/>
      <c r="J10" s="239"/>
      <c r="K10" s="240"/>
    </row>
    <row r="11" spans="1:11" ht="15">
      <c r="A11" s="214"/>
      <c r="B11" s="239"/>
      <c r="C11" s="240"/>
      <c r="D11" s="199"/>
      <c r="E11" s="241"/>
      <c r="F11" s="242"/>
      <c r="G11" s="242"/>
      <c r="H11" s="243"/>
      <c r="I11" s="191"/>
      <c r="J11" s="239"/>
      <c r="K11" s="240"/>
    </row>
    <row r="12" spans="1:11" ht="12.75" customHeight="1">
      <c r="A12" s="214"/>
      <c r="B12" s="254"/>
      <c r="C12" s="247"/>
      <c r="D12" s="199"/>
      <c r="E12" s="241"/>
      <c r="F12" s="242"/>
      <c r="G12" s="242"/>
      <c r="H12" s="243"/>
      <c r="I12" s="191"/>
      <c r="J12" s="239"/>
      <c r="K12" s="240"/>
    </row>
    <row r="13" spans="1:11" ht="15">
      <c r="A13" s="46"/>
      <c r="B13" s="33"/>
      <c r="C13" s="33"/>
      <c r="D13" s="47"/>
      <c r="E13" s="47"/>
      <c r="F13" s="47"/>
      <c r="G13" s="244" t="s">
        <v>86</v>
      </c>
      <c r="H13" s="245"/>
      <c r="I13" s="216">
        <f>SUM(I7:I12)</f>
        <v>69883688</v>
      </c>
      <c r="J13" s="48"/>
      <c r="K13" s="49"/>
    </row>
    <row r="14" spans="1:11" ht="12.75" customHeight="1">
      <c r="A14" s="3"/>
      <c r="B14" s="3"/>
      <c r="C14" s="3"/>
      <c r="D14" s="3"/>
      <c r="E14" s="3"/>
      <c r="F14" s="3"/>
      <c r="G14" s="3"/>
      <c r="H14" s="3"/>
      <c r="I14" s="84"/>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79">
        <v>43545</v>
      </c>
      <c r="B17" s="125">
        <v>4</v>
      </c>
      <c r="C17" s="125">
        <v>571</v>
      </c>
      <c r="D17" s="125">
        <v>745</v>
      </c>
      <c r="E17" s="39" t="s">
        <v>296</v>
      </c>
      <c r="F17" s="42"/>
      <c r="G17" s="39" t="s">
        <v>297</v>
      </c>
      <c r="H17" s="42"/>
      <c r="I17" s="62">
        <v>2772000</v>
      </c>
      <c r="J17" s="62">
        <v>2772000</v>
      </c>
      <c r="K17" s="62">
        <f aca="true" t="shared" si="0" ref="K17:K25">+I17-J17</f>
        <v>0</v>
      </c>
    </row>
    <row r="18" spans="1:11" ht="12.75" customHeight="1">
      <c r="A18" s="79">
        <v>43614</v>
      </c>
      <c r="B18" s="125">
        <v>255433</v>
      </c>
      <c r="C18" s="125">
        <v>571</v>
      </c>
      <c r="D18" s="125">
        <v>1000</v>
      </c>
      <c r="E18" s="39" t="s">
        <v>471</v>
      </c>
      <c r="F18" s="42"/>
      <c r="G18" s="39" t="s">
        <v>297</v>
      </c>
      <c r="H18" s="42"/>
      <c r="I18" s="62">
        <v>1208000</v>
      </c>
      <c r="J18" s="62">
        <v>1208000</v>
      </c>
      <c r="K18" s="62">
        <f t="shared" si="0"/>
        <v>0</v>
      </c>
    </row>
    <row r="19" spans="1:11" ht="12.75" customHeight="1">
      <c r="A19" s="79">
        <v>43637</v>
      </c>
      <c r="B19" s="125">
        <v>374</v>
      </c>
      <c r="C19" s="125">
        <v>571</v>
      </c>
      <c r="D19" s="125">
        <v>1057</v>
      </c>
      <c r="E19" s="39" t="s">
        <v>498</v>
      </c>
      <c r="F19" s="42"/>
      <c r="G19" s="39" t="s">
        <v>297</v>
      </c>
      <c r="H19" s="42"/>
      <c r="I19" s="62">
        <v>523000</v>
      </c>
      <c r="J19" s="62">
        <v>523000</v>
      </c>
      <c r="K19" s="62">
        <f t="shared" si="0"/>
        <v>0</v>
      </c>
    </row>
    <row r="20" spans="1:11" ht="15">
      <c r="A20" s="79">
        <v>43672</v>
      </c>
      <c r="B20" s="125">
        <v>450</v>
      </c>
      <c r="C20" s="125">
        <v>571</v>
      </c>
      <c r="D20" s="125">
        <v>1233</v>
      </c>
      <c r="E20" s="39" t="s">
        <v>535</v>
      </c>
      <c r="F20" s="42"/>
      <c r="G20" s="39" t="s">
        <v>297</v>
      </c>
      <c r="H20" s="42"/>
      <c r="I20" s="62">
        <v>523000</v>
      </c>
      <c r="J20" s="62">
        <v>523000</v>
      </c>
      <c r="K20" s="62">
        <f t="shared" si="0"/>
        <v>0</v>
      </c>
    </row>
    <row r="21" spans="1:11" ht="15">
      <c r="A21" s="79">
        <v>43686</v>
      </c>
      <c r="B21" s="125">
        <v>111115538</v>
      </c>
      <c r="C21" s="125">
        <v>1134</v>
      </c>
      <c r="D21" s="125">
        <v>1243</v>
      </c>
      <c r="E21" s="39" t="s">
        <v>576</v>
      </c>
      <c r="F21" s="42"/>
      <c r="G21" s="39" t="s">
        <v>577</v>
      </c>
      <c r="H21" s="42"/>
      <c r="I21" s="62">
        <v>51602312</v>
      </c>
      <c r="J21" s="62">
        <v>51602312</v>
      </c>
      <c r="K21" s="62">
        <f t="shared" si="0"/>
        <v>0</v>
      </c>
    </row>
    <row r="22" spans="1:11" ht="15">
      <c r="A22" s="79">
        <v>43698</v>
      </c>
      <c r="B22" s="125">
        <v>526</v>
      </c>
      <c r="C22" s="125">
        <v>571</v>
      </c>
      <c r="D22" s="125">
        <v>1261</v>
      </c>
      <c r="E22" s="39" t="s">
        <v>590</v>
      </c>
      <c r="F22" s="42"/>
      <c r="G22" s="39" t="s">
        <v>297</v>
      </c>
      <c r="H22" s="42"/>
      <c r="I22" s="62">
        <v>523000</v>
      </c>
      <c r="J22" s="62">
        <v>523000</v>
      </c>
      <c r="K22" s="62">
        <f t="shared" si="0"/>
        <v>0</v>
      </c>
    </row>
    <row r="23" spans="1:11" ht="15">
      <c r="A23" s="79"/>
      <c r="B23" s="125"/>
      <c r="C23" s="125"/>
      <c r="D23" s="125"/>
      <c r="E23" s="39"/>
      <c r="F23" s="42"/>
      <c r="G23" s="39"/>
      <c r="H23" s="42"/>
      <c r="I23" s="62"/>
      <c r="J23" s="62"/>
      <c r="K23" s="62">
        <f t="shared" si="0"/>
        <v>0</v>
      </c>
    </row>
    <row r="24" spans="1:11" ht="15">
      <c r="A24" s="79"/>
      <c r="B24" s="125"/>
      <c r="C24" s="125"/>
      <c r="D24" s="125"/>
      <c r="E24" s="39"/>
      <c r="F24" s="42"/>
      <c r="G24" s="39"/>
      <c r="H24" s="42"/>
      <c r="I24" s="62"/>
      <c r="J24" s="62"/>
      <c r="K24" s="62">
        <f t="shared" si="0"/>
        <v>0</v>
      </c>
    </row>
    <row r="25" spans="1:11" ht="12.75" customHeight="1">
      <c r="A25" s="41"/>
      <c r="B25" s="125"/>
      <c r="C25" s="125"/>
      <c r="D25" s="125"/>
      <c r="E25" s="39"/>
      <c r="F25" s="42"/>
      <c r="G25" s="39"/>
      <c r="H25" s="42"/>
      <c r="I25" s="62"/>
      <c r="J25" s="62"/>
      <c r="K25" s="62">
        <f t="shared" si="0"/>
        <v>0</v>
      </c>
    </row>
    <row r="26" spans="1:11" ht="15">
      <c r="A26" s="46"/>
      <c r="B26" s="47"/>
      <c r="C26" s="47"/>
      <c r="D26" s="47"/>
      <c r="E26" s="47"/>
      <c r="F26" s="47"/>
      <c r="G26" s="244" t="s">
        <v>86</v>
      </c>
      <c r="H26" s="245"/>
      <c r="I26" s="65">
        <f>SUM(I17:I25)</f>
        <v>57151312</v>
      </c>
      <c r="J26" s="65">
        <f>SUM(J17:J25)</f>
        <v>57151312</v>
      </c>
      <c r="K26" s="65">
        <f>SUM(K17:K25)</f>
        <v>0</v>
      </c>
    </row>
    <row r="27" spans="1:11" ht="12.75" customHeight="1">
      <c r="A27" s="47"/>
      <c r="B27" s="47"/>
      <c r="C27" s="47"/>
      <c r="D27" s="47"/>
      <c r="E27" s="47"/>
      <c r="F27" s="47"/>
      <c r="G27" s="47"/>
      <c r="H27" s="47"/>
      <c r="I27" s="93"/>
      <c r="J27" s="76"/>
      <c r="K27" s="47"/>
    </row>
    <row r="28" spans="1:11" ht="24.75" customHeight="1">
      <c r="A28" s="133" t="s">
        <v>108</v>
      </c>
      <c r="B28" s="133" t="s">
        <v>106</v>
      </c>
      <c r="C28" s="133" t="s">
        <v>105</v>
      </c>
      <c r="D28" s="134" t="s">
        <v>109</v>
      </c>
      <c r="E28" s="133" t="s">
        <v>33</v>
      </c>
      <c r="F28" s="133" t="s">
        <v>103</v>
      </c>
      <c r="G28" s="133" t="s">
        <v>30</v>
      </c>
      <c r="H28" s="133" t="s">
        <v>42</v>
      </c>
      <c r="I28" s="133" t="s">
        <v>43</v>
      </c>
      <c r="J28" s="133" t="s">
        <v>73</v>
      </c>
      <c r="K28" s="133" t="s">
        <v>48</v>
      </c>
    </row>
    <row r="29" spans="1:11" ht="24.75" customHeight="1">
      <c r="A29" s="140">
        <v>175074000</v>
      </c>
      <c r="B29" s="140"/>
      <c r="C29" s="140">
        <v>0</v>
      </c>
      <c r="D29" s="136">
        <f>+A29+B29-C29</f>
        <v>175074000</v>
      </c>
      <c r="E29" s="136">
        <f>+I26</f>
        <v>57151312</v>
      </c>
      <c r="F29" s="137">
        <f>+E29/D29</f>
        <v>0.3264408878531364</v>
      </c>
      <c r="G29" s="136">
        <f>+I13</f>
        <v>69883688</v>
      </c>
      <c r="H29" s="136">
        <f>+D29-E29-G29</f>
        <v>48039000</v>
      </c>
      <c r="I29" s="136">
        <f>+J26</f>
        <v>57151312</v>
      </c>
      <c r="J29" s="142">
        <f>+I29/D29</f>
        <v>0.3264408878531364</v>
      </c>
      <c r="K29" s="136">
        <f>+K26</f>
        <v>0</v>
      </c>
    </row>
    <row r="30" spans="1:11" ht="15">
      <c r="A30" s="139">
        <v>1</v>
      </c>
      <c r="B30" s="139">
        <v>2</v>
      </c>
      <c r="C30" s="139">
        <v>3</v>
      </c>
      <c r="D30" s="139" t="s">
        <v>35</v>
      </c>
      <c r="E30" s="139">
        <v>5</v>
      </c>
      <c r="F30" s="139" t="s">
        <v>49</v>
      </c>
      <c r="G30" s="139">
        <v>7</v>
      </c>
      <c r="H30" s="139" t="s">
        <v>50</v>
      </c>
      <c r="I30" s="139">
        <v>9</v>
      </c>
      <c r="J30" s="139" t="s">
        <v>74</v>
      </c>
      <c r="K30" s="139" t="s">
        <v>75</v>
      </c>
    </row>
  </sheetData>
  <sheetProtection/>
  <mergeCells count="33">
    <mergeCell ref="J12:K12"/>
    <mergeCell ref="J9:K9"/>
    <mergeCell ref="B10:C10"/>
    <mergeCell ref="E10:H10"/>
    <mergeCell ref="J10:K10"/>
    <mergeCell ref="B11:C11"/>
    <mergeCell ref="E11:H11"/>
    <mergeCell ref="J11:K11"/>
    <mergeCell ref="G26:H26"/>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3.xml><?xml version="1.0" encoding="utf-8"?>
<worksheet xmlns="http://schemas.openxmlformats.org/spreadsheetml/2006/main" xmlns:r="http://schemas.openxmlformats.org/officeDocument/2006/relationships">
  <dimension ref="A1:K29"/>
  <sheetViews>
    <sheetView zoomScalePageLayoutView="0" workbookViewId="0" topLeftCell="A1">
      <selection activeCell="J21" sqref="J21"/>
    </sheetView>
  </sheetViews>
  <sheetFormatPr defaultColWidth="11.421875" defaultRowHeight="12.75"/>
  <cols>
    <col min="1" max="1" width="22.71093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157</v>
      </c>
      <c r="B3" s="132" t="s">
        <v>156</v>
      </c>
      <c r="C3" s="129"/>
      <c r="D3" s="129"/>
      <c r="E3" s="130"/>
      <c r="F3" s="130"/>
      <c r="G3" s="130"/>
      <c r="H3" s="130"/>
      <c r="I3" s="130"/>
      <c r="J3" s="130"/>
      <c r="K3" s="131" t="str">
        <f>+TOTAL!M1</f>
        <v>AGOSTO</v>
      </c>
    </row>
    <row r="4" spans="1:11" ht="12.75" customHeight="1">
      <c r="A4" s="3"/>
      <c r="B4" s="3"/>
      <c r="C4" s="3"/>
      <c r="D4" s="3"/>
      <c r="E4" s="3"/>
      <c r="F4" s="3"/>
      <c r="G4" s="3"/>
      <c r="H4" s="3"/>
      <c r="I4" s="3"/>
      <c r="J4" s="32"/>
      <c r="K4" s="33"/>
    </row>
    <row r="5" spans="1:11" ht="15">
      <c r="A5" s="223" t="s">
        <v>22</v>
      </c>
      <c r="B5" s="230" t="s">
        <v>85</v>
      </c>
      <c r="C5" s="34"/>
      <c r="D5" s="223" t="s">
        <v>51</v>
      </c>
      <c r="E5" s="225" t="s">
        <v>30</v>
      </c>
      <c r="F5" s="229"/>
      <c r="G5" s="229"/>
      <c r="H5" s="226"/>
      <c r="I5" s="223" t="s">
        <v>24</v>
      </c>
      <c r="J5" s="230" t="s">
        <v>34</v>
      </c>
      <c r="K5" s="231"/>
    </row>
    <row r="6" spans="1:11" ht="15">
      <c r="A6" s="224"/>
      <c r="B6" s="232"/>
      <c r="C6" s="35"/>
      <c r="D6" s="224"/>
      <c r="E6" s="225" t="s">
        <v>26</v>
      </c>
      <c r="F6" s="229"/>
      <c r="G6" s="229"/>
      <c r="H6" s="226"/>
      <c r="I6" s="224"/>
      <c r="J6" s="232"/>
      <c r="K6" s="233"/>
    </row>
    <row r="7" spans="1:11" ht="15">
      <c r="A7" s="125"/>
      <c r="B7" s="239"/>
      <c r="C7" s="240"/>
      <c r="D7" s="85"/>
      <c r="E7" s="241"/>
      <c r="F7" s="242"/>
      <c r="G7" s="242"/>
      <c r="H7" s="243"/>
      <c r="I7" s="24"/>
      <c r="J7" s="239"/>
      <c r="K7" s="240"/>
    </row>
    <row r="8" spans="1:11" ht="15">
      <c r="A8" s="125"/>
      <c r="B8" s="239"/>
      <c r="C8" s="240"/>
      <c r="D8" s="85"/>
      <c r="E8" s="241"/>
      <c r="F8" s="242"/>
      <c r="G8" s="242"/>
      <c r="H8" s="243"/>
      <c r="I8" s="24"/>
      <c r="J8" s="239"/>
      <c r="K8" s="240"/>
    </row>
    <row r="9" spans="1:11" ht="15">
      <c r="A9" s="125"/>
      <c r="B9" s="239"/>
      <c r="C9" s="240"/>
      <c r="D9" s="85"/>
      <c r="E9" s="241"/>
      <c r="F9" s="242"/>
      <c r="G9" s="242"/>
      <c r="H9" s="243"/>
      <c r="I9" s="24"/>
      <c r="J9" s="239"/>
      <c r="K9" s="240"/>
    </row>
    <row r="10" spans="1:11" ht="15">
      <c r="A10" s="125"/>
      <c r="B10" s="239"/>
      <c r="C10" s="240"/>
      <c r="D10" s="85"/>
      <c r="E10" s="241"/>
      <c r="F10" s="242"/>
      <c r="G10" s="242"/>
      <c r="H10" s="243"/>
      <c r="I10" s="24"/>
      <c r="J10" s="239"/>
      <c r="K10" s="240"/>
    </row>
    <row r="11" spans="1:11" ht="12.75" customHeight="1">
      <c r="A11" s="125"/>
      <c r="B11" s="239"/>
      <c r="C11" s="240"/>
      <c r="D11" s="85"/>
      <c r="E11" s="241"/>
      <c r="F11" s="242"/>
      <c r="G11" s="242"/>
      <c r="H11" s="243"/>
      <c r="I11" s="24"/>
      <c r="J11" s="239"/>
      <c r="K11" s="240"/>
    </row>
    <row r="12" spans="1:11" ht="15">
      <c r="A12" s="46"/>
      <c r="B12" s="47"/>
      <c r="C12" s="47"/>
      <c r="D12" s="47"/>
      <c r="E12" s="47"/>
      <c r="F12" s="47"/>
      <c r="G12" s="244" t="s">
        <v>86</v>
      </c>
      <c r="H12" s="245"/>
      <c r="I12" s="61">
        <f>SUM(I7:I11)</f>
        <v>0</v>
      </c>
      <c r="J12" s="48"/>
      <c r="K12" s="49"/>
    </row>
    <row r="13" spans="1:11" ht="12.75" customHeight="1">
      <c r="A13" s="3"/>
      <c r="B13" s="3"/>
      <c r="C13" s="3"/>
      <c r="D13" s="3"/>
      <c r="E13" s="3"/>
      <c r="F13" s="3"/>
      <c r="G13" s="3"/>
      <c r="H13" s="3"/>
      <c r="I13" s="84"/>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2.75" customHeight="1">
      <c r="A16" s="180">
        <v>43483</v>
      </c>
      <c r="B16" s="125">
        <v>560</v>
      </c>
      <c r="C16" s="125">
        <v>263</v>
      </c>
      <c r="D16" s="125">
        <v>210</v>
      </c>
      <c r="E16" s="181" t="s">
        <v>243</v>
      </c>
      <c r="F16" s="182"/>
      <c r="G16" s="184" t="s">
        <v>251</v>
      </c>
      <c r="H16" s="182"/>
      <c r="I16" s="24">
        <v>5691508</v>
      </c>
      <c r="J16" s="24">
        <v>5691508</v>
      </c>
      <c r="K16" s="24">
        <f aca="true" t="shared" si="0" ref="K16:K24">+I16-J16</f>
        <v>0</v>
      </c>
    </row>
    <row r="17" spans="1:11" ht="12.75" customHeight="1">
      <c r="A17" s="180">
        <v>43489</v>
      </c>
      <c r="B17" s="125">
        <v>726</v>
      </c>
      <c r="C17" s="125">
        <v>350</v>
      </c>
      <c r="D17" s="125">
        <v>318</v>
      </c>
      <c r="E17" s="181" t="s">
        <v>244</v>
      </c>
      <c r="F17" s="182"/>
      <c r="G17" s="184" t="s">
        <v>252</v>
      </c>
      <c r="H17" s="182"/>
      <c r="I17" s="24">
        <v>18275377</v>
      </c>
      <c r="J17" s="24">
        <v>18275377</v>
      </c>
      <c r="K17" s="24">
        <f t="shared" si="0"/>
        <v>0</v>
      </c>
    </row>
    <row r="18" spans="1:11" ht="12.75" customHeight="1">
      <c r="A18" s="180">
        <v>43517</v>
      </c>
      <c r="B18" s="125">
        <v>726</v>
      </c>
      <c r="C18" s="125">
        <v>591</v>
      </c>
      <c r="D18" s="125">
        <v>595</v>
      </c>
      <c r="E18" s="181" t="s">
        <v>244</v>
      </c>
      <c r="F18" s="182"/>
      <c r="G18" s="184" t="s">
        <v>252</v>
      </c>
      <c r="H18" s="182"/>
      <c r="I18" s="24">
        <v>13706533</v>
      </c>
      <c r="J18" s="24">
        <v>13706533</v>
      </c>
      <c r="K18" s="24">
        <f t="shared" si="0"/>
        <v>0</v>
      </c>
    </row>
    <row r="19" spans="1:11" ht="15">
      <c r="A19" s="180">
        <v>43539</v>
      </c>
      <c r="B19" s="125">
        <v>634</v>
      </c>
      <c r="C19" s="125">
        <v>558</v>
      </c>
      <c r="D19" s="125">
        <v>712</v>
      </c>
      <c r="E19" s="181" t="s">
        <v>298</v>
      </c>
      <c r="F19" s="182"/>
      <c r="G19" s="184" t="s">
        <v>299</v>
      </c>
      <c r="H19" s="182"/>
      <c r="I19" s="24">
        <v>180200000</v>
      </c>
      <c r="J19" s="24"/>
      <c r="K19" s="24">
        <f t="shared" si="0"/>
        <v>180200000</v>
      </c>
    </row>
    <row r="20" spans="1:11" ht="15">
      <c r="A20" s="180">
        <v>43609</v>
      </c>
      <c r="B20" s="125">
        <v>803</v>
      </c>
      <c r="C20" s="125">
        <v>903</v>
      </c>
      <c r="D20" s="125">
        <v>995</v>
      </c>
      <c r="E20" s="181" t="s">
        <v>457</v>
      </c>
      <c r="F20" s="182"/>
      <c r="G20" s="184" t="s">
        <v>299</v>
      </c>
      <c r="H20" s="182"/>
      <c r="I20" s="24">
        <v>8747400</v>
      </c>
      <c r="J20" s="24">
        <v>283584</v>
      </c>
      <c r="K20" s="24">
        <f t="shared" si="0"/>
        <v>8463816</v>
      </c>
    </row>
    <row r="21" spans="1:11" ht="15">
      <c r="A21" s="180"/>
      <c r="B21" s="125"/>
      <c r="C21" s="125"/>
      <c r="D21" s="125"/>
      <c r="E21" s="181"/>
      <c r="F21" s="182"/>
      <c r="G21" s="184"/>
      <c r="H21" s="182"/>
      <c r="I21" s="24"/>
      <c r="J21" s="24"/>
      <c r="K21" s="24">
        <f t="shared" si="0"/>
        <v>0</v>
      </c>
    </row>
    <row r="22" spans="1:11" ht="15">
      <c r="A22" s="180"/>
      <c r="B22" s="125"/>
      <c r="C22" s="125"/>
      <c r="D22" s="125"/>
      <c r="E22" s="181"/>
      <c r="F22" s="182"/>
      <c r="G22" s="184"/>
      <c r="H22" s="182"/>
      <c r="I22" s="24"/>
      <c r="J22" s="24"/>
      <c r="K22" s="24">
        <f t="shared" si="0"/>
        <v>0</v>
      </c>
    </row>
    <row r="23" spans="1:11" ht="15">
      <c r="A23" s="180"/>
      <c r="B23" s="125"/>
      <c r="C23" s="125"/>
      <c r="D23" s="125"/>
      <c r="E23" s="181"/>
      <c r="F23" s="182"/>
      <c r="G23" s="184"/>
      <c r="H23" s="182"/>
      <c r="I23" s="24"/>
      <c r="J23" s="24"/>
      <c r="K23" s="24">
        <f t="shared" si="0"/>
        <v>0</v>
      </c>
    </row>
    <row r="24" spans="1:11" ht="12.75" customHeight="1">
      <c r="A24" s="180"/>
      <c r="B24" s="125"/>
      <c r="C24" s="10"/>
      <c r="D24" s="10"/>
      <c r="E24" s="181"/>
      <c r="F24" s="183"/>
      <c r="G24" s="181"/>
      <c r="H24" s="183"/>
      <c r="I24" s="185"/>
      <c r="J24" s="185"/>
      <c r="K24" s="24">
        <f t="shared" si="0"/>
        <v>0</v>
      </c>
    </row>
    <row r="25" spans="1:11" ht="15">
      <c r="A25" s="46"/>
      <c r="B25" s="47"/>
      <c r="C25" s="47"/>
      <c r="D25" s="47"/>
      <c r="E25" s="47"/>
      <c r="F25" s="47"/>
      <c r="G25" s="244" t="s">
        <v>86</v>
      </c>
      <c r="H25" s="245"/>
      <c r="I25" s="65">
        <f>SUM(I16:I24)</f>
        <v>226620818</v>
      </c>
      <c r="J25" s="65">
        <f>SUM(J16:J24)</f>
        <v>37957002</v>
      </c>
      <c r="K25" s="65">
        <f>SUM(K16:K24)</f>
        <v>188663816</v>
      </c>
    </row>
    <row r="26" spans="1:11" ht="12.75" customHeight="1">
      <c r="A26" s="47"/>
      <c r="B26" s="47"/>
      <c r="C26" s="47"/>
      <c r="D26" s="47"/>
      <c r="E26" s="47"/>
      <c r="F26" s="47"/>
      <c r="G26" s="47"/>
      <c r="H26" s="47"/>
      <c r="I26" s="93"/>
      <c r="J26" s="76"/>
      <c r="K26" s="47"/>
    </row>
    <row r="27" spans="1:11" ht="24.75" customHeight="1">
      <c r="A27" s="133" t="s">
        <v>108</v>
      </c>
      <c r="B27" s="133" t="s">
        <v>106</v>
      </c>
      <c r="C27" s="133" t="s">
        <v>105</v>
      </c>
      <c r="D27" s="134" t="s">
        <v>109</v>
      </c>
      <c r="E27" s="133" t="s">
        <v>33</v>
      </c>
      <c r="F27" s="133" t="s">
        <v>103</v>
      </c>
      <c r="G27" s="133" t="s">
        <v>30</v>
      </c>
      <c r="H27" s="133" t="s">
        <v>42</v>
      </c>
      <c r="I27" s="133" t="s">
        <v>43</v>
      </c>
      <c r="J27" s="133" t="s">
        <v>73</v>
      </c>
      <c r="K27" s="133" t="s">
        <v>48</v>
      </c>
    </row>
    <row r="28" spans="1:11" ht="24.75" customHeight="1">
      <c r="A28" s="140">
        <v>24926000</v>
      </c>
      <c r="B28" s="140">
        <v>390000000</v>
      </c>
      <c r="C28" s="140">
        <v>0</v>
      </c>
      <c r="D28" s="136">
        <f>+A28+B28-C28</f>
        <v>414926000</v>
      </c>
      <c r="E28" s="136">
        <f>+I25</f>
        <v>226620818</v>
      </c>
      <c r="F28" s="137">
        <f>+E28/D28</f>
        <v>0.5461716498845577</v>
      </c>
      <c r="G28" s="136">
        <f>+I12</f>
        <v>0</v>
      </c>
      <c r="H28" s="136">
        <f>+D28-E28-G28</f>
        <v>188305182</v>
      </c>
      <c r="I28" s="136">
        <f>+J25</f>
        <v>37957002</v>
      </c>
      <c r="J28" s="142">
        <f>+I28/D28</f>
        <v>0.09147896733393425</v>
      </c>
      <c r="K28" s="136">
        <f>+K25</f>
        <v>188663816</v>
      </c>
    </row>
    <row r="29" spans="1:11" ht="15">
      <c r="A29" s="139">
        <v>1</v>
      </c>
      <c r="B29" s="139">
        <v>2</v>
      </c>
      <c r="C29" s="139">
        <v>3</v>
      </c>
      <c r="D29" s="139" t="s">
        <v>35</v>
      </c>
      <c r="E29" s="139">
        <v>5</v>
      </c>
      <c r="F29" s="139" t="s">
        <v>49</v>
      </c>
      <c r="G29" s="139">
        <v>7</v>
      </c>
      <c r="H29" s="139" t="s">
        <v>50</v>
      </c>
      <c r="I29" s="139">
        <v>9</v>
      </c>
      <c r="J29" s="139" t="s">
        <v>74</v>
      </c>
      <c r="K29" s="139" t="s">
        <v>75</v>
      </c>
    </row>
  </sheetData>
  <sheetProtection/>
  <mergeCells count="30">
    <mergeCell ref="J11:K11"/>
    <mergeCell ref="B9:C9"/>
    <mergeCell ref="E9:H9"/>
    <mergeCell ref="J9:K9"/>
    <mergeCell ref="B10:C10"/>
    <mergeCell ref="E10:H10"/>
    <mergeCell ref="J10:K10"/>
    <mergeCell ref="G25:H25"/>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4.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K12"/>
    </sheetView>
  </sheetViews>
  <sheetFormatPr defaultColWidth="11.421875" defaultRowHeight="12.75"/>
  <cols>
    <col min="1" max="1" width="22.71093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158</v>
      </c>
      <c r="B3" s="132" t="s">
        <v>159</v>
      </c>
      <c r="C3" s="129"/>
      <c r="D3" s="129"/>
      <c r="E3" s="130"/>
      <c r="F3" s="130"/>
      <c r="G3" s="130"/>
      <c r="H3" s="130"/>
      <c r="I3" s="130"/>
      <c r="J3" s="130"/>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1" ht="15">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84"/>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86"/>
      <c r="B17" s="53"/>
      <c r="C17" s="53"/>
      <c r="D17" s="53"/>
      <c r="E17" s="37"/>
      <c r="F17" s="38"/>
      <c r="G17" s="37"/>
      <c r="H17" s="38"/>
      <c r="I17" s="40"/>
      <c r="J17" s="53"/>
      <c r="K17" s="62">
        <f aca="true" t="shared" si="0" ref="K17:K22">+I17-J17</f>
        <v>0</v>
      </c>
    </row>
    <row r="18" spans="1:11" ht="12.75" customHeight="1">
      <c r="A18" s="79"/>
      <c r="B18" s="36"/>
      <c r="C18" s="36"/>
      <c r="D18" s="36"/>
      <c r="E18" s="39"/>
      <c r="F18" s="42"/>
      <c r="G18" s="39"/>
      <c r="H18" s="42"/>
      <c r="I18" s="44"/>
      <c r="J18" s="36"/>
      <c r="K18" s="62">
        <f t="shared" si="0"/>
        <v>0</v>
      </c>
    </row>
    <row r="19" spans="1:11" ht="12.75" customHeight="1">
      <c r="A19" s="79"/>
      <c r="B19" s="36"/>
      <c r="C19" s="36"/>
      <c r="D19" s="36"/>
      <c r="E19" s="39"/>
      <c r="F19" s="42"/>
      <c r="G19" s="39"/>
      <c r="H19" s="42"/>
      <c r="I19" s="44"/>
      <c r="J19" s="36"/>
      <c r="K19" s="62">
        <f t="shared" si="0"/>
        <v>0</v>
      </c>
    </row>
    <row r="20" spans="1:11" ht="15">
      <c r="A20" s="41"/>
      <c r="B20" s="54"/>
      <c r="C20" s="55"/>
      <c r="D20" s="55"/>
      <c r="E20" s="39"/>
      <c r="F20" s="57"/>
      <c r="G20" s="68"/>
      <c r="H20" s="57"/>
      <c r="I20" s="62"/>
      <c r="J20" s="62"/>
      <c r="K20" s="62">
        <f t="shared" si="0"/>
        <v>0</v>
      </c>
    </row>
    <row r="21" spans="1:11" ht="15">
      <c r="A21" s="41"/>
      <c r="B21" s="54"/>
      <c r="C21" s="55"/>
      <c r="D21" s="55"/>
      <c r="E21" s="39"/>
      <c r="F21" s="57"/>
      <c r="G21" s="68"/>
      <c r="H21" s="57"/>
      <c r="I21" s="62"/>
      <c r="J21" s="62"/>
      <c r="K21" s="62">
        <f t="shared" si="0"/>
        <v>0</v>
      </c>
    </row>
    <row r="22" spans="1:11" ht="12.75" customHeight="1">
      <c r="A22" s="41"/>
      <c r="B22" s="36"/>
      <c r="C22" s="36"/>
      <c r="D22" s="36"/>
      <c r="E22" s="39"/>
      <c r="F22" s="42"/>
      <c r="G22" s="39"/>
      <c r="H22" s="42"/>
      <c r="I22" s="74"/>
      <c r="J22" s="74"/>
      <c r="K22" s="62">
        <f t="shared" si="0"/>
        <v>0</v>
      </c>
    </row>
    <row r="23" spans="1:11" ht="15">
      <c r="A23" s="46"/>
      <c r="B23" s="47"/>
      <c r="C23" s="47"/>
      <c r="D23" s="47"/>
      <c r="E23" s="47"/>
      <c r="F23" s="47"/>
      <c r="G23" s="244" t="s">
        <v>86</v>
      </c>
      <c r="H23" s="245"/>
      <c r="I23" s="65">
        <f>SUM(I17:I22)</f>
        <v>0</v>
      </c>
      <c r="J23" s="65">
        <f>SUM(J17:J22)</f>
        <v>0</v>
      </c>
      <c r="K23" s="65">
        <f>SUM(K17:K22)</f>
        <v>0</v>
      </c>
    </row>
    <row r="24" spans="1:11" ht="12.75" customHeight="1">
      <c r="A24" s="47"/>
      <c r="B24" s="47"/>
      <c r="C24" s="47"/>
      <c r="D24" s="47"/>
      <c r="E24" s="47"/>
      <c r="F24" s="47"/>
      <c r="G24" s="47"/>
      <c r="H24" s="47"/>
      <c r="I24" s="93"/>
      <c r="J24" s="76"/>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2221500000</v>
      </c>
      <c r="B26" s="140">
        <v>-2221500000</v>
      </c>
      <c r="C26" s="140">
        <v>0</v>
      </c>
      <c r="D26" s="136">
        <f>+A26+B26-C26</f>
        <v>0</v>
      </c>
      <c r="E26" s="136">
        <f>+I23</f>
        <v>0</v>
      </c>
      <c r="F26" s="137" t="e">
        <f>+E26/D26</f>
        <v>#DIV/0!</v>
      </c>
      <c r="G26" s="136">
        <f>+I13</f>
        <v>0</v>
      </c>
      <c r="H26" s="136">
        <f>+D26-E26-G26</f>
        <v>0</v>
      </c>
      <c r="I26" s="136">
        <f>+J23</f>
        <v>0</v>
      </c>
      <c r="J26" s="142" t="e">
        <f>+I26/D26</f>
        <v>#DIV/0!</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5.xml><?xml version="1.0" encoding="utf-8"?>
<worksheet xmlns="http://schemas.openxmlformats.org/spreadsheetml/2006/main" xmlns:r="http://schemas.openxmlformats.org/officeDocument/2006/relationships">
  <dimension ref="A1:K29"/>
  <sheetViews>
    <sheetView zoomScalePageLayoutView="0" workbookViewId="0" topLeftCell="A1">
      <selection activeCell="J19" sqref="J19"/>
    </sheetView>
  </sheetViews>
  <sheetFormatPr defaultColWidth="11.421875" defaultRowHeight="12.75"/>
  <cols>
    <col min="1" max="1" width="22.71093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211</v>
      </c>
      <c r="B3" s="132" t="s">
        <v>210</v>
      </c>
      <c r="C3" s="129"/>
      <c r="D3" s="129"/>
      <c r="E3" s="130"/>
      <c r="F3" s="130"/>
      <c r="G3" s="130"/>
      <c r="H3" s="130"/>
      <c r="I3" s="130"/>
      <c r="J3" s="130"/>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v>43516</v>
      </c>
      <c r="B7" s="239" t="s">
        <v>331</v>
      </c>
      <c r="C7" s="240"/>
      <c r="D7" s="85">
        <v>628</v>
      </c>
      <c r="E7" s="241" t="s">
        <v>332</v>
      </c>
      <c r="F7" s="242" t="s">
        <v>332</v>
      </c>
      <c r="G7" s="242" t="s">
        <v>332</v>
      </c>
      <c r="H7" s="243" t="s">
        <v>332</v>
      </c>
      <c r="I7" s="24">
        <v>2428878</v>
      </c>
      <c r="J7" s="239" t="s">
        <v>328</v>
      </c>
      <c r="K7" s="240"/>
    </row>
    <row r="8" spans="1:11" ht="15">
      <c r="A8" s="194">
        <v>43530</v>
      </c>
      <c r="B8" s="239" t="s">
        <v>331</v>
      </c>
      <c r="C8" s="240"/>
      <c r="D8" s="85">
        <v>687</v>
      </c>
      <c r="E8" s="241" t="s">
        <v>333</v>
      </c>
      <c r="F8" s="242" t="s">
        <v>333</v>
      </c>
      <c r="G8" s="242" t="s">
        <v>333</v>
      </c>
      <c r="H8" s="243" t="s">
        <v>333</v>
      </c>
      <c r="I8" s="24">
        <v>2087</v>
      </c>
      <c r="J8" s="239" t="s">
        <v>328</v>
      </c>
      <c r="K8" s="240"/>
    </row>
    <row r="9" spans="1:11" ht="15">
      <c r="A9" s="194"/>
      <c r="B9" s="239"/>
      <c r="C9" s="240"/>
      <c r="D9" s="85"/>
      <c r="E9" s="250"/>
      <c r="F9" s="242"/>
      <c r="G9" s="242"/>
      <c r="H9" s="243"/>
      <c r="I9" s="24"/>
      <c r="J9" s="239"/>
      <c r="K9" s="240"/>
    </row>
    <row r="10" spans="1:11" ht="15">
      <c r="A10" s="125"/>
      <c r="B10" s="239"/>
      <c r="C10" s="240"/>
      <c r="D10" s="85"/>
      <c r="E10" s="241"/>
      <c r="F10" s="242"/>
      <c r="G10" s="242"/>
      <c r="H10" s="243"/>
      <c r="I10" s="24"/>
      <c r="J10" s="239"/>
      <c r="K10" s="240"/>
    </row>
    <row r="11" spans="1:11" ht="12.75" customHeight="1">
      <c r="A11" s="125"/>
      <c r="B11" s="239"/>
      <c r="C11" s="240"/>
      <c r="D11" s="85"/>
      <c r="E11" s="241"/>
      <c r="F11" s="242"/>
      <c r="G11" s="242"/>
      <c r="H11" s="243"/>
      <c r="I11" s="24"/>
      <c r="J11" s="239"/>
      <c r="K11" s="240"/>
    </row>
    <row r="12" spans="1:11" ht="15">
      <c r="A12" s="46"/>
      <c r="B12" s="47"/>
      <c r="C12" s="47"/>
      <c r="D12" s="47"/>
      <c r="E12" s="47"/>
      <c r="F12" s="47"/>
      <c r="G12" s="244" t="s">
        <v>86</v>
      </c>
      <c r="H12" s="245"/>
      <c r="I12" s="61">
        <f>SUM(I7:I11)</f>
        <v>2430965</v>
      </c>
      <c r="J12" s="48"/>
      <c r="K12" s="49"/>
    </row>
    <row r="13" spans="1:11" ht="12.75" customHeight="1">
      <c r="A13" s="3"/>
      <c r="B13" s="3"/>
      <c r="C13" s="3"/>
      <c r="D13" s="3"/>
      <c r="E13" s="3"/>
      <c r="F13" s="3"/>
      <c r="G13" s="3"/>
      <c r="H13" s="3"/>
      <c r="I13" s="84"/>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2.75" customHeight="1">
      <c r="A16" s="79">
        <v>43529</v>
      </c>
      <c r="B16" s="125">
        <v>617</v>
      </c>
      <c r="C16" s="125">
        <v>628</v>
      </c>
      <c r="D16" s="125">
        <v>667</v>
      </c>
      <c r="E16" s="39" t="s">
        <v>300</v>
      </c>
      <c r="F16" s="42"/>
      <c r="G16" s="39" t="s">
        <v>301</v>
      </c>
      <c r="H16" s="42"/>
      <c r="I16" s="24">
        <v>35949865</v>
      </c>
      <c r="J16" s="24">
        <v>35949865</v>
      </c>
      <c r="K16" s="62">
        <f aca="true" t="shared" si="0" ref="K16:K24">+I16-J16</f>
        <v>0</v>
      </c>
    </row>
    <row r="17" spans="1:11" ht="12.75" customHeight="1">
      <c r="A17" s="79">
        <v>43531</v>
      </c>
      <c r="B17" s="125">
        <v>625</v>
      </c>
      <c r="C17" s="125">
        <v>628</v>
      </c>
      <c r="D17" s="125">
        <v>674</v>
      </c>
      <c r="E17" s="39" t="s">
        <v>300</v>
      </c>
      <c r="F17" s="42"/>
      <c r="G17" s="39" t="s">
        <v>301</v>
      </c>
      <c r="H17" s="42"/>
      <c r="I17" s="24">
        <v>33562164</v>
      </c>
      <c r="J17" s="24">
        <v>33562164</v>
      </c>
      <c r="K17" s="62">
        <f t="shared" si="0"/>
        <v>0</v>
      </c>
    </row>
    <row r="18" spans="1:11" ht="12.75" customHeight="1">
      <c r="A18" s="79">
        <v>43585</v>
      </c>
      <c r="B18" s="125" t="s">
        <v>393</v>
      </c>
      <c r="C18" s="125">
        <v>684</v>
      </c>
      <c r="D18" s="125">
        <v>915</v>
      </c>
      <c r="E18" s="39" t="s">
        <v>395</v>
      </c>
      <c r="F18" s="42"/>
      <c r="G18" s="39" t="s">
        <v>394</v>
      </c>
      <c r="H18" s="42"/>
      <c r="I18" s="24">
        <v>608601401</v>
      </c>
      <c r="J18" s="24">
        <v>442220971</v>
      </c>
      <c r="K18" s="62">
        <f t="shared" si="0"/>
        <v>166380430</v>
      </c>
    </row>
    <row r="19" spans="1:11" ht="12.75" customHeight="1">
      <c r="A19" s="79">
        <v>43592</v>
      </c>
      <c r="B19" s="125">
        <v>790</v>
      </c>
      <c r="C19" s="125">
        <v>687</v>
      </c>
      <c r="D19" s="125">
        <v>934</v>
      </c>
      <c r="E19" s="39" t="s">
        <v>470</v>
      </c>
      <c r="F19" s="42"/>
      <c r="G19" s="39" t="s">
        <v>469</v>
      </c>
      <c r="H19" s="42"/>
      <c r="I19" s="24">
        <v>518840610</v>
      </c>
      <c r="J19" s="24"/>
      <c r="K19" s="62">
        <f t="shared" si="0"/>
        <v>518840610</v>
      </c>
    </row>
    <row r="20" spans="1:11" ht="12.75" customHeight="1">
      <c r="A20" s="79">
        <v>43599</v>
      </c>
      <c r="B20" s="125">
        <v>779</v>
      </c>
      <c r="C20" s="125">
        <v>885</v>
      </c>
      <c r="D20" s="125">
        <v>970</v>
      </c>
      <c r="E20" s="39" t="s">
        <v>467</v>
      </c>
      <c r="F20" s="42"/>
      <c r="G20" s="39" t="s">
        <v>468</v>
      </c>
      <c r="H20" s="42"/>
      <c r="I20" s="24">
        <v>90003489</v>
      </c>
      <c r="J20" s="24"/>
      <c r="K20" s="62">
        <f t="shared" si="0"/>
        <v>90003489</v>
      </c>
    </row>
    <row r="21" spans="1:11" ht="12.75" customHeight="1">
      <c r="A21" s="79">
        <v>43648</v>
      </c>
      <c r="B21" s="125">
        <v>832</v>
      </c>
      <c r="C21" s="125">
        <v>922</v>
      </c>
      <c r="D21" s="125">
        <v>1195</v>
      </c>
      <c r="E21" s="39" t="s">
        <v>536</v>
      </c>
      <c r="F21" s="42"/>
      <c r="G21" s="39" t="s">
        <v>537</v>
      </c>
      <c r="H21" s="42"/>
      <c r="I21" s="24">
        <v>803100000</v>
      </c>
      <c r="J21" s="24"/>
      <c r="K21" s="62">
        <f t="shared" si="0"/>
        <v>803100000</v>
      </c>
    </row>
    <row r="22" spans="1:11" ht="15">
      <c r="A22" s="79"/>
      <c r="B22" s="125"/>
      <c r="C22" s="125"/>
      <c r="D22" s="125"/>
      <c r="E22" s="39"/>
      <c r="F22" s="42"/>
      <c r="G22" s="39"/>
      <c r="H22" s="42"/>
      <c r="I22" s="24"/>
      <c r="J22" s="24"/>
      <c r="K22" s="62">
        <f t="shared" si="0"/>
        <v>0</v>
      </c>
    </row>
    <row r="23" spans="1:11" ht="15">
      <c r="A23" s="79"/>
      <c r="B23" s="125"/>
      <c r="C23" s="125"/>
      <c r="D23" s="125"/>
      <c r="E23" s="39"/>
      <c r="F23" s="42"/>
      <c r="G23" s="39"/>
      <c r="H23" s="42"/>
      <c r="I23" s="24"/>
      <c r="J23" s="36"/>
      <c r="K23" s="62">
        <f t="shared" si="0"/>
        <v>0</v>
      </c>
    </row>
    <row r="24" spans="1:11" ht="12.75" customHeight="1">
      <c r="A24" s="41"/>
      <c r="B24" s="125"/>
      <c r="C24" s="125"/>
      <c r="D24" s="125"/>
      <c r="E24" s="39"/>
      <c r="F24" s="42"/>
      <c r="G24" s="39"/>
      <c r="H24" s="42"/>
      <c r="I24" s="24"/>
      <c r="J24" s="74"/>
      <c r="K24" s="62">
        <f t="shared" si="0"/>
        <v>0</v>
      </c>
    </row>
    <row r="25" spans="1:11" ht="15">
      <c r="A25" s="46"/>
      <c r="B25" s="47"/>
      <c r="C25" s="47"/>
      <c r="D25" s="47"/>
      <c r="E25" s="47"/>
      <c r="F25" s="47"/>
      <c r="G25" s="244" t="s">
        <v>86</v>
      </c>
      <c r="H25" s="245"/>
      <c r="I25" s="65">
        <f>SUM(I16:I24)</f>
        <v>2090057529</v>
      </c>
      <c r="J25" s="65">
        <f>SUM(J16:J24)</f>
        <v>511733000</v>
      </c>
      <c r="K25" s="65">
        <f>SUM(K16:K24)</f>
        <v>1578324529</v>
      </c>
    </row>
    <row r="26" spans="1:11" ht="12.75" customHeight="1">
      <c r="A26" s="47"/>
      <c r="B26" s="47"/>
      <c r="C26" s="47"/>
      <c r="D26" s="47"/>
      <c r="E26" s="47"/>
      <c r="F26" s="47"/>
      <c r="G26" s="47"/>
      <c r="H26" s="47"/>
      <c r="I26" s="93"/>
      <c r="J26" s="76"/>
      <c r="K26" s="47"/>
    </row>
    <row r="27" spans="1:11" ht="24.75" customHeight="1">
      <c r="A27" s="133" t="s">
        <v>108</v>
      </c>
      <c r="B27" s="133" t="s">
        <v>106</v>
      </c>
      <c r="C27" s="133" t="s">
        <v>105</v>
      </c>
      <c r="D27" s="134" t="s">
        <v>109</v>
      </c>
      <c r="E27" s="133" t="s">
        <v>33</v>
      </c>
      <c r="F27" s="133" t="s">
        <v>103</v>
      </c>
      <c r="G27" s="133" t="s">
        <v>30</v>
      </c>
      <c r="H27" s="133" t="s">
        <v>42</v>
      </c>
      <c r="I27" s="133" t="s">
        <v>43</v>
      </c>
      <c r="J27" s="133" t="s">
        <v>73</v>
      </c>
      <c r="K27" s="133" t="s">
        <v>48</v>
      </c>
    </row>
    <row r="28" spans="1:11" ht="24.75" customHeight="1">
      <c r="A28" s="140">
        <v>0</v>
      </c>
      <c r="B28" s="140">
        <v>2097000000</v>
      </c>
      <c r="C28" s="140">
        <v>0</v>
      </c>
      <c r="D28" s="136">
        <f>+A28+B28-C28</f>
        <v>2097000000</v>
      </c>
      <c r="E28" s="136">
        <f>+I25</f>
        <v>2090057529</v>
      </c>
      <c r="F28" s="137">
        <f>+E28/D28</f>
        <v>0.9966893319027181</v>
      </c>
      <c r="G28" s="136">
        <f>+I12</f>
        <v>2430965</v>
      </c>
      <c r="H28" s="136">
        <f>+D28-E28-G28</f>
        <v>4511506</v>
      </c>
      <c r="I28" s="136">
        <f>+J25</f>
        <v>511733000</v>
      </c>
      <c r="J28" s="142">
        <f>+I28/D28</f>
        <v>0.24403099666189795</v>
      </c>
      <c r="K28" s="136">
        <f>+K25</f>
        <v>1578324529</v>
      </c>
    </row>
    <row r="29" spans="1:11" ht="15">
      <c r="A29" s="139">
        <v>1</v>
      </c>
      <c r="B29" s="139">
        <v>2</v>
      </c>
      <c r="C29" s="139">
        <v>3</v>
      </c>
      <c r="D29" s="139" t="s">
        <v>35</v>
      </c>
      <c r="E29" s="139">
        <v>5</v>
      </c>
      <c r="F29" s="139" t="s">
        <v>49</v>
      </c>
      <c r="G29" s="139">
        <v>7</v>
      </c>
      <c r="H29" s="139" t="s">
        <v>50</v>
      </c>
      <c r="I29" s="139">
        <v>9</v>
      </c>
      <c r="J29" s="139" t="s">
        <v>74</v>
      </c>
      <c r="K29" s="139" t="s">
        <v>75</v>
      </c>
    </row>
  </sheetData>
  <sheetProtection/>
  <mergeCells count="30">
    <mergeCell ref="B11:C11"/>
    <mergeCell ref="E11:H11"/>
    <mergeCell ref="J11:K11"/>
    <mergeCell ref="J8:K8"/>
    <mergeCell ref="B9:C9"/>
    <mergeCell ref="E9:H9"/>
    <mergeCell ref="J9:K9"/>
    <mergeCell ref="B10:C10"/>
    <mergeCell ref="E10:H10"/>
    <mergeCell ref="J10:K10"/>
    <mergeCell ref="B7:C7"/>
    <mergeCell ref="E7:H7"/>
    <mergeCell ref="J7:K7"/>
    <mergeCell ref="G25:H25"/>
    <mergeCell ref="G12:H12"/>
    <mergeCell ref="A14:A15"/>
    <mergeCell ref="E14:H14"/>
    <mergeCell ref="I14:I15"/>
    <mergeCell ref="B8:C8"/>
    <mergeCell ref="E8:H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6.xml><?xml version="1.0" encoding="utf-8"?>
<worksheet xmlns="http://schemas.openxmlformats.org/spreadsheetml/2006/main" xmlns:r="http://schemas.openxmlformats.org/officeDocument/2006/relationships">
  <dimension ref="A1:K27"/>
  <sheetViews>
    <sheetView zoomScalePageLayoutView="0" workbookViewId="0" topLeftCell="A1">
      <selection activeCell="J18" sqref="J18"/>
    </sheetView>
  </sheetViews>
  <sheetFormatPr defaultColWidth="11.421875" defaultRowHeight="12.75"/>
  <cols>
    <col min="1" max="1" width="21.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400</v>
      </c>
      <c r="B3" s="132" t="s">
        <v>401</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231"/>
      <c r="D5" s="223" t="s">
        <v>51</v>
      </c>
      <c r="E5" s="225" t="s">
        <v>30</v>
      </c>
      <c r="F5" s="229"/>
      <c r="G5" s="229"/>
      <c r="H5" s="226"/>
      <c r="I5" s="223" t="s">
        <v>24</v>
      </c>
      <c r="J5" s="230" t="s">
        <v>34</v>
      </c>
      <c r="K5" s="231"/>
    </row>
    <row r="6" spans="1:11" ht="15">
      <c r="A6" s="224"/>
      <c r="B6" s="228"/>
      <c r="C6" s="233"/>
      <c r="D6" s="224"/>
      <c r="E6" s="225" t="s">
        <v>26</v>
      </c>
      <c r="F6" s="229"/>
      <c r="G6" s="229"/>
      <c r="H6" s="226"/>
      <c r="I6" s="224"/>
      <c r="J6" s="232"/>
      <c r="K6" s="233"/>
    </row>
    <row r="7" spans="1:11" ht="15">
      <c r="A7" s="194">
        <v>43560</v>
      </c>
      <c r="B7" s="234" t="s">
        <v>327</v>
      </c>
      <c r="C7" s="235"/>
      <c r="D7" s="85">
        <v>833</v>
      </c>
      <c r="E7" s="236" t="s">
        <v>399</v>
      </c>
      <c r="F7" s="237"/>
      <c r="G7" s="237"/>
      <c r="H7" s="238"/>
      <c r="I7" s="63">
        <v>2666667</v>
      </c>
      <c r="J7" s="234" t="s">
        <v>328</v>
      </c>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1" ht="15">
      <c r="A11" s="125"/>
      <c r="B11" s="239"/>
      <c r="C11" s="240"/>
      <c r="D11" s="85"/>
      <c r="E11" s="241"/>
      <c r="F11" s="242"/>
      <c r="G11" s="242"/>
      <c r="H11" s="243"/>
      <c r="I11" s="63"/>
      <c r="J11" s="239"/>
      <c r="K11" s="240"/>
    </row>
    <row r="12" spans="1:11" ht="12.75" customHeight="1">
      <c r="A12" s="125"/>
      <c r="B12" s="246"/>
      <c r="C12" s="247"/>
      <c r="D12" s="85"/>
      <c r="E12" s="241"/>
      <c r="F12" s="242"/>
      <c r="G12" s="242"/>
      <c r="H12" s="243"/>
      <c r="I12" s="63"/>
      <c r="J12" s="239"/>
      <c r="K12" s="240"/>
    </row>
    <row r="13" spans="1:11" ht="15">
      <c r="A13" s="46"/>
      <c r="B13" s="33"/>
      <c r="C13" s="33"/>
      <c r="D13" s="47"/>
      <c r="E13" s="47"/>
      <c r="F13" s="47"/>
      <c r="G13" s="244" t="s">
        <v>86</v>
      </c>
      <c r="H13" s="245"/>
      <c r="I13" s="61">
        <f>SUM(I7:I12)</f>
        <v>2666667</v>
      </c>
      <c r="J13" s="48"/>
      <c r="K13" s="49"/>
    </row>
    <row r="14" spans="1:11" ht="12.75" customHeight="1">
      <c r="A14" s="47"/>
      <c r="B14" s="47"/>
      <c r="C14" s="47"/>
      <c r="D14" s="47"/>
      <c r="E14" s="47"/>
      <c r="F14" s="47"/>
      <c r="G14" s="47"/>
      <c r="H14" s="47"/>
      <c r="I14" s="93"/>
      <c r="J14" s="95"/>
      <c r="K14" s="47"/>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43629</v>
      </c>
      <c r="B17" s="55">
        <v>237</v>
      </c>
      <c r="C17" s="55">
        <v>833</v>
      </c>
      <c r="D17" s="55">
        <v>1034</v>
      </c>
      <c r="E17" s="90" t="s">
        <v>499</v>
      </c>
      <c r="F17" s="57"/>
      <c r="G17" s="208" t="s">
        <v>72</v>
      </c>
      <c r="H17" s="57"/>
      <c r="I17" s="63">
        <v>333333</v>
      </c>
      <c r="J17" s="63">
        <v>333333</v>
      </c>
      <c r="K17" s="62">
        <f aca="true" t="shared" si="0" ref="K17:K22">+I17-J17</f>
        <v>0</v>
      </c>
    </row>
    <row r="18" spans="1:11" ht="15">
      <c r="A18" s="41"/>
      <c r="B18" s="54"/>
      <c r="C18" s="55"/>
      <c r="D18" s="55"/>
      <c r="E18" s="128"/>
      <c r="F18" s="57"/>
      <c r="G18" s="128"/>
      <c r="H18" s="57"/>
      <c r="I18" s="60"/>
      <c r="J18" s="60"/>
      <c r="K18" s="62">
        <f t="shared" si="0"/>
        <v>0</v>
      </c>
    </row>
    <row r="19" spans="1:11" ht="15">
      <c r="A19" s="41"/>
      <c r="B19" s="54"/>
      <c r="C19" s="55"/>
      <c r="D19" s="55"/>
      <c r="E19" s="128"/>
      <c r="F19" s="57"/>
      <c r="G19" s="128"/>
      <c r="H19" s="57"/>
      <c r="I19" s="60"/>
      <c r="J19" s="60"/>
      <c r="K19" s="62">
        <f t="shared" si="0"/>
        <v>0</v>
      </c>
    </row>
    <row r="20" spans="1:11" ht="15">
      <c r="A20" s="41"/>
      <c r="B20" s="54"/>
      <c r="C20" s="55"/>
      <c r="D20" s="55"/>
      <c r="E20" s="128"/>
      <c r="F20" s="57"/>
      <c r="G20" s="128"/>
      <c r="H20" s="57"/>
      <c r="I20" s="60"/>
      <c r="J20" s="60"/>
      <c r="K20" s="62">
        <f t="shared" si="0"/>
        <v>0</v>
      </c>
    </row>
    <row r="21" spans="1:11" ht="15">
      <c r="A21" s="41"/>
      <c r="B21" s="54"/>
      <c r="C21" s="55"/>
      <c r="D21" s="55"/>
      <c r="E21" s="128"/>
      <c r="F21" s="57"/>
      <c r="G21" s="128"/>
      <c r="H21" s="57"/>
      <c r="I21" s="60"/>
      <c r="J21" s="60"/>
      <c r="K21" s="62">
        <f t="shared" si="0"/>
        <v>0</v>
      </c>
    </row>
    <row r="22" spans="1:11" ht="15">
      <c r="A22" s="41"/>
      <c r="B22" s="54"/>
      <c r="C22" s="55"/>
      <c r="D22" s="55"/>
      <c r="E22" s="39"/>
      <c r="F22" s="57"/>
      <c r="G22" s="39"/>
      <c r="H22" s="57"/>
      <c r="I22" s="62"/>
      <c r="J22" s="62"/>
      <c r="K22" s="62">
        <f t="shared" si="0"/>
        <v>0</v>
      </c>
    </row>
    <row r="23" spans="1:11" ht="15">
      <c r="A23" s="46"/>
      <c r="B23" s="47"/>
      <c r="C23" s="47"/>
      <c r="D23" s="47"/>
      <c r="E23" s="47"/>
      <c r="F23" s="47"/>
      <c r="G23" s="244" t="s">
        <v>86</v>
      </c>
      <c r="H23" s="245"/>
      <c r="I23" s="65">
        <f>SUM(I17:I22)</f>
        <v>333333</v>
      </c>
      <c r="J23" s="65">
        <f>SUM(J17:J22)</f>
        <v>333333</v>
      </c>
      <c r="K23" s="65">
        <f>SUM(K17:K22)</f>
        <v>0</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c r="B26" s="140">
        <v>3000000</v>
      </c>
      <c r="C26" s="140">
        <v>0</v>
      </c>
      <c r="D26" s="136">
        <f>+A26+B26-C26</f>
        <v>3000000</v>
      </c>
      <c r="E26" s="136">
        <f>+I23</f>
        <v>333333</v>
      </c>
      <c r="F26" s="137">
        <f>+E26/D26</f>
        <v>0.111111</v>
      </c>
      <c r="G26" s="136">
        <f>+I13</f>
        <v>2666667</v>
      </c>
      <c r="H26" s="136">
        <f>+D26-E26-G26</f>
        <v>0</v>
      </c>
      <c r="I26" s="141">
        <f>+J23</f>
        <v>333333</v>
      </c>
      <c r="J26" s="142">
        <f>+I26/D26</f>
        <v>0.111111</v>
      </c>
      <c r="K26" s="141">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4">
    <mergeCell ref="J7:K7"/>
    <mergeCell ref="B8:C8"/>
    <mergeCell ref="E8:H8"/>
    <mergeCell ref="J8:K8"/>
    <mergeCell ref="B9:C9"/>
    <mergeCell ref="J12:K12"/>
    <mergeCell ref="J9:K9"/>
    <mergeCell ref="B10:C10"/>
    <mergeCell ref="J15:J16"/>
    <mergeCell ref="I15:I16"/>
    <mergeCell ref="J10:K10"/>
    <mergeCell ref="B11:C11"/>
    <mergeCell ref="E11:H11"/>
    <mergeCell ref="J11:K11"/>
    <mergeCell ref="A15:A16"/>
    <mergeCell ref="B5:B6"/>
    <mergeCell ref="D5:D6"/>
    <mergeCell ref="I5:I6"/>
    <mergeCell ref="J5:K6"/>
    <mergeCell ref="A5:A6"/>
    <mergeCell ref="C5:C6"/>
    <mergeCell ref="B7:C7"/>
    <mergeCell ref="B12:C12"/>
    <mergeCell ref="E12:H12"/>
    <mergeCell ref="G23:H23"/>
    <mergeCell ref="E15:H15"/>
    <mergeCell ref="E16:F16"/>
    <mergeCell ref="G16:H16"/>
    <mergeCell ref="E5:H5"/>
    <mergeCell ref="E6:H6"/>
    <mergeCell ref="G13:H13"/>
    <mergeCell ref="E9:H9"/>
    <mergeCell ref="E7:H7"/>
    <mergeCell ref="E10:H10"/>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7.xml><?xml version="1.0" encoding="utf-8"?>
<worksheet xmlns="http://schemas.openxmlformats.org/spreadsheetml/2006/main" xmlns:r="http://schemas.openxmlformats.org/officeDocument/2006/relationships">
  <dimension ref="A1:M34"/>
  <sheetViews>
    <sheetView zoomScalePageLayoutView="0" workbookViewId="0" topLeftCell="A1">
      <selection activeCell="J24" sqref="J24"/>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117</v>
      </c>
      <c r="B3" s="132" t="s">
        <v>116</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43524</v>
      </c>
      <c r="B17" s="125" t="s">
        <v>285</v>
      </c>
      <c r="C17" s="55">
        <v>632</v>
      </c>
      <c r="D17" s="55">
        <v>632</v>
      </c>
      <c r="E17" s="124" t="s">
        <v>286</v>
      </c>
      <c r="F17" s="57"/>
      <c r="G17" s="56" t="s">
        <v>229</v>
      </c>
      <c r="H17" s="57"/>
      <c r="I17" s="63">
        <v>40346000</v>
      </c>
      <c r="J17" s="63">
        <v>40346000</v>
      </c>
      <c r="K17" s="62">
        <f>+I17-J17</f>
        <v>0</v>
      </c>
    </row>
    <row r="18" spans="1:13" ht="15">
      <c r="A18" s="41">
        <v>43546</v>
      </c>
      <c r="B18" s="125" t="s">
        <v>303</v>
      </c>
      <c r="C18" s="55">
        <v>725</v>
      </c>
      <c r="D18" s="55">
        <v>771</v>
      </c>
      <c r="E18" s="124" t="s">
        <v>302</v>
      </c>
      <c r="F18" s="57"/>
      <c r="G18" s="56" t="s">
        <v>229</v>
      </c>
      <c r="H18" s="57"/>
      <c r="I18" s="63">
        <v>31668000</v>
      </c>
      <c r="J18" s="63">
        <v>31668000</v>
      </c>
      <c r="K18" s="62">
        <f aca="true" t="shared" si="0" ref="K18:K28">+I18-J18</f>
        <v>0</v>
      </c>
      <c r="M18" s="122"/>
    </row>
    <row r="19" spans="1:13" ht="15">
      <c r="A19" s="41">
        <v>43558</v>
      </c>
      <c r="B19" s="125" t="s">
        <v>377</v>
      </c>
      <c r="C19" s="55">
        <v>818</v>
      </c>
      <c r="D19" s="55">
        <v>830</v>
      </c>
      <c r="E19" s="124" t="s">
        <v>376</v>
      </c>
      <c r="F19" s="57"/>
      <c r="G19" s="56" t="s">
        <v>229</v>
      </c>
      <c r="H19" s="57"/>
      <c r="I19" s="63">
        <v>34053000</v>
      </c>
      <c r="J19" s="63">
        <v>34053000</v>
      </c>
      <c r="K19" s="62">
        <f t="shared" si="0"/>
        <v>0</v>
      </c>
      <c r="M19" s="122"/>
    </row>
    <row r="20" spans="1:13" ht="15">
      <c r="A20" s="41">
        <v>43594</v>
      </c>
      <c r="B20" s="125" t="s">
        <v>465</v>
      </c>
      <c r="C20" s="55">
        <v>900</v>
      </c>
      <c r="D20" s="55">
        <v>937</v>
      </c>
      <c r="E20" s="124" t="s">
        <v>466</v>
      </c>
      <c r="F20" s="57"/>
      <c r="G20" s="56" t="s">
        <v>229</v>
      </c>
      <c r="H20" s="57"/>
      <c r="I20" s="63">
        <v>36006000</v>
      </c>
      <c r="J20" s="63">
        <v>36006000</v>
      </c>
      <c r="K20" s="62">
        <f t="shared" si="0"/>
        <v>0</v>
      </c>
      <c r="M20" s="122"/>
    </row>
    <row r="21" spans="1:13" ht="15">
      <c r="A21" s="41">
        <v>43621</v>
      </c>
      <c r="B21" s="125" t="s">
        <v>500</v>
      </c>
      <c r="C21" s="55">
        <v>936</v>
      </c>
      <c r="D21" s="55">
        <v>1008</v>
      </c>
      <c r="E21" s="124" t="s">
        <v>503</v>
      </c>
      <c r="F21" s="57"/>
      <c r="G21" s="56" t="s">
        <v>229</v>
      </c>
      <c r="H21" s="57"/>
      <c r="I21" s="63">
        <v>33906000</v>
      </c>
      <c r="J21" s="63">
        <v>33906000</v>
      </c>
      <c r="K21" s="62">
        <f t="shared" si="0"/>
        <v>0</v>
      </c>
      <c r="M21" s="122"/>
    </row>
    <row r="22" spans="1:13" ht="15">
      <c r="A22" s="41">
        <v>43641</v>
      </c>
      <c r="B22" s="125" t="s">
        <v>501</v>
      </c>
      <c r="C22" s="55">
        <v>992</v>
      </c>
      <c r="D22" s="55">
        <v>1064</v>
      </c>
      <c r="E22" s="124" t="s">
        <v>504</v>
      </c>
      <c r="F22" s="57"/>
      <c r="G22" s="56" t="s">
        <v>502</v>
      </c>
      <c r="H22" s="57"/>
      <c r="I22" s="63">
        <v>30140000</v>
      </c>
      <c r="J22" s="63">
        <v>0</v>
      </c>
      <c r="K22" s="62">
        <f t="shared" si="0"/>
        <v>30140000</v>
      </c>
      <c r="M22" s="122"/>
    </row>
    <row r="23" spans="1:13" ht="15">
      <c r="A23" s="41">
        <v>43672</v>
      </c>
      <c r="B23" s="125" t="s">
        <v>539</v>
      </c>
      <c r="C23" s="55">
        <v>1128</v>
      </c>
      <c r="D23" s="55">
        <v>1234</v>
      </c>
      <c r="E23" s="124" t="s">
        <v>538</v>
      </c>
      <c r="F23" s="57"/>
      <c r="G23" s="56" t="s">
        <v>229</v>
      </c>
      <c r="H23" s="57"/>
      <c r="I23" s="63">
        <v>34790000</v>
      </c>
      <c r="J23" s="63">
        <v>34790000</v>
      </c>
      <c r="K23" s="62">
        <f t="shared" si="0"/>
        <v>0</v>
      </c>
      <c r="M23" s="122"/>
    </row>
    <row r="24" spans="1:13" ht="15">
      <c r="A24" s="41">
        <v>43699</v>
      </c>
      <c r="B24" s="125" t="s">
        <v>591</v>
      </c>
      <c r="C24" s="55">
        <v>1136</v>
      </c>
      <c r="D24" s="55">
        <v>1311</v>
      </c>
      <c r="E24" s="124" t="s">
        <v>593</v>
      </c>
      <c r="F24" s="57"/>
      <c r="G24" s="56" t="s">
        <v>229</v>
      </c>
      <c r="H24" s="57"/>
      <c r="I24" s="63">
        <v>34609000</v>
      </c>
      <c r="J24" s="63"/>
      <c r="K24" s="62">
        <f t="shared" si="0"/>
        <v>34609000</v>
      </c>
      <c r="M24" s="122"/>
    </row>
    <row r="25" spans="1:13" ht="15">
      <c r="A25" s="41">
        <v>43707</v>
      </c>
      <c r="B25" s="125" t="s">
        <v>592</v>
      </c>
      <c r="C25" s="55">
        <v>1146</v>
      </c>
      <c r="D25" s="55">
        <v>1354</v>
      </c>
      <c r="E25" s="124" t="s">
        <v>594</v>
      </c>
      <c r="F25" s="57"/>
      <c r="G25" s="56" t="s">
        <v>229</v>
      </c>
      <c r="H25" s="57"/>
      <c r="I25" s="63">
        <v>34113000</v>
      </c>
      <c r="J25" s="63"/>
      <c r="K25" s="62">
        <f t="shared" si="0"/>
        <v>34113000</v>
      </c>
      <c r="M25" s="122"/>
    </row>
    <row r="26" spans="1:13" ht="15">
      <c r="A26" s="41"/>
      <c r="B26" s="125"/>
      <c r="C26" s="55"/>
      <c r="D26" s="55"/>
      <c r="E26" s="124"/>
      <c r="F26" s="57"/>
      <c r="G26" s="56"/>
      <c r="H26" s="57"/>
      <c r="I26" s="63"/>
      <c r="J26" s="63"/>
      <c r="K26" s="62">
        <f t="shared" si="0"/>
        <v>0</v>
      </c>
      <c r="M26" s="122"/>
    </row>
    <row r="27" spans="1:13" ht="15">
      <c r="A27" s="41"/>
      <c r="B27" s="125"/>
      <c r="C27" s="55"/>
      <c r="D27" s="55"/>
      <c r="E27" s="124"/>
      <c r="F27" s="57"/>
      <c r="G27" s="56"/>
      <c r="H27" s="57"/>
      <c r="I27" s="63"/>
      <c r="J27" s="63"/>
      <c r="K27" s="62">
        <f t="shared" si="0"/>
        <v>0</v>
      </c>
      <c r="M27" s="122"/>
    </row>
    <row r="28" spans="1:13" ht="15">
      <c r="A28" s="41"/>
      <c r="B28" s="125"/>
      <c r="C28" s="55"/>
      <c r="D28" s="55"/>
      <c r="E28" s="124"/>
      <c r="F28" s="57"/>
      <c r="G28" s="56"/>
      <c r="H28" s="57"/>
      <c r="I28" s="63"/>
      <c r="J28" s="63"/>
      <c r="K28" s="62">
        <f t="shared" si="0"/>
        <v>0</v>
      </c>
      <c r="M28" s="122"/>
    </row>
    <row r="29" spans="1:13" ht="15">
      <c r="A29" s="41"/>
      <c r="B29" s="125"/>
      <c r="C29" s="55"/>
      <c r="D29" s="55"/>
      <c r="E29" s="90"/>
      <c r="F29" s="57"/>
      <c r="G29" s="56"/>
      <c r="H29" s="57"/>
      <c r="I29" s="63"/>
      <c r="J29" s="63"/>
      <c r="K29" s="62">
        <f>+I29-J29</f>
        <v>0</v>
      </c>
      <c r="M29" s="122"/>
    </row>
    <row r="30" spans="1:11" ht="15">
      <c r="A30" s="46"/>
      <c r="B30" s="47"/>
      <c r="C30" s="47"/>
      <c r="D30" s="47"/>
      <c r="E30" s="47"/>
      <c r="F30" s="47"/>
      <c r="G30" s="244" t="s">
        <v>86</v>
      </c>
      <c r="H30" s="245"/>
      <c r="I30" s="65">
        <f>SUM(I17:I29)</f>
        <v>309631000</v>
      </c>
      <c r="J30" s="65">
        <f>SUM(J17:J29)</f>
        <v>210769000</v>
      </c>
      <c r="K30" s="65">
        <f>SUM(K17:K29)</f>
        <v>98862000</v>
      </c>
    </row>
    <row r="31" spans="1:11" ht="12.75" customHeight="1">
      <c r="A31" s="3"/>
      <c r="B31" s="3"/>
      <c r="C31" s="3"/>
      <c r="D31" s="3"/>
      <c r="E31" s="3"/>
      <c r="F31" s="3"/>
      <c r="G31" s="3"/>
      <c r="H31" s="3"/>
      <c r="I31" s="76"/>
      <c r="J31" s="59"/>
      <c r="K31" s="95"/>
    </row>
    <row r="32" spans="1:11" ht="24.75" customHeight="1">
      <c r="A32" s="133" t="s">
        <v>108</v>
      </c>
      <c r="B32" s="133" t="s">
        <v>106</v>
      </c>
      <c r="C32" s="133" t="s">
        <v>105</v>
      </c>
      <c r="D32" s="134" t="s">
        <v>109</v>
      </c>
      <c r="E32" s="133" t="s">
        <v>33</v>
      </c>
      <c r="F32" s="133" t="s">
        <v>103</v>
      </c>
      <c r="G32" s="133" t="s">
        <v>30</v>
      </c>
      <c r="H32" s="133" t="s">
        <v>42</v>
      </c>
      <c r="I32" s="133" t="s">
        <v>43</v>
      </c>
      <c r="J32" s="133" t="s">
        <v>73</v>
      </c>
      <c r="K32" s="133" t="s">
        <v>48</v>
      </c>
    </row>
    <row r="33" spans="1:11" ht="24.75" customHeight="1">
      <c r="A33" s="140">
        <v>590500000</v>
      </c>
      <c r="B33" s="140"/>
      <c r="C33" s="140">
        <v>0</v>
      </c>
      <c r="D33" s="136">
        <f>+A33+B33-C33</f>
        <v>590500000</v>
      </c>
      <c r="E33" s="136">
        <f>+I30</f>
        <v>309631000</v>
      </c>
      <c r="F33" s="137">
        <f>+E33/D33</f>
        <v>0.5243539373412363</v>
      </c>
      <c r="G33" s="136">
        <f>+I13</f>
        <v>0</v>
      </c>
      <c r="H33" s="136">
        <f>+D33-E33-G33</f>
        <v>280869000</v>
      </c>
      <c r="I33" s="136">
        <f>+J30</f>
        <v>210769000</v>
      </c>
      <c r="J33" s="142">
        <f>+I33/D33</f>
        <v>0.35693310753598645</v>
      </c>
      <c r="K33" s="136">
        <f>+K30</f>
        <v>98862000</v>
      </c>
    </row>
    <row r="34" spans="1:11" ht="15">
      <c r="A34" s="139">
        <v>1</v>
      </c>
      <c r="B34" s="139">
        <v>2</v>
      </c>
      <c r="C34" s="139">
        <v>3</v>
      </c>
      <c r="D34" s="139" t="s">
        <v>35</v>
      </c>
      <c r="E34" s="139">
        <v>5</v>
      </c>
      <c r="F34" s="139" t="s">
        <v>49</v>
      </c>
      <c r="G34" s="139">
        <v>7</v>
      </c>
      <c r="H34" s="139" t="s">
        <v>50</v>
      </c>
      <c r="I34" s="139">
        <v>9</v>
      </c>
      <c r="J34" s="139" t="s">
        <v>74</v>
      </c>
      <c r="K34" s="139" t="s">
        <v>75</v>
      </c>
    </row>
  </sheetData>
  <sheetProtection/>
  <mergeCells count="33">
    <mergeCell ref="B12:C12"/>
    <mergeCell ref="E12:H12"/>
    <mergeCell ref="J12:K12"/>
    <mergeCell ref="B10:C10"/>
    <mergeCell ref="E10:H10"/>
    <mergeCell ref="J10:K10"/>
    <mergeCell ref="B11:C11"/>
    <mergeCell ref="E11:H11"/>
    <mergeCell ref="J11:K11"/>
    <mergeCell ref="J7:K7"/>
    <mergeCell ref="B8:C8"/>
    <mergeCell ref="E8:H8"/>
    <mergeCell ref="J8:K8"/>
    <mergeCell ref="B9:C9"/>
    <mergeCell ref="E9:H9"/>
    <mergeCell ref="J9:K9"/>
    <mergeCell ref="I5:I6"/>
    <mergeCell ref="A5:A6"/>
    <mergeCell ref="B5:B6"/>
    <mergeCell ref="D5:D6"/>
    <mergeCell ref="E5:H5"/>
    <mergeCell ref="B7:C7"/>
    <mergeCell ref="E7:H7"/>
    <mergeCell ref="G30:H30"/>
    <mergeCell ref="J5:K6"/>
    <mergeCell ref="E6:H6"/>
    <mergeCell ref="G13:H13"/>
    <mergeCell ref="A15:A16"/>
    <mergeCell ref="E15:H15"/>
    <mergeCell ref="I15:I16"/>
    <mergeCell ref="J15:J16"/>
    <mergeCell ref="E16:F16"/>
    <mergeCell ref="G16:H1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8.xml><?xml version="1.0" encoding="utf-8"?>
<worksheet xmlns="http://schemas.openxmlformats.org/spreadsheetml/2006/main" xmlns:r="http://schemas.openxmlformats.org/officeDocument/2006/relationships">
  <dimension ref="A1:M35"/>
  <sheetViews>
    <sheetView zoomScalePageLayoutView="0" workbookViewId="0" topLeftCell="A1">
      <selection activeCell="I8" sqref="I8"/>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161</v>
      </c>
      <c r="B3" s="132" t="s">
        <v>160</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v>43469</v>
      </c>
      <c r="B7" s="234" t="s">
        <v>327</v>
      </c>
      <c r="C7" s="235"/>
      <c r="D7" s="85">
        <v>101</v>
      </c>
      <c r="E7" s="236" t="s">
        <v>342</v>
      </c>
      <c r="F7" s="237"/>
      <c r="G7" s="237"/>
      <c r="H7" s="238"/>
      <c r="I7" s="63">
        <f>200000000-I31</f>
        <v>83770680</v>
      </c>
      <c r="J7" s="234" t="s">
        <v>328</v>
      </c>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83770680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43486</v>
      </c>
      <c r="B17" s="125">
        <v>262132037</v>
      </c>
      <c r="C17" s="55">
        <v>101</v>
      </c>
      <c r="D17" s="55">
        <v>246</v>
      </c>
      <c r="E17" s="39" t="s">
        <v>256</v>
      </c>
      <c r="F17" s="57"/>
      <c r="G17" s="68" t="s">
        <v>257</v>
      </c>
      <c r="H17" s="57"/>
      <c r="I17" s="63">
        <v>14793000</v>
      </c>
      <c r="J17" s="63">
        <v>14793000</v>
      </c>
      <c r="K17" s="62">
        <f>+I17-J17</f>
        <v>0</v>
      </c>
    </row>
    <row r="18" spans="1:13" ht="15">
      <c r="A18" s="41">
        <v>43516</v>
      </c>
      <c r="B18" s="125">
        <v>263307025</v>
      </c>
      <c r="C18" s="55">
        <v>101</v>
      </c>
      <c r="D18" s="55">
        <v>575</v>
      </c>
      <c r="E18" s="39" t="s">
        <v>269</v>
      </c>
      <c r="F18" s="57"/>
      <c r="G18" s="68" t="s">
        <v>257</v>
      </c>
      <c r="H18" s="57"/>
      <c r="I18" s="63">
        <v>12455440</v>
      </c>
      <c r="J18" s="63">
        <v>12455440</v>
      </c>
      <c r="K18" s="62">
        <f aca="true" t="shared" si="0" ref="K18:K30">+I18-J18</f>
        <v>0</v>
      </c>
      <c r="M18" s="122"/>
    </row>
    <row r="19" spans="1:13" ht="15">
      <c r="A19" s="41">
        <v>43516</v>
      </c>
      <c r="B19" s="125">
        <v>263303765</v>
      </c>
      <c r="C19" s="55">
        <v>101</v>
      </c>
      <c r="D19" s="55">
        <v>579</v>
      </c>
      <c r="E19" s="39" t="s">
        <v>270</v>
      </c>
      <c r="F19" s="57"/>
      <c r="G19" s="68" t="s">
        <v>257</v>
      </c>
      <c r="H19" s="57"/>
      <c r="I19" s="63">
        <v>2959350</v>
      </c>
      <c r="J19" s="63">
        <v>2959350</v>
      </c>
      <c r="K19" s="62">
        <f t="shared" si="0"/>
        <v>0</v>
      </c>
      <c r="M19" s="122"/>
    </row>
    <row r="20" spans="1:13" ht="15">
      <c r="A20" s="41">
        <v>43542</v>
      </c>
      <c r="B20" s="125">
        <v>264442610</v>
      </c>
      <c r="C20" s="55">
        <v>101</v>
      </c>
      <c r="D20" s="55">
        <v>727</v>
      </c>
      <c r="E20" s="39" t="s">
        <v>304</v>
      </c>
      <c r="F20" s="57"/>
      <c r="G20" s="68" t="s">
        <v>257</v>
      </c>
      <c r="H20" s="57"/>
      <c r="I20" s="63">
        <v>15599630</v>
      </c>
      <c r="J20" s="63">
        <v>15599630</v>
      </c>
      <c r="K20" s="62">
        <f t="shared" si="0"/>
        <v>0</v>
      </c>
      <c r="M20" s="122"/>
    </row>
    <row r="21" spans="1:13" ht="15">
      <c r="A21" s="41">
        <v>43571</v>
      </c>
      <c r="B21" s="125">
        <v>265605171</v>
      </c>
      <c r="C21" s="55">
        <v>101</v>
      </c>
      <c r="D21" s="55">
        <v>891</v>
      </c>
      <c r="E21" s="39" t="s">
        <v>375</v>
      </c>
      <c r="F21" s="57"/>
      <c r="G21" s="68" t="s">
        <v>257</v>
      </c>
      <c r="H21" s="57"/>
      <c r="I21" s="63">
        <v>15895320</v>
      </c>
      <c r="J21" s="63">
        <v>15895320</v>
      </c>
      <c r="K21" s="62">
        <f t="shared" si="0"/>
        <v>0</v>
      </c>
      <c r="M21" s="122"/>
    </row>
    <row r="22" spans="1:13" ht="15">
      <c r="A22" s="41">
        <v>43605</v>
      </c>
      <c r="B22" s="125">
        <v>266816753</v>
      </c>
      <c r="C22" s="55">
        <v>101</v>
      </c>
      <c r="D22" s="55">
        <v>984</v>
      </c>
      <c r="E22" s="39" t="s">
        <v>463</v>
      </c>
      <c r="F22" s="57"/>
      <c r="G22" s="68" t="s">
        <v>257</v>
      </c>
      <c r="H22" s="57"/>
      <c r="I22" s="63">
        <v>2857650</v>
      </c>
      <c r="J22" s="63">
        <v>2857650</v>
      </c>
      <c r="K22" s="62">
        <f t="shared" si="0"/>
        <v>0</v>
      </c>
      <c r="M22" s="122"/>
    </row>
    <row r="23" spans="1:13" ht="15">
      <c r="A23" s="41">
        <v>43607</v>
      </c>
      <c r="B23" s="125">
        <v>267108386</v>
      </c>
      <c r="C23" s="55">
        <v>101</v>
      </c>
      <c r="D23" s="55">
        <v>990</v>
      </c>
      <c r="E23" s="39" t="s">
        <v>464</v>
      </c>
      <c r="F23" s="57"/>
      <c r="G23" s="68" t="s">
        <v>257</v>
      </c>
      <c r="H23" s="57"/>
      <c r="I23" s="63">
        <v>12117080</v>
      </c>
      <c r="J23" s="63">
        <v>12117080</v>
      </c>
      <c r="K23" s="62">
        <f t="shared" si="0"/>
        <v>0</v>
      </c>
      <c r="M23" s="122"/>
    </row>
    <row r="24" spans="1:13" ht="15">
      <c r="A24" s="41">
        <v>43635</v>
      </c>
      <c r="B24" s="125">
        <v>267961953</v>
      </c>
      <c r="C24" s="55">
        <v>101</v>
      </c>
      <c r="D24" s="55">
        <v>1053</v>
      </c>
      <c r="E24" s="39" t="s">
        <v>505</v>
      </c>
      <c r="F24" s="57"/>
      <c r="G24" s="208" t="s">
        <v>257</v>
      </c>
      <c r="H24" s="57"/>
      <c r="I24" s="63">
        <v>15349940</v>
      </c>
      <c r="J24" s="63">
        <v>15349940</v>
      </c>
      <c r="K24" s="62">
        <f t="shared" si="0"/>
        <v>0</v>
      </c>
      <c r="M24" s="122"/>
    </row>
    <row r="25" spans="1:13" ht="15">
      <c r="A25" s="41">
        <v>43664</v>
      </c>
      <c r="B25" s="125">
        <v>269218360</v>
      </c>
      <c r="C25" s="55">
        <v>101</v>
      </c>
      <c r="D25" s="55">
        <v>1223</v>
      </c>
      <c r="E25" s="39" t="s">
        <v>540</v>
      </c>
      <c r="F25" s="57"/>
      <c r="G25" s="209" t="s">
        <v>257</v>
      </c>
      <c r="H25" s="57"/>
      <c r="I25" s="63">
        <v>11536910</v>
      </c>
      <c r="J25" s="63">
        <v>11536910</v>
      </c>
      <c r="K25" s="62">
        <f t="shared" si="0"/>
        <v>0</v>
      </c>
      <c r="M25" s="122"/>
    </row>
    <row r="26" spans="1:13" ht="15">
      <c r="A26" s="41">
        <v>43697</v>
      </c>
      <c r="B26" s="125">
        <v>270314852</v>
      </c>
      <c r="C26" s="55">
        <v>101</v>
      </c>
      <c r="D26" s="55">
        <v>1256</v>
      </c>
      <c r="E26" s="39" t="s">
        <v>595</v>
      </c>
      <c r="F26" s="57"/>
      <c r="G26" s="222" t="s">
        <v>257</v>
      </c>
      <c r="H26" s="57"/>
      <c r="I26" s="63">
        <v>12665000</v>
      </c>
      <c r="J26" s="63">
        <v>12665000</v>
      </c>
      <c r="K26" s="62">
        <f t="shared" si="0"/>
        <v>0</v>
      </c>
      <c r="M26" s="122"/>
    </row>
    <row r="27" spans="1:13" ht="15">
      <c r="A27" s="41"/>
      <c r="B27" s="125"/>
      <c r="C27" s="55"/>
      <c r="D27" s="55"/>
      <c r="E27" s="39"/>
      <c r="F27" s="57"/>
      <c r="G27" s="222"/>
      <c r="H27" s="57"/>
      <c r="I27" s="63"/>
      <c r="J27" s="63"/>
      <c r="K27" s="62">
        <f t="shared" si="0"/>
        <v>0</v>
      </c>
      <c r="M27" s="122"/>
    </row>
    <row r="28" spans="1:13" ht="15">
      <c r="A28" s="41"/>
      <c r="B28" s="125"/>
      <c r="C28" s="55"/>
      <c r="D28" s="55"/>
      <c r="E28" s="39"/>
      <c r="F28" s="57"/>
      <c r="G28" s="222"/>
      <c r="H28" s="57"/>
      <c r="I28" s="63"/>
      <c r="J28" s="63"/>
      <c r="K28" s="62">
        <f t="shared" si="0"/>
        <v>0</v>
      </c>
      <c r="M28" s="122"/>
    </row>
    <row r="29" spans="1:13" ht="15">
      <c r="A29" s="41"/>
      <c r="B29" s="125"/>
      <c r="C29" s="55"/>
      <c r="D29" s="55"/>
      <c r="E29" s="39"/>
      <c r="F29" s="57"/>
      <c r="G29" s="222"/>
      <c r="H29" s="57"/>
      <c r="I29" s="63"/>
      <c r="J29" s="63"/>
      <c r="K29" s="62">
        <f t="shared" si="0"/>
        <v>0</v>
      </c>
      <c r="M29" s="122"/>
    </row>
    <row r="30" spans="1:13" ht="15">
      <c r="A30" s="41"/>
      <c r="B30" s="125"/>
      <c r="C30" s="55"/>
      <c r="D30" s="55"/>
      <c r="E30" s="90"/>
      <c r="F30" s="57"/>
      <c r="G30" s="56"/>
      <c r="H30" s="57"/>
      <c r="I30" s="63"/>
      <c r="J30" s="63"/>
      <c r="K30" s="62">
        <f t="shared" si="0"/>
        <v>0</v>
      </c>
      <c r="M30" s="122"/>
    </row>
    <row r="31" spans="1:11" ht="15">
      <c r="A31" s="46"/>
      <c r="B31" s="47"/>
      <c r="C31" s="47"/>
      <c r="D31" s="47"/>
      <c r="E31" s="47"/>
      <c r="F31" s="47"/>
      <c r="G31" s="244" t="s">
        <v>86</v>
      </c>
      <c r="H31" s="245"/>
      <c r="I31" s="65">
        <f>SUM(I17:I30)</f>
        <v>116229320</v>
      </c>
      <c r="J31" s="65">
        <f>SUM(J17:J30)</f>
        <v>116229320</v>
      </c>
      <c r="K31" s="65">
        <f>SUM(K17:K30)</f>
        <v>0</v>
      </c>
    </row>
    <row r="32" spans="1:11" ht="12.75" customHeight="1">
      <c r="A32" s="3"/>
      <c r="B32" s="3"/>
      <c r="C32" s="3"/>
      <c r="D32" s="3"/>
      <c r="E32" s="3"/>
      <c r="F32" s="3"/>
      <c r="G32" s="3"/>
      <c r="H32" s="3"/>
      <c r="I32" s="76"/>
      <c r="J32" s="59"/>
      <c r="K32" s="95"/>
    </row>
    <row r="33" spans="1:11" ht="24.75" customHeight="1">
      <c r="A33" s="133" t="s">
        <v>108</v>
      </c>
      <c r="B33" s="133" t="s">
        <v>106</v>
      </c>
      <c r="C33" s="133" t="s">
        <v>105</v>
      </c>
      <c r="D33" s="134" t="s">
        <v>109</v>
      </c>
      <c r="E33" s="133" t="s">
        <v>33</v>
      </c>
      <c r="F33" s="133" t="s">
        <v>103</v>
      </c>
      <c r="G33" s="133" t="s">
        <v>30</v>
      </c>
      <c r="H33" s="133" t="s">
        <v>42</v>
      </c>
      <c r="I33" s="133" t="s">
        <v>43</v>
      </c>
      <c r="J33" s="133" t="s">
        <v>73</v>
      </c>
      <c r="K33" s="133" t="s">
        <v>48</v>
      </c>
    </row>
    <row r="34" spans="1:11" ht="24.75" customHeight="1">
      <c r="A34" s="140">
        <v>200000000</v>
      </c>
      <c r="B34" s="140"/>
      <c r="C34" s="140">
        <v>0</v>
      </c>
      <c r="D34" s="136">
        <f>+A34+B34-C34</f>
        <v>200000000</v>
      </c>
      <c r="E34" s="136">
        <f>+I31</f>
        <v>116229320</v>
      </c>
      <c r="F34" s="137">
        <f>+E34/D34</f>
        <v>0.5811466</v>
      </c>
      <c r="G34" s="136">
        <f>+I13</f>
        <v>83770680</v>
      </c>
      <c r="H34" s="136">
        <f>+D34-E34-G34</f>
        <v>0</v>
      </c>
      <c r="I34" s="136">
        <f>+J31</f>
        <v>116229320</v>
      </c>
      <c r="J34" s="142">
        <f>+I34/D34</f>
        <v>0.5811466</v>
      </c>
      <c r="K34" s="136">
        <f>+K31</f>
        <v>0</v>
      </c>
    </row>
    <row r="35" spans="1:11" ht="15">
      <c r="A35" s="139">
        <v>1</v>
      </c>
      <c r="B35" s="139">
        <v>2</v>
      </c>
      <c r="C35" s="139">
        <v>3</v>
      </c>
      <c r="D35" s="139" t="s">
        <v>35</v>
      </c>
      <c r="E35" s="139">
        <v>5</v>
      </c>
      <c r="F35" s="139" t="s">
        <v>49</v>
      </c>
      <c r="G35" s="139">
        <v>7</v>
      </c>
      <c r="H35" s="139" t="s">
        <v>50</v>
      </c>
      <c r="I35" s="139">
        <v>9</v>
      </c>
      <c r="J35" s="139" t="s">
        <v>74</v>
      </c>
      <c r="K35" s="139" t="s">
        <v>75</v>
      </c>
    </row>
  </sheetData>
  <sheetProtection/>
  <mergeCells count="33">
    <mergeCell ref="J12:K12"/>
    <mergeCell ref="J9:K9"/>
    <mergeCell ref="B10:C10"/>
    <mergeCell ref="E10:H10"/>
    <mergeCell ref="J10:K10"/>
    <mergeCell ref="B11:C11"/>
    <mergeCell ref="E11:H11"/>
    <mergeCell ref="J11:K11"/>
    <mergeCell ref="G31:H31"/>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9.xml><?xml version="1.0" encoding="utf-8"?>
<worksheet xmlns="http://schemas.openxmlformats.org/spreadsheetml/2006/main" xmlns:r="http://schemas.openxmlformats.org/officeDocument/2006/relationships">
  <dimension ref="A1:M36"/>
  <sheetViews>
    <sheetView zoomScalePageLayoutView="0" workbookViewId="0" topLeftCell="A1">
      <selection activeCell="I9" sqref="I9"/>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163</v>
      </c>
      <c r="B3" s="132" t="s">
        <v>162</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56"/>
      <c r="B6" s="249"/>
      <c r="C6" s="83"/>
      <c r="D6" s="256"/>
      <c r="E6" s="257" t="s">
        <v>26</v>
      </c>
      <c r="F6" s="258"/>
      <c r="G6" s="258"/>
      <c r="H6" s="259"/>
      <c r="I6" s="256"/>
      <c r="J6" s="251"/>
      <c r="K6" s="252"/>
    </row>
    <row r="7" spans="1:11" ht="15">
      <c r="A7" s="202">
        <v>43469</v>
      </c>
      <c r="B7" s="234" t="s">
        <v>327</v>
      </c>
      <c r="C7" s="235"/>
      <c r="D7" s="203">
        <v>98</v>
      </c>
      <c r="E7" s="260" t="s">
        <v>341</v>
      </c>
      <c r="F7" s="237" t="s">
        <v>341</v>
      </c>
      <c r="G7" s="237" t="s">
        <v>341</v>
      </c>
      <c r="H7" s="238" t="s">
        <v>341</v>
      </c>
      <c r="I7" s="204">
        <v>42950022</v>
      </c>
      <c r="J7" s="234" t="s">
        <v>328</v>
      </c>
      <c r="K7" s="235"/>
    </row>
    <row r="8" spans="1:11" ht="15">
      <c r="A8" s="193">
        <v>43469</v>
      </c>
      <c r="B8" s="239" t="s">
        <v>327</v>
      </c>
      <c r="C8" s="240"/>
      <c r="D8" s="199">
        <v>99</v>
      </c>
      <c r="E8" s="241" t="s">
        <v>409</v>
      </c>
      <c r="F8" s="242"/>
      <c r="G8" s="242"/>
      <c r="H8" s="243"/>
      <c r="I8" s="191">
        <v>7267209</v>
      </c>
      <c r="J8" s="239" t="s">
        <v>328</v>
      </c>
      <c r="K8" s="240"/>
    </row>
    <row r="9" spans="1:11" ht="15">
      <c r="A9" s="214"/>
      <c r="B9" s="239"/>
      <c r="C9" s="240"/>
      <c r="D9" s="199"/>
      <c r="E9" s="241"/>
      <c r="F9" s="242"/>
      <c r="G9" s="242"/>
      <c r="H9" s="243"/>
      <c r="I9" s="191"/>
      <c r="J9" s="239"/>
      <c r="K9" s="240"/>
    </row>
    <row r="10" spans="1:12" ht="15">
      <c r="A10" s="214"/>
      <c r="B10" s="239"/>
      <c r="C10" s="240"/>
      <c r="D10" s="199"/>
      <c r="E10" s="241"/>
      <c r="F10" s="242"/>
      <c r="G10" s="242"/>
      <c r="H10" s="243"/>
      <c r="I10" s="191"/>
      <c r="J10" s="239"/>
      <c r="K10" s="240"/>
      <c r="L10"/>
    </row>
    <row r="11" spans="1:11" ht="12.75" customHeight="1">
      <c r="A11" s="215"/>
      <c r="B11" s="254"/>
      <c r="C11" s="247"/>
      <c r="D11" s="206"/>
      <c r="E11" s="263"/>
      <c r="F11" s="264"/>
      <c r="G11" s="264"/>
      <c r="H11" s="265"/>
      <c r="I11" s="207"/>
      <c r="J11" s="254"/>
      <c r="K11" s="247"/>
    </row>
    <row r="12" spans="1:11" ht="15">
      <c r="A12" s="200"/>
      <c r="B12" s="33"/>
      <c r="C12" s="33"/>
      <c r="D12" s="33"/>
      <c r="E12" s="33"/>
      <c r="F12" s="33"/>
      <c r="G12" s="261" t="s">
        <v>86</v>
      </c>
      <c r="H12" s="262"/>
      <c r="I12" s="201">
        <f>SUM(I7:I11)</f>
        <v>50217231</v>
      </c>
      <c r="J12" s="48"/>
      <c r="K12" s="49"/>
    </row>
    <row r="13" spans="1:11" ht="12.75" customHeight="1">
      <c r="A13" s="3"/>
      <c r="B13" s="3"/>
      <c r="C13" s="3"/>
      <c r="D13" s="3"/>
      <c r="E13" s="3"/>
      <c r="F13" s="3"/>
      <c r="G13" s="3"/>
      <c r="H13" s="3"/>
      <c r="I13" s="22"/>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5">
      <c r="A16" s="41">
        <v>43482</v>
      </c>
      <c r="B16" s="55">
        <v>1007489579</v>
      </c>
      <c r="C16" s="55">
        <v>98</v>
      </c>
      <c r="D16" s="55">
        <v>192</v>
      </c>
      <c r="E16" s="39" t="s">
        <v>253</v>
      </c>
      <c r="F16" s="57"/>
      <c r="G16" s="68" t="s">
        <v>255</v>
      </c>
      <c r="H16" s="57"/>
      <c r="I16" s="63">
        <v>3688034</v>
      </c>
      <c r="J16" s="63">
        <v>3688034</v>
      </c>
      <c r="K16" s="62">
        <f>+I16-J16</f>
        <v>0</v>
      </c>
    </row>
    <row r="17" spans="1:13" ht="15">
      <c r="A17" s="41">
        <v>43511</v>
      </c>
      <c r="B17" s="55">
        <v>1009678055</v>
      </c>
      <c r="C17" s="55">
        <v>98</v>
      </c>
      <c r="D17" s="55">
        <v>553</v>
      </c>
      <c r="E17" s="39" t="s">
        <v>254</v>
      </c>
      <c r="F17" s="57"/>
      <c r="G17" s="68" t="s">
        <v>255</v>
      </c>
      <c r="H17" s="57"/>
      <c r="I17" s="63">
        <v>3688034</v>
      </c>
      <c r="J17" s="63">
        <v>3688034</v>
      </c>
      <c r="K17" s="62">
        <f aca="true" t="shared" si="0" ref="K17:K31">+I17-J17</f>
        <v>0</v>
      </c>
      <c r="M17" s="122"/>
    </row>
    <row r="18" spans="1:13" ht="15">
      <c r="A18" s="41">
        <v>43539</v>
      </c>
      <c r="B18" s="55">
        <v>1011904048</v>
      </c>
      <c r="C18" s="55">
        <v>98</v>
      </c>
      <c r="D18" s="55">
        <v>715</v>
      </c>
      <c r="E18" s="39" t="s">
        <v>306</v>
      </c>
      <c r="F18" s="57"/>
      <c r="G18" s="68" t="s">
        <v>255</v>
      </c>
      <c r="H18" s="57"/>
      <c r="I18" s="63">
        <v>3688034</v>
      </c>
      <c r="J18" s="63">
        <v>3688034</v>
      </c>
      <c r="K18" s="62">
        <f t="shared" si="0"/>
        <v>0</v>
      </c>
      <c r="M18" s="122"/>
    </row>
    <row r="19" spans="1:13" ht="15">
      <c r="A19" s="41">
        <v>43545</v>
      </c>
      <c r="B19" s="55">
        <v>51674</v>
      </c>
      <c r="C19" s="55">
        <v>99</v>
      </c>
      <c r="D19" s="55">
        <v>756</v>
      </c>
      <c r="E19" s="39" t="s">
        <v>307</v>
      </c>
      <c r="F19" s="57"/>
      <c r="G19" s="68" t="s">
        <v>305</v>
      </c>
      <c r="H19" s="57"/>
      <c r="I19" s="63">
        <v>1441074</v>
      </c>
      <c r="J19" s="63">
        <v>1441074</v>
      </c>
      <c r="K19" s="62">
        <f t="shared" si="0"/>
        <v>0</v>
      </c>
      <c r="M19" s="122"/>
    </row>
    <row r="20" spans="1:13" ht="15">
      <c r="A20" s="41">
        <v>43546</v>
      </c>
      <c r="B20" s="55">
        <v>100012098</v>
      </c>
      <c r="C20" s="55">
        <v>98</v>
      </c>
      <c r="D20" s="55">
        <v>765</v>
      </c>
      <c r="E20" s="39" t="s">
        <v>308</v>
      </c>
      <c r="F20" s="57"/>
      <c r="G20" s="68" t="s">
        <v>255</v>
      </c>
      <c r="H20" s="57"/>
      <c r="I20" s="63">
        <v>2600053</v>
      </c>
      <c r="J20" s="63">
        <v>2600053</v>
      </c>
      <c r="K20" s="62">
        <f t="shared" si="0"/>
        <v>0</v>
      </c>
      <c r="M20" s="122"/>
    </row>
    <row r="21" spans="1:13" ht="15">
      <c r="A21" s="41">
        <v>43546</v>
      </c>
      <c r="B21" s="55">
        <v>4928938</v>
      </c>
      <c r="C21" s="55">
        <v>99</v>
      </c>
      <c r="D21" s="55">
        <v>766</v>
      </c>
      <c r="E21" s="39" t="s">
        <v>309</v>
      </c>
      <c r="F21" s="57"/>
      <c r="G21" s="68" t="s">
        <v>305</v>
      </c>
      <c r="H21" s="57"/>
      <c r="I21" s="63">
        <v>479999</v>
      </c>
      <c r="J21" s="63">
        <v>479999</v>
      </c>
      <c r="K21" s="62">
        <f t="shared" si="0"/>
        <v>0</v>
      </c>
      <c r="M21" s="122"/>
    </row>
    <row r="22" spans="1:13" ht="15">
      <c r="A22" s="41">
        <v>43578</v>
      </c>
      <c r="B22" s="55">
        <v>1100778894</v>
      </c>
      <c r="C22" s="55">
        <v>98</v>
      </c>
      <c r="D22" s="55">
        <v>899</v>
      </c>
      <c r="E22" s="39" t="s">
        <v>374</v>
      </c>
      <c r="F22" s="57"/>
      <c r="G22" s="68" t="s">
        <v>255</v>
      </c>
      <c r="H22" s="57"/>
      <c r="I22" s="63">
        <v>3688034</v>
      </c>
      <c r="J22" s="63">
        <v>3688034</v>
      </c>
      <c r="K22" s="62">
        <f t="shared" si="0"/>
        <v>0</v>
      </c>
      <c r="M22" s="122"/>
    </row>
    <row r="23" spans="1:13" ht="15">
      <c r="A23" s="41">
        <v>43605</v>
      </c>
      <c r="B23" s="55">
        <v>1103056200</v>
      </c>
      <c r="C23" s="55">
        <v>98</v>
      </c>
      <c r="D23" s="55">
        <v>985</v>
      </c>
      <c r="E23" s="39" t="s">
        <v>461</v>
      </c>
      <c r="F23" s="57"/>
      <c r="G23" s="68" t="s">
        <v>255</v>
      </c>
      <c r="H23" s="57"/>
      <c r="I23" s="63">
        <v>1236037</v>
      </c>
      <c r="J23" s="63">
        <v>1236037</v>
      </c>
      <c r="K23" s="62">
        <f t="shared" si="0"/>
        <v>0</v>
      </c>
      <c r="M23" s="122"/>
    </row>
    <row r="24" spans="1:13" ht="15">
      <c r="A24" s="41">
        <v>43607</v>
      </c>
      <c r="B24" s="55">
        <v>52194</v>
      </c>
      <c r="C24" s="55">
        <v>99</v>
      </c>
      <c r="D24" s="55">
        <v>992</v>
      </c>
      <c r="E24" s="39" t="s">
        <v>462</v>
      </c>
      <c r="F24" s="57"/>
      <c r="G24" s="68" t="s">
        <v>305</v>
      </c>
      <c r="H24" s="57"/>
      <c r="I24" s="63">
        <v>960716</v>
      </c>
      <c r="J24" s="63">
        <v>960716</v>
      </c>
      <c r="K24" s="62">
        <f t="shared" si="0"/>
        <v>0</v>
      </c>
      <c r="M24" s="122"/>
    </row>
    <row r="25" spans="1:13" ht="15">
      <c r="A25" s="41">
        <v>43672</v>
      </c>
      <c r="B25" s="55">
        <v>13695325</v>
      </c>
      <c r="C25" s="55">
        <v>99</v>
      </c>
      <c r="D25" s="55">
        <v>1230</v>
      </c>
      <c r="E25" s="39" t="s">
        <v>541</v>
      </c>
      <c r="F25" s="57"/>
      <c r="G25" s="209" t="s">
        <v>305</v>
      </c>
      <c r="H25" s="57"/>
      <c r="I25" s="63">
        <v>320002</v>
      </c>
      <c r="J25" s="63">
        <v>320002</v>
      </c>
      <c r="K25" s="62">
        <f t="shared" si="0"/>
        <v>0</v>
      </c>
      <c r="M25" s="122"/>
    </row>
    <row r="26" spans="1:13" ht="15">
      <c r="A26" s="41">
        <v>43697</v>
      </c>
      <c r="B26" s="55">
        <v>1109873399</v>
      </c>
      <c r="C26" s="55">
        <v>98</v>
      </c>
      <c r="D26" s="55">
        <v>1259</v>
      </c>
      <c r="E26" s="39" t="s">
        <v>596</v>
      </c>
      <c r="F26" s="57"/>
      <c r="G26" s="222" t="s">
        <v>255</v>
      </c>
      <c r="H26" s="57"/>
      <c r="I26" s="63">
        <v>5125752</v>
      </c>
      <c r="J26" s="63">
        <v>5125752</v>
      </c>
      <c r="K26" s="62">
        <f t="shared" si="0"/>
        <v>0</v>
      </c>
      <c r="M26" s="122"/>
    </row>
    <row r="27" spans="1:13" ht="15">
      <c r="A27" s="41"/>
      <c r="B27" s="55"/>
      <c r="C27" s="55"/>
      <c r="D27" s="55"/>
      <c r="E27" s="39"/>
      <c r="F27" s="57"/>
      <c r="G27" s="209"/>
      <c r="H27" s="57"/>
      <c r="I27" s="63"/>
      <c r="J27" s="63"/>
      <c r="K27" s="62">
        <f t="shared" si="0"/>
        <v>0</v>
      </c>
      <c r="M27" s="122"/>
    </row>
    <row r="28" spans="1:13" ht="15">
      <c r="A28" s="41"/>
      <c r="B28" s="55"/>
      <c r="C28" s="55"/>
      <c r="D28" s="55"/>
      <c r="E28" s="39"/>
      <c r="F28" s="57"/>
      <c r="G28" s="209"/>
      <c r="H28" s="57"/>
      <c r="I28" s="63"/>
      <c r="J28" s="63"/>
      <c r="K28" s="62">
        <f t="shared" si="0"/>
        <v>0</v>
      </c>
      <c r="M28" s="122"/>
    </row>
    <row r="29" spans="1:13" ht="15">
      <c r="A29" s="41"/>
      <c r="B29" s="55"/>
      <c r="C29" s="55"/>
      <c r="D29" s="55"/>
      <c r="E29" s="39"/>
      <c r="F29" s="57"/>
      <c r="G29" s="68"/>
      <c r="H29" s="57"/>
      <c r="I29" s="63"/>
      <c r="J29" s="63"/>
      <c r="K29" s="62">
        <f t="shared" si="0"/>
        <v>0</v>
      </c>
      <c r="M29" s="122"/>
    </row>
    <row r="30" spans="1:13" ht="15">
      <c r="A30" s="41"/>
      <c r="B30" s="55"/>
      <c r="C30" s="55"/>
      <c r="D30" s="55"/>
      <c r="E30" s="39"/>
      <c r="F30" s="57"/>
      <c r="G30" s="68"/>
      <c r="H30" s="57"/>
      <c r="I30" s="63"/>
      <c r="J30" s="63"/>
      <c r="K30" s="62">
        <f t="shared" si="0"/>
        <v>0</v>
      </c>
      <c r="M30" s="122"/>
    </row>
    <row r="31" spans="1:13" ht="15">
      <c r="A31" s="41"/>
      <c r="B31" s="125"/>
      <c r="C31" s="55"/>
      <c r="D31" s="55"/>
      <c r="E31" s="90"/>
      <c r="F31" s="57"/>
      <c r="G31" s="56"/>
      <c r="H31" s="57"/>
      <c r="I31" s="63"/>
      <c r="J31" s="63"/>
      <c r="K31" s="62">
        <f t="shared" si="0"/>
        <v>0</v>
      </c>
      <c r="M31" s="122"/>
    </row>
    <row r="32" spans="1:11" ht="15">
      <c r="A32" s="46"/>
      <c r="B32" s="47"/>
      <c r="C32" s="47"/>
      <c r="D32" s="47"/>
      <c r="E32" s="47"/>
      <c r="F32" s="47"/>
      <c r="G32" s="244" t="s">
        <v>86</v>
      </c>
      <c r="H32" s="245"/>
      <c r="I32" s="65">
        <f>SUM(I16:I31)</f>
        <v>26915769</v>
      </c>
      <c r="J32" s="65">
        <f>SUM(J16:J31)</f>
        <v>26915769</v>
      </c>
      <c r="K32" s="65">
        <f>SUM(K16:K31)</f>
        <v>0</v>
      </c>
    </row>
    <row r="33" spans="1:11" ht="12.75" customHeight="1">
      <c r="A33" s="3"/>
      <c r="B33" s="3"/>
      <c r="C33" s="3"/>
      <c r="D33" s="3"/>
      <c r="E33" s="3"/>
      <c r="F33" s="3"/>
      <c r="G33" s="3"/>
      <c r="H33" s="3"/>
      <c r="I33" s="76"/>
      <c r="J33" s="59"/>
      <c r="K33" s="95"/>
    </row>
    <row r="34" spans="1:11" ht="24.75" customHeight="1">
      <c r="A34" s="133" t="s">
        <v>108</v>
      </c>
      <c r="B34" s="133" t="s">
        <v>106</v>
      </c>
      <c r="C34" s="133" t="s">
        <v>105</v>
      </c>
      <c r="D34" s="134" t="s">
        <v>109</v>
      </c>
      <c r="E34" s="133" t="s">
        <v>33</v>
      </c>
      <c r="F34" s="133" t="s">
        <v>103</v>
      </c>
      <c r="G34" s="133" t="s">
        <v>30</v>
      </c>
      <c r="H34" s="133" t="s">
        <v>42</v>
      </c>
      <c r="I34" s="133" t="s">
        <v>43</v>
      </c>
      <c r="J34" s="133" t="s">
        <v>73</v>
      </c>
      <c r="K34" s="133" t="s">
        <v>48</v>
      </c>
    </row>
    <row r="35" spans="1:11" ht="24.75" customHeight="1">
      <c r="A35" s="140">
        <v>77133000</v>
      </c>
      <c r="B35" s="140"/>
      <c r="C35" s="140">
        <v>0</v>
      </c>
      <c r="D35" s="136">
        <f>+A35+B35-C35</f>
        <v>77133000</v>
      </c>
      <c r="E35" s="136">
        <f>+I32</f>
        <v>26915769</v>
      </c>
      <c r="F35" s="137">
        <f>+E35/D35</f>
        <v>0.3489527050678698</v>
      </c>
      <c r="G35" s="136">
        <f>+I12</f>
        <v>50217231</v>
      </c>
      <c r="H35" s="136">
        <f>+D35-E35-G35</f>
        <v>0</v>
      </c>
      <c r="I35" s="136">
        <f>+J32</f>
        <v>26915769</v>
      </c>
      <c r="J35" s="142">
        <f>+I35/D35</f>
        <v>0.3489527050678698</v>
      </c>
      <c r="K35" s="136">
        <f>+K32</f>
        <v>0</v>
      </c>
    </row>
    <row r="36" spans="1:11" ht="15">
      <c r="A36" s="139">
        <v>1</v>
      </c>
      <c r="B36" s="139">
        <v>2</v>
      </c>
      <c r="C36" s="139">
        <v>3</v>
      </c>
      <c r="D36" s="139" t="s">
        <v>35</v>
      </c>
      <c r="E36" s="139">
        <v>5</v>
      </c>
      <c r="F36" s="139" t="s">
        <v>49</v>
      </c>
      <c r="G36" s="139">
        <v>7</v>
      </c>
      <c r="H36" s="139" t="s">
        <v>50</v>
      </c>
      <c r="I36" s="139">
        <v>9</v>
      </c>
      <c r="J36" s="139" t="s">
        <v>74</v>
      </c>
      <c r="K36" s="139" t="s">
        <v>75</v>
      </c>
    </row>
  </sheetData>
  <sheetProtection/>
  <mergeCells count="30">
    <mergeCell ref="J11:K11"/>
    <mergeCell ref="B9:C9"/>
    <mergeCell ref="E9:H9"/>
    <mergeCell ref="J9:K9"/>
    <mergeCell ref="B10:C10"/>
    <mergeCell ref="E10:H10"/>
    <mergeCell ref="J10:K10"/>
    <mergeCell ref="G32:H32"/>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dimension ref="A1:K26"/>
  <sheetViews>
    <sheetView zoomScalePageLayoutView="0" workbookViewId="0" topLeftCell="A1">
      <selection activeCell="J17" sqref="J17"/>
    </sheetView>
  </sheetViews>
  <sheetFormatPr defaultColWidth="11.421875" defaultRowHeight="12.75"/>
  <cols>
    <col min="1" max="1" width="18.0039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122</v>
      </c>
      <c r="B3" s="132" t="s">
        <v>123</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25"/>
      <c r="B7" s="239"/>
      <c r="C7" s="240"/>
      <c r="D7" s="85"/>
      <c r="E7" s="241"/>
      <c r="F7" s="242"/>
      <c r="G7" s="242"/>
      <c r="H7" s="243"/>
      <c r="I7" s="63"/>
      <c r="J7" s="239"/>
      <c r="K7" s="240"/>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5">
      <c r="A12" s="46"/>
      <c r="B12" s="47"/>
      <c r="C12" s="47"/>
      <c r="D12" s="47"/>
      <c r="E12" s="47"/>
      <c r="F12" s="47"/>
      <c r="G12" s="244" t="s">
        <v>86</v>
      </c>
      <c r="H12" s="245"/>
      <c r="I12" s="61">
        <f>SUM(I7:I11)</f>
        <v>0</v>
      </c>
      <c r="J12" s="48"/>
      <c r="K12" s="49"/>
    </row>
    <row r="13" spans="1:11" ht="12.75" customHeight="1">
      <c r="A13" s="3"/>
      <c r="B13" s="3"/>
      <c r="C13" s="3"/>
      <c r="D13" s="3"/>
      <c r="E13" s="3"/>
      <c r="F13" s="3"/>
      <c r="G13" s="3"/>
      <c r="H13" s="3"/>
      <c r="I13" s="22"/>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2.75" customHeight="1">
      <c r="A16" s="180">
        <v>43524</v>
      </c>
      <c r="B16" s="125">
        <v>605</v>
      </c>
      <c r="C16" s="125">
        <v>464</v>
      </c>
      <c r="D16" s="125">
        <v>641</v>
      </c>
      <c r="E16" s="181" t="s">
        <v>278</v>
      </c>
      <c r="F16" s="182"/>
      <c r="G16" s="31" t="s">
        <v>249</v>
      </c>
      <c r="H16" s="182"/>
      <c r="I16" s="60">
        <v>18500000</v>
      </c>
      <c r="J16" s="60">
        <v>11434902</v>
      </c>
      <c r="K16" s="62">
        <f aca="true" t="shared" si="0" ref="K16:K21">+I16-J16</f>
        <v>7065098</v>
      </c>
    </row>
    <row r="17" spans="1:11" ht="15">
      <c r="A17" s="69"/>
      <c r="B17" s="125"/>
      <c r="C17" s="126"/>
      <c r="D17" s="127"/>
      <c r="E17" s="39"/>
      <c r="F17" s="67"/>
      <c r="G17" s="68"/>
      <c r="H17" s="67"/>
      <c r="I17" s="60"/>
      <c r="J17" s="63"/>
      <c r="K17" s="62">
        <f t="shared" si="0"/>
        <v>0</v>
      </c>
    </row>
    <row r="18" spans="1:11" ht="15">
      <c r="A18" s="69"/>
      <c r="B18" s="125"/>
      <c r="C18" s="71"/>
      <c r="D18" s="71"/>
      <c r="E18" s="68"/>
      <c r="F18" s="67"/>
      <c r="G18" s="68"/>
      <c r="H18" s="67"/>
      <c r="I18" s="63"/>
      <c r="J18" s="63"/>
      <c r="K18" s="62">
        <f t="shared" si="0"/>
        <v>0</v>
      </c>
    </row>
    <row r="19" spans="1:11" ht="15">
      <c r="A19" s="69"/>
      <c r="B19" s="125"/>
      <c r="C19" s="71"/>
      <c r="D19" s="71"/>
      <c r="E19" s="68"/>
      <c r="F19" s="67"/>
      <c r="G19" s="68"/>
      <c r="H19" s="67"/>
      <c r="I19" s="63"/>
      <c r="J19" s="63"/>
      <c r="K19" s="62">
        <f t="shared" si="0"/>
        <v>0</v>
      </c>
    </row>
    <row r="20" spans="1:11" ht="15">
      <c r="A20" s="69"/>
      <c r="B20" s="125"/>
      <c r="C20" s="71"/>
      <c r="D20" s="71"/>
      <c r="E20" s="68"/>
      <c r="F20" s="67"/>
      <c r="G20" s="68"/>
      <c r="H20" s="67"/>
      <c r="I20" s="63"/>
      <c r="J20" s="63"/>
      <c r="K20" s="62">
        <f t="shared" si="0"/>
        <v>0</v>
      </c>
    </row>
    <row r="21" spans="1:11" ht="15">
      <c r="A21" s="69"/>
      <c r="B21" s="125"/>
      <c r="C21" s="71"/>
      <c r="D21" s="71"/>
      <c r="E21" s="68"/>
      <c r="F21" s="67"/>
      <c r="G21" s="68"/>
      <c r="H21" s="67"/>
      <c r="I21" s="63"/>
      <c r="J21" s="63"/>
      <c r="K21" s="62">
        <f t="shared" si="0"/>
        <v>0</v>
      </c>
    </row>
    <row r="22" spans="1:11" ht="15">
      <c r="A22" s="46"/>
      <c r="B22" s="47"/>
      <c r="C22" s="47"/>
      <c r="D22" s="47"/>
      <c r="E22" s="47"/>
      <c r="F22" s="47"/>
      <c r="G22" s="244" t="s">
        <v>86</v>
      </c>
      <c r="H22" s="245"/>
      <c r="I22" s="65">
        <f>SUM(I16:I21)</f>
        <v>18500000</v>
      </c>
      <c r="J22" s="65">
        <f>SUM(J16:J21)</f>
        <v>11434902</v>
      </c>
      <c r="K22" s="65">
        <f>SUM(K16:K21)</f>
        <v>7065098</v>
      </c>
    </row>
    <row r="23" spans="1:11" ht="12.75" customHeight="1">
      <c r="A23" s="3"/>
      <c r="B23" s="3"/>
      <c r="C23" s="3"/>
      <c r="D23" s="3"/>
      <c r="E23" s="3"/>
      <c r="F23" s="3"/>
      <c r="G23" s="3"/>
      <c r="H23" s="3"/>
      <c r="I23" s="22"/>
      <c r="J23" s="73"/>
      <c r="K23" s="93"/>
    </row>
    <row r="24" spans="1:11" ht="24.75" customHeight="1">
      <c r="A24" s="133" t="s">
        <v>108</v>
      </c>
      <c r="B24" s="133" t="s">
        <v>106</v>
      </c>
      <c r="C24" s="133" t="s">
        <v>105</v>
      </c>
      <c r="D24" s="134" t="s">
        <v>109</v>
      </c>
      <c r="E24" s="133" t="s">
        <v>33</v>
      </c>
      <c r="F24" s="133" t="s">
        <v>103</v>
      </c>
      <c r="G24" s="133" t="s">
        <v>30</v>
      </c>
      <c r="H24" s="133" t="s">
        <v>42</v>
      </c>
      <c r="I24" s="133" t="s">
        <v>43</v>
      </c>
      <c r="J24" s="133" t="s">
        <v>73</v>
      </c>
      <c r="K24" s="133" t="s">
        <v>48</v>
      </c>
    </row>
    <row r="25" spans="1:11" ht="24.75" customHeight="1">
      <c r="A25" s="135">
        <v>49461000</v>
      </c>
      <c r="B25" s="135"/>
      <c r="C25" s="135">
        <v>0</v>
      </c>
      <c r="D25" s="136">
        <f>+A25+B25-C25</f>
        <v>49461000</v>
      </c>
      <c r="E25" s="136">
        <f>+I22</f>
        <v>18500000</v>
      </c>
      <c r="F25" s="137">
        <f>+E25/D25</f>
        <v>0.3740320656679</v>
      </c>
      <c r="G25" s="136">
        <f>+I12</f>
        <v>0</v>
      </c>
      <c r="H25" s="136">
        <f>+D25-E25-G25</f>
        <v>30961000</v>
      </c>
      <c r="I25" s="141">
        <f>+J22</f>
        <v>11434902</v>
      </c>
      <c r="J25" s="142">
        <f>+I25/D25</f>
        <v>0.23119027112270274</v>
      </c>
      <c r="K25" s="141">
        <f>+K22</f>
        <v>7065098</v>
      </c>
    </row>
    <row r="26" spans="1:11" ht="15">
      <c r="A26" s="139">
        <v>1</v>
      </c>
      <c r="B26" s="139">
        <v>2</v>
      </c>
      <c r="C26" s="139">
        <v>3</v>
      </c>
      <c r="D26" s="139" t="s">
        <v>35</v>
      </c>
      <c r="E26" s="139">
        <v>5</v>
      </c>
      <c r="F26" s="139" t="s">
        <v>49</v>
      </c>
      <c r="G26" s="139">
        <v>7</v>
      </c>
      <c r="H26" s="139" t="s">
        <v>50</v>
      </c>
      <c r="I26" s="139">
        <v>9</v>
      </c>
      <c r="J26" s="139" t="s">
        <v>74</v>
      </c>
      <c r="K26" s="139" t="s">
        <v>75</v>
      </c>
    </row>
  </sheetData>
  <sheetProtection/>
  <mergeCells count="30">
    <mergeCell ref="J11:K11"/>
    <mergeCell ref="B9:C9"/>
    <mergeCell ref="E9:H9"/>
    <mergeCell ref="J9:K9"/>
    <mergeCell ref="B10:C10"/>
    <mergeCell ref="E10:H10"/>
    <mergeCell ref="J10:K10"/>
    <mergeCell ref="G22:H22"/>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0.xml><?xml version="1.0" encoding="utf-8"?>
<worksheet xmlns="http://schemas.openxmlformats.org/spreadsheetml/2006/main" xmlns:r="http://schemas.openxmlformats.org/officeDocument/2006/relationships">
  <dimension ref="A1:M27"/>
  <sheetViews>
    <sheetView zoomScalePageLayoutView="0" workbookViewId="0" topLeftCell="A1">
      <selection activeCell="J18" sqref="J18"/>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165</v>
      </c>
      <c r="B3" s="132" t="s">
        <v>164</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SUM(I10:I12)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43531</v>
      </c>
      <c r="B17" s="125">
        <v>608</v>
      </c>
      <c r="C17" s="55">
        <v>630</v>
      </c>
      <c r="D17" s="55">
        <v>673</v>
      </c>
      <c r="E17" s="90" t="s">
        <v>310</v>
      </c>
      <c r="F17" s="57"/>
      <c r="G17" s="68" t="s">
        <v>257</v>
      </c>
      <c r="H17" s="57"/>
      <c r="I17" s="63">
        <v>758137356</v>
      </c>
      <c r="J17" s="63">
        <v>249202738</v>
      </c>
      <c r="K17" s="62">
        <f aca="true" t="shared" si="0" ref="K17:K22">+I17-J17</f>
        <v>508934618</v>
      </c>
    </row>
    <row r="18" spans="1:13" ht="15">
      <c r="A18" s="41"/>
      <c r="B18" s="125"/>
      <c r="C18" s="55"/>
      <c r="D18" s="55"/>
      <c r="E18" s="90"/>
      <c r="F18" s="57"/>
      <c r="G18" s="56"/>
      <c r="H18" s="57"/>
      <c r="I18" s="63"/>
      <c r="J18" s="63"/>
      <c r="K18" s="62">
        <f t="shared" si="0"/>
        <v>0</v>
      </c>
      <c r="M18" s="122"/>
    </row>
    <row r="19" spans="1:13" ht="15">
      <c r="A19" s="41"/>
      <c r="B19" s="125"/>
      <c r="C19" s="55"/>
      <c r="D19" s="55"/>
      <c r="E19" s="39"/>
      <c r="F19" s="57"/>
      <c r="G19" s="56"/>
      <c r="H19" s="57"/>
      <c r="I19" s="63"/>
      <c r="J19" s="63"/>
      <c r="K19" s="62">
        <f t="shared" si="0"/>
        <v>0</v>
      </c>
      <c r="M19" s="122"/>
    </row>
    <row r="20" spans="1:13" ht="15">
      <c r="A20" s="41"/>
      <c r="B20" s="125"/>
      <c r="C20" s="55"/>
      <c r="D20" s="55"/>
      <c r="E20" s="39"/>
      <c r="F20" s="57"/>
      <c r="G20" s="56"/>
      <c r="H20" s="57"/>
      <c r="I20" s="63"/>
      <c r="J20" s="63"/>
      <c r="K20" s="62">
        <f t="shared" si="0"/>
        <v>0</v>
      </c>
      <c r="M20" s="122"/>
    </row>
    <row r="21" spans="1:13" ht="15">
      <c r="A21" s="41"/>
      <c r="B21" s="125"/>
      <c r="C21" s="55"/>
      <c r="D21" s="55"/>
      <c r="E21" s="90"/>
      <c r="F21" s="57"/>
      <c r="G21" s="56"/>
      <c r="H21" s="57"/>
      <c r="I21" s="63"/>
      <c r="J21" s="63"/>
      <c r="K21" s="62">
        <f t="shared" si="0"/>
        <v>0</v>
      </c>
      <c r="M21" s="122"/>
    </row>
    <row r="22" spans="1:13" ht="15">
      <c r="A22" s="41"/>
      <c r="B22" s="125"/>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758137356</v>
      </c>
      <c r="J23" s="65">
        <f>SUM(J17:J22)</f>
        <v>249202738</v>
      </c>
      <c r="K23" s="65">
        <f>SUM(K17:K22)</f>
        <v>508934618</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618000000</v>
      </c>
      <c r="B26" s="140">
        <v>141000000</v>
      </c>
      <c r="C26" s="140">
        <v>0</v>
      </c>
      <c r="D26" s="136">
        <f>+A26+B26-C26</f>
        <v>759000000</v>
      </c>
      <c r="E26" s="136">
        <f>+I23</f>
        <v>758137356</v>
      </c>
      <c r="F26" s="137">
        <f>+E26/D26</f>
        <v>0.9988634466403162</v>
      </c>
      <c r="G26" s="136">
        <f>+I13</f>
        <v>0</v>
      </c>
      <c r="H26" s="136">
        <f>+D26-E26-G26</f>
        <v>862644</v>
      </c>
      <c r="I26" s="136">
        <f>+J23</f>
        <v>249202738</v>
      </c>
      <c r="J26" s="142">
        <f>+I26/D26</f>
        <v>0.3283303530961792</v>
      </c>
      <c r="K26" s="136">
        <f>+K23</f>
        <v>508934618</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1.xml><?xml version="1.0" encoding="utf-8"?>
<worksheet xmlns="http://schemas.openxmlformats.org/spreadsheetml/2006/main" xmlns:r="http://schemas.openxmlformats.org/officeDocument/2006/relationships">
  <dimension ref="A1:M33"/>
  <sheetViews>
    <sheetView zoomScalePageLayoutView="0" workbookViewId="0" topLeftCell="A1">
      <selection activeCell="J25" sqref="J25"/>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167</v>
      </c>
      <c r="B3" s="132" t="s">
        <v>166</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v>43469</v>
      </c>
      <c r="B7" s="234" t="s">
        <v>327</v>
      </c>
      <c r="C7" s="235"/>
      <c r="D7" s="85">
        <v>97</v>
      </c>
      <c r="E7" s="236" t="s">
        <v>343</v>
      </c>
      <c r="F7" s="237"/>
      <c r="G7" s="237"/>
      <c r="H7" s="238"/>
      <c r="I7" s="63">
        <f>1747000-I29</f>
        <v>684245</v>
      </c>
      <c r="J7" s="234" t="s">
        <v>328</v>
      </c>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684245</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43507</v>
      </c>
      <c r="B17" s="125">
        <v>28</v>
      </c>
      <c r="C17" s="55">
        <v>97</v>
      </c>
      <c r="D17" s="55">
        <v>500</v>
      </c>
      <c r="E17" s="39" t="s">
        <v>259</v>
      </c>
      <c r="F17" s="57"/>
      <c r="G17" s="68" t="s">
        <v>258</v>
      </c>
      <c r="H17" s="57"/>
      <c r="I17" s="63">
        <v>224455</v>
      </c>
      <c r="J17" s="63">
        <v>224455</v>
      </c>
      <c r="K17" s="62">
        <f aca="true" t="shared" si="0" ref="K17:K28">+I17-J17</f>
        <v>0</v>
      </c>
    </row>
    <row r="18" spans="1:13" ht="15">
      <c r="A18" s="41">
        <v>43532</v>
      </c>
      <c r="B18" s="125">
        <v>104792716</v>
      </c>
      <c r="C18" s="55">
        <v>97</v>
      </c>
      <c r="D18" s="55">
        <v>682</v>
      </c>
      <c r="E18" s="39" t="s">
        <v>311</v>
      </c>
      <c r="F18" s="57"/>
      <c r="G18" s="68" t="s">
        <v>258</v>
      </c>
      <c r="H18" s="57"/>
      <c r="I18" s="63">
        <v>118900</v>
      </c>
      <c r="J18" s="63">
        <v>118900</v>
      </c>
      <c r="K18" s="62">
        <f t="shared" si="0"/>
        <v>0</v>
      </c>
      <c r="M18" s="122"/>
    </row>
    <row r="19" spans="1:13" ht="15">
      <c r="A19" s="41">
        <v>43564</v>
      </c>
      <c r="B19" s="125">
        <v>105327067</v>
      </c>
      <c r="C19" s="55">
        <v>97</v>
      </c>
      <c r="D19" s="55">
        <v>853</v>
      </c>
      <c r="E19" s="39" t="s">
        <v>373</v>
      </c>
      <c r="F19" s="57"/>
      <c r="G19" s="68" t="s">
        <v>258</v>
      </c>
      <c r="H19" s="57"/>
      <c r="I19" s="63">
        <v>118900</v>
      </c>
      <c r="J19" s="63">
        <v>118900</v>
      </c>
      <c r="K19" s="62">
        <f t="shared" si="0"/>
        <v>0</v>
      </c>
      <c r="M19" s="122"/>
    </row>
    <row r="20" spans="1:13" ht="15">
      <c r="A20" s="41">
        <v>43591</v>
      </c>
      <c r="B20" s="125">
        <v>105860775</v>
      </c>
      <c r="C20" s="55">
        <v>97</v>
      </c>
      <c r="D20" s="55">
        <v>928</v>
      </c>
      <c r="E20" s="39" t="s">
        <v>460</v>
      </c>
      <c r="F20" s="57"/>
      <c r="G20" s="68" t="s">
        <v>258</v>
      </c>
      <c r="H20" s="57"/>
      <c r="I20" s="63">
        <v>118900</v>
      </c>
      <c r="J20" s="63">
        <v>118900</v>
      </c>
      <c r="K20" s="62">
        <f t="shared" si="0"/>
        <v>0</v>
      </c>
      <c r="M20" s="122"/>
    </row>
    <row r="21" spans="1:13" ht="15">
      <c r="A21" s="41">
        <v>43623</v>
      </c>
      <c r="B21" s="125">
        <v>106385938</v>
      </c>
      <c r="C21" s="55">
        <v>97</v>
      </c>
      <c r="D21" s="55">
        <v>1013</v>
      </c>
      <c r="E21" s="39" t="s">
        <v>506</v>
      </c>
      <c r="F21" s="57"/>
      <c r="G21" s="208" t="s">
        <v>258</v>
      </c>
      <c r="H21" s="57"/>
      <c r="I21" s="63">
        <v>118900</v>
      </c>
      <c r="J21" s="63">
        <v>118900</v>
      </c>
      <c r="K21" s="62">
        <f t="shared" si="0"/>
        <v>0</v>
      </c>
      <c r="M21" s="122"/>
    </row>
    <row r="22" spans="1:13" ht="15">
      <c r="A22" s="41">
        <v>43656</v>
      </c>
      <c r="B22" s="125">
        <v>106915654</v>
      </c>
      <c r="C22" s="55">
        <v>97</v>
      </c>
      <c r="D22" s="55">
        <v>1214</v>
      </c>
      <c r="E22" s="39" t="s">
        <v>542</v>
      </c>
      <c r="F22" s="57"/>
      <c r="G22" s="209" t="s">
        <v>258</v>
      </c>
      <c r="H22" s="57"/>
      <c r="I22" s="63">
        <v>118900</v>
      </c>
      <c r="J22" s="63">
        <v>118900</v>
      </c>
      <c r="K22" s="62">
        <f t="shared" si="0"/>
        <v>0</v>
      </c>
      <c r="M22" s="122"/>
    </row>
    <row r="23" spans="1:13" ht="15">
      <c r="A23" s="41">
        <v>43678</v>
      </c>
      <c r="B23" s="125">
        <v>107434550</v>
      </c>
      <c r="C23" s="55">
        <v>97</v>
      </c>
      <c r="D23" s="55">
        <v>1236</v>
      </c>
      <c r="E23" s="39" t="s">
        <v>578</v>
      </c>
      <c r="F23" s="57"/>
      <c r="G23" s="213" t="s">
        <v>258</v>
      </c>
      <c r="H23" s="57"/>
      <c r="I23" s="63">
        <v>118900</v>
      </c>
      <c r="J23" s="63">
        <v>118900</v>
      </c>
      <c r="K23" s="62">
        <f t="shared" si="0"/>
        <v>0</v>
      </c>
      <c r="M23" s="122"/>
    </row>
    <row r="24" spans="1:13" ht="15">
      <c r="A24" s="41">
        <v>43704</v>
      </c>
      <c r="B24" s="125">
        <v>107967033</v>
      </c>
      <c r="C24" s="55">
        <v>97</v>
      </c>
      <c r="D24" s="55">
        <v>1349</v>
      </c>
      <c r="E24" s="39" t="s">
        <v>597</v>
      </c>
      <c r="F24" s="57"/>
      <c r="G24" s="222" t="s">
        <v>258</v>
      </c>
      <c r="H24" s="57"/>
      <c r="I24" s="63">
        <v>124900</v>
      </c>
      <c r="J24" s="63">
        <v>124900</v>
      </c>
      <c r="K24" s="62">
        <f t="shared" si="0"/>
        <v>0</v>
      </c>
      <c r="M24" s="122"/>
    </row>
    <row r="25" spans="1:13" ht="15">
      <c r="A25" s="41"/>
      <c r="B25" s="125"/>
      <c r="C25" s="55"/>
      <c r="D25" s="55"/>
      <c r="E25" s="39"/>
      <c r="F25" s="57"/>
      <c r="G25" s="222"/>
      <c r="H25" s="57"/>
      <c r="I25" s="63"/>
      <c r="J25" s="63"/>
      <c r="K25" s="62">
        <f t="shared" si="0"/>
        <v>0</v>
      </c>
      <c r="M25" s="122"/>
    </row>
    <row r="26" spans="1:13" ht="15">
      <c r="A26" s="41"/>
      <c r="B26" s="125"/>
      <c r="C26" s="55"/>
      <c r="D26" s="55"/>
      <c r="E26" s="39"/>
      <c r="F26" s="57"/>
      <c r="G26" s="222"/>
      <c r="H26" s="57"/>
      <c r="I26" s="63"/>
      <c r="J26" s="63"/>
      <c r="K26" s="62">
        <f t="shared" si="0"/>
        <v>0</v>
      </c>
      <c r="M26" s="122"/>
    </row>
    <row r="27" spans="1:13" ht="15">
      <c r="A27" s="41"/>
      <c r="B27" s="125"/>
      <c r="C27" s="55"/>
      <c r="D27" s="55"/>
      <c r="E27" s="39"/>
      <c r="F27" s="57"/>
      <c r="G27" s="222"/>
      <c r="H27" s="57"/>
      <c r="I27" s="63"/>
      <c r="J27" s="63"/>
      <c r="K27" s="62">
        <f t="shared" si="0"/>
        <v>0</v>
      </c>
      <c r="M27" s="122"/>
    </row>
    <row r="28" spans="1:13" ht="15">
      <c r="A28" s="41"/>
      <c r="B28" s="125"/>
      <c r="C28" s="55"/>
      <c r="D28" s="55"/>
      <c r="E28" s="90"/>
      <c r="F28" s="57"/>
      <c r="G28" s="56"/>
      <c r="H28" s="57"/>
      <c r="I28" s="63"/>
      <c r="J28" s="63"/>
      <c r="K28" s="62">
        <f t="shared" si="0"/>
        <v>0</v>
      </c>
      <c r="M28" s="122"/>
    </row>
    <row r="29" spans="1:11" ht="15">
      <c r="A29" s="46"/>
      <c r="B29" s="47"/>
      <c r="C29" s="47"/>
      <c r="D29" s="47"/>
      <c r="E29" s="47"/>
      <c r="F29" s="47"/>
      <c r="G29" s="244" t="s">
        <v>86</v>
      </c>
      <c r="H29" s="245"/>
      <c r="I29" s="65">
        <f>SUM(I17:I28)</f>
        <v>1062755</v>
      </c>
      <c r="J29" s="65">
        <f>SUM(J17:J28)</f>
        <v>1062755</v>
      </c>
      <c r="K29" s="65">
        <f>SUM(K17:K28)</f>
        <v>0</v>
      </c>
    </row>
    <row r="30" spans="1:11" ht="12.75" customHeight="1">
      <c r="A30" s="3"/>
      <c r="B30" s="3"/>
      <c r="C30" s="3"/>
      <c r="D30" s="3"/>
      <c r="E30" s="3"/>
      <c r="F30" s="3"/>
      <c r="G30" s="3"/>
      <c r="H30" s="3"/>
      <c r="I30" s="76"/>
      <c r="J30" s="59"/>
      <c r="K30" s="95"/>
    </row>
    <row r="31" spans="1:11" ht="24.75" customHeight="1">
      <c r="A31" s="133" t="s">
        <v>108</v>
      </c>
      <c r="B31" s="133" t="s">
        <v>106</v>
      </c>
      <c r="C31" s="133" t="s">
        <v>105</v>
      </c>
      <c r="D31" s="134" t="s">
        <v>109</v>
      </c>
      <c r="E31" s="133" t="s">
        <v>33</v>
      </c>
      <c r="F31" s="133" t="s">
        <v>103</v>
      </c>
      <c r="G31" s="133" t="s">
        <v>30</v>
      </c>
      <c r="H31" s="133" t="s">
        <v>42</v>
      </c>
      <c r="I31" s="133" t="s">
        <v>43</v>
      </c>
      <c r="J31" s="133" t="s">
        <v>73</v>
      </c>
      <c r="K31" s="133" t="s">
        <v>48</v>
      </c>
    </row>
    <row r="32" spans="1:11" ht="24.75" customHeight="1">
      <c r="A32" s="140">
        <v>1747000</v>
      </c>
      <c r="B32" s="140"/>
      <c r="C32" s="140">
        <v>0</v>
      </c>
      <c r="D32" s="136">
        <f>+A32+B32-C32</f>
        <v>1747000</v>
      </c>
      <c r="E32" s="136">
        <f>+I29</f>
        <v>1062755</v>
      </c>
      <c r="F32" s="137">
        <f>+E32/D32</f>
        <v>0.6083314253005152</v>
      </c>
      <c r="G32" s="136">
        <f>+I13</f>
        <v>684245</v>
      </c>
      <c r="H32" s="136">
        <f>+D32-E32-G32</f>
        <v>0</v>
      </c>
      <c r="I32" s="136">
        <f>+J29</f>
        <v>1062755</v>
      </c>
      <c r="J32" s="142">
        <f>+I32/D32</f>
        <v>0.6083314253005152</v>
      </c>
      <c r="K32" s="136">
        <f>+K29</f>
        <v>0</v>
      </c>
    </row>
    <row r="33" spans="1:11" ht="15">
      <c r="A33" s="139">
        <v>1</v>
      </c>
      <c r="B33" s="139">
        <v>2</v>
      </c>
      <c r="C33" s="139">
        <v>3</v>
      </c>
      <c r="D33" s="139" t="s">
        <v>35</v>
      </c>
      <c r="E33" s="139">
        <v>5</v>
      </c>
      <c r="F33" s="139" t="s">
        <v>49</v>
      </c>
      <c r="G33" s="139">
        <v>7</v>
      </c>
      <c r="H33" s="139" t="s">
        <v>50</v>
      </c>
      <c r="I33" s="139">
        <v>9</v>
      </c>
      <c r="J33" s="139" t="s">
        <v>74</v>
      </c>
      <c r="K33" s="139" t="s">
        <v>75</v>
      </c>
    </row>
  </sheetData>
  <sheetProtection/>
  <mergeCells count="33">
    <mergeCell ref="J12:K12"/>
    <mergeCell ref="J9:K9"/>
    <mergeCell ref="B10:C10"/>
    <mergeCell ref="E10:H10"/>
    <mergeCell ref="J10:K10"/>
    <mergeCell ref="B11:C11"/>
    <mergeCell ref="E11:H11"/>
    <mergeCell ref="J11:K11"/>
    <mergeCell ref="G29:H29"/>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2.xml><?xml version="1.0" encoding="utf-8"?>
<worksheet xmlns="http://schemas.openxmlformats.org/spreadsheetml/2006/main" xmlns:r="http://schemas.openxmlformats.org/officeDocument/2006/relationships">
  <dimension ref="A1:M29"/>
  <sheetViews>
    <sheetView zoomScalePageLayoutView="0" workbookViewId="0" topLeftCell="A1">
      <selection activeCell="J20" sqref="J20"/>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169</v>
      </c>
      <c r="B3" s="132" t="s">
        <v>168</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43511</v>
      </c>
      <c r="B17" s="125">
        <v>16</v>
      </c>
      <c r="C17" s="55">
        <v>590</v>
      </c>
      <c r="D17" s="55">
        <v>556</v>
      </c>
      <c r="E17" s="39" t="s">
        <v>247</v>
      </c>
      <c r="F17" s="57"/>
      <c r="G17" s="68" t="s">
        <v>248</v>
      </c>
      <c r="H17" s="57"/>
      <c r="I17" s="63">
        <v>22232822</v>
      </c>
      <c r="J17" s="63">
        <v>22232822</v>
      </c>
      <c r="K17" s="62">
        <f aca="true" t="shared" si="0" ref="K17:K24">+I17-J17</f>
        <v>0</v>
      </c>
    </row>
    <row r="18" spans="1:13" ht="15">
      <c r="A18" s="41">
        <v>43524</v>
      </c>
      <c r="B18" s="125" t="s">
        <v>280</v>
      </c>
      <c r="C18" s="55">
        <v>672</v>
      </c>
      <c r="D18" s="55">
        <v>637</v>
      </c>
      <c r="E18" s="39" t="s">
        <v>281</v>
      </c>
      <c r="F18" s="57"/>
      <c r="G18" s="56" t="s">
        <v>282</v>
      </c>
      <c r="H18" s="57"/>
      <c r="I18" s="63">
        <v>302264107</v>
      </c>
      <c r="J18" s="63">
        <v>302264107</v>
      </c>
      <c r="K18" s="62">
        <f t="shared" si="0"/>
        <v>0</v>
      </c>
      <c r="M18" s="122"/>
    </row>
    <row r="19" spans="1:13" ht="15">
      <c r="A19" s="41">
        <v>43613</v>
      </c>
      <c r="B19" s="125">
        <v>804</v>
      </c>
      <c r="C19" s="55">
        <v>765</v>
      </c>
      <c r="D19" s="55">
        <v>998</v>
      </c>
      <c r="E19" s="39" t="s">
        <v>459</v>
      </c>
      <c r="F19" s="57"/>
      <c r="G19" s="68" t="s">
        <v>458</v>
      </c>
      <c r="H19" s="57"/>
      <c r="I19" s="63">
        <v>881868105</v>
      </c>
      <c r="J19" s="63">
        <v>206709740</v>
      </c>
      <c r="K19" s="62">
        <f t="shared" si="0"/>
        <v>675158365</v>
      </c>
      <c r="M19" s="122"/>
    </row>
    <row r="20" spans="1:13" ht="15">
      <c r="A20" s="41"/>
      <c r="B20" s="125"/>
      <c r="C20" s="55"/>
      <c r="D20" s="55"/>
      <c r="E20" s="39"/>
      <c r="F20" s="57"/>
      <c r="G20" s="208"/>
      <c r="H20" s="57"/>
      <c r="I20" s="63"/>
      <c r="J20" s="63"/>
      <c r="K20" s="62">
        <f t="shared" si="0"/>
        <v>0</v>
      </c>
      <c r="M20" s="122"/>
    </row>
    <row r="21" spans="1:13" ht="15">
      <c r="A21" s="41"/>
      <c r="B21" s="125"/>
      <c r="C21" s="55"/>
      <c r="D21" s="55"/>
      <c r="E21" s="39"/>
      <c r="F21" s="57"/>
      <c r="G21" s="208"/>
      <c r="H21" s="57"/>
      <c r="I21" s="63"/>
      <c r="J21" s="63"/>
      <c r="K21" s="62">
        <f t="shared" si="0"/>
        <v>0</v>
      </c>
      <c r="M21" s="122"/>
    </row>
    <row r="22" spans="1:13" ht="15">
      <c r="A22" s="41"/>
      <c r="B22" s="125"/>
      <c r="C22" s="55"/>
      <c r="D22" s="55"/>
      <c r="E22" s="39"/>
      <c r="F22" s="57"/>
      <c r="G22" s="56"/>
      <c r="H22" s="57"/>
      <c r="I22" s="63"/>
      <c r="J22" s="63"/>
      <c r="K22" s="62">
        <f t="shared" si="0"/>
        <v>0</v>
      </c>
      <c r="M22" s="122"/>
    </row>
    <row r="23" spans="1:13" ht="15">
      <c r="A23" s="41"/>
      <c r="B23" s="125"/>
      <c r="C23" s="55"/>
      <c r="D23" s="55"/>
      <c r="E23" s="90"/>
      <c r="F23" s="57"/>
      <c r="G23" s="56"/>
      <c r="H23" s="57"/>
      <c r="I23" s="63"/>
      <c r="J23" s="63"/>
      <c r="K23" s="62">
        <f t="shared" si="0"/>
        <v>0</v>
      </c>
      <c r="M23" s="122"/>
    </row>
    <row r="24" spans="1:13" ht="15">
      <c r="A24" s="41"/>
      <c r="B24" s="125"/>
      <c r="C24" s="55"/>
      <c r="D24" s="55"/>
      <c r="E24" s="90"/>
      <c r="F24" s="57"/>
      <c r="G24" s="56"/>
      <c r="H24" s="57"/>
      <c r="I24" s="63"/>
      <c r="J24" s="63"/>
      <c r="K24" s="62">
        <f t="shared" si="0"/>
        <v>0</v>
      </c>
      <c r="M24" s="122"/>
    </row>
    <row r="25" spans="1:11" ht="15">
      <c r="A25" s="46"/>
      <c r="B25" s="47"/>
      <c r="C25" s="47"/>
      <c r="D25" s="47"/>
      <c r="E25" s="47"/>
      <c r="F25" s="47"/>
      <c r="G25" s="244" t="s">
        <v>86</v>
      </c>
      <c r="H25" s="245"/>
      <c r="I25" s="65">
        <f>SUM(I17:I24)</f>
        <v>1206365034</v>
      </c>
      <c r="J25" s="65">
        <f>SUM(J17:J24)</f>
        <v>531206669</v>
      </c>
      <c r="K25" s="65">
        <f>SUM(K17:K24)</f>
        <v>675158365</v>
      </c>
    </row>
    <row r="26" spans="1:11" ht="12.75" customHeight="1">
      <c r="A26" s="3"/>
      <c r="B26" s="3"/>
      <c r="C26" s="3"/>
      <c r="D26" s="3"/>
      <c r="E26" s="3"/>
      <c r="F26" s="3"/>
      <c r="G26" s="3"/>
      <c r="H26" s="3"/>
      <c r="I26" s="76"/>
      <c r="J26" s="59"/>
      <c r="K26" s="95"/>
    </row>
    <row r="27" spans="1:11" ht="24.75" customHeight="1">
      <c r="A27" s="133" t="s">
        <v>108</v>
      </c>
      <c r="B27" s="133" t="s">
        <v>106</v>
      </c>
      <c r="C27" s="133" t="s">
        <v>105</v>
      </c>
      <c r="D27" s="134" t="s">
        <v>109</v>
      </c>
      <c r="E27" s="133" t="s">
        <v>33</v>
      </c>
      <c r="F27" s="133" t="s">
        <v>103</v>
      </c>
      <c r="G27" s="133" t="s">
        <v>30</v>
      </c>
      <c r="H27" s="133" t="s">
        <v>42</v>
      </c>
      <c r="I27" s="133" t="s">
        <v>43</v>
      </c>
      <c r="J27" s="133" t="s">
        <v>73</v>
      </c>
      <c r="K27" s="133" t="s">
        <v>48</v>
      </c>
    </row>
    <row r="28" spans="1:11" ht="24.75" customHeight="1">
      <c r="A28" s="140">
        <v>1379600000</v>
      </c>
      <c r="B28" s="140"/>
      <c r="C28" s="140">
        <v>0</v>
      </c>
      <c r="D28" s="136">
        <f>+A28+B28-C28</f>
        <v>1379600000</v>
      </c>
      <c r="E28" s="136">
        <f>+I25</f>
        <v>1206365034</v>
      </c>
      <c r="F28" s="137">
        <f>+E28/D28</f>
        <v>0.8744310191359814</v>
      </c>
      <c r="G28" s="136">
        <f>+I13</f>
        <v>0</v>
      </c>
      <c r="H28" s="136">
        <f>+D28-E28-G28</f>
        <v>173234966</v>
      </c>
      <c r="I28" s="136">
        <f>+J25</f>
        <v>531206669</v>
      </c>
      <c r="J28" s="142">
        <f>+I28/D28</f>
        <v>0.3850439757900841</v>
      </c>
      <c r="K28" s="136">
        <f>+K25</f>
        <v>675158365</v>
      </c>
    </row>
    <row r="29" spans="1:11" ht="15">
      <c r="A29" s="139">
        <v>1</v>
      </c>
      <c r="B29" s="139">
        <v>2</v>
      </c>
      <c r="C29" s="139">
        <v>3</v>
      </c>
      <c r="D29" s="139" t="s">
        <v>35</v>
      </c>
      <c r="E29" s="139">
        <v>5</v>
      </c>
      <c r="F29" s="139" t="s">
        <v>49</v>
      </c>
      <c r="G29" s="139">
        <v>7</v>
      </c>
      <c r="H29" s="139" t="s">
        <v>50</v>
      </c>
      <c r="I29" s="139">
        <v>9</v>
      </c>
      <c r="J29" s="139" t="s">
        <v>74</v>
      </c>
      <c r="K29" s="139" t="s">
        <v>75</v>
      </c>
    </row>
  </sheetData>
  <sheetProtection/>
  <mergeCells count="33">
    <mergeCell ref="J12:K12"/>
    <mergeCell ref="J9:K9"/>
    <mergeCell ref="B10:C10"/>
    <mergeCell ref="E10:H10"/>
    <mergeCell ref="J10:K10"/>
    <mergeCell ref="B11:C11"/>
    <mergeCell ref="E11:H11"/>
    <mergeCell ref="J11:K11"/>
    <mergeCell ref="G25:H25"/>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3.xml><?xml version="1.0" encoding="utf-8"?>
<worksheet xmlns="http://schemas.openxmlformats.org/spreadsheetml/2006/main" xmlns:r="http://schemas.openxmlformats.org/officeDocument/2006/relationships">
  <dimension ref="A1:M28"/>
  <sheetViews>
    <sheetView zoomScalePageLayoutView="0" workbookViewId="0" topLeftCell="A1">
      <selection activeCell="J18" sqref="J18"/>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171</v>
      </c>
      <c r="B3" s="132" t="s">
        <v>170</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25"/>
      <c r="B7" s="239"/>
      <c r="C7" s="240"/>
      <c r="D7" s="85"/>
      <c r="E7" s="241"/>
      <c r="F7" s="242"/>
      <c r="G7" s="242"/>
      <c r="H7" s="243"/>
      <c r="I7" s="186"/>
      <c r="J7" s="239"/>
      <c r="K7" s="240"/>
    </row>
    <row r="8" spans="1:11" ht="15">
      <c r="A8" s="125"/>
      <c r="B8" s="239"/>
      <c r="C8" s="240"/>
      <c r="D8" s="85"/>
      <c r="E8" s="241"/>
      <c r="F8" s="242"/>
      <c r="G8" s="242"/>
      <c r="H8" s="243"/>
      <c r="I8" s="186"/>
      <c r="J8" s="239"/>
      <c r="K8" s="240"/>
    </row>
    <row r="9" spans="1:11" ht="15">
      <c r="A9" s="125"/>
      <c r="B9" s="239"/>
      <c r="C9" s="240"/>
      <c r="D9" s="85"/>
      <c r="E9" s="241"/>
      <c r="F9" s="242"/>
      <c r="G9" s="242"/>
      <c r="H9" s="243"/>
      <c r="I9" s="186"/>
      <c r="J9" s="239"/>
      <c r="K9" s="240"/>
    </row>
    <row r="10" spans="1:12" ht="15">
      <c r="A10" s="125"/>
      <c r="B10" s="239"/>
      <c r="C10" s="240"/>
      <c r="D10" s="85"/>
      <c r="E10" s="241"/>
      <c r="F10" s="242"/>
      <c r="G10" s="242"/>
      <c r="H10" s="243"/>
      <c r="I10" s="186"/>
      <c r="J10" s="239"/>
      <c r="K10" s="240"/>
      <c r="L10"/>
    </row>
    <row r="11" spans="1:11" ht="12.75" customHeight="1">
      <c r="A11" s="125"/>
      <c r="B11" s="239"/>
      <c r="C11" s="240"/>
      <c r="D11" s="85"/>
      <c r="E11" s="241"/>
      <c r="F11" s="242"/>
      <c r="G11" s="242"/>
      <c r="H11" s="243"/>
      <c r="I11" s="186"/>
      <c r="J11" s="239"/>
      <c r="K11" s="240"/>
    </row>
    <row r="12" spans="1:11" ht="15">
      <c r="A12" s="46"/>
      <c r="B12" s="47"/>
      <c r="C12" s="47"/>
      <c r="D12" s="47"/>
      <c r="E12" s="47"/>
      <c r="F12" s="47"/>
      <c r="G12" s="244" t="s">
        <v>86</v>
      </c>
      <c r="H12" s="245"/>
      <c r="I12" s="61">
        <f>SUM(I7:I11)</f>
        <v>0</v>
      </c>
      <c r="J12" s="48"/>
      <c r="K12" s="49"/>
    </row>
    <row r="13" spans="1:11" ht="12.75" customHeight="1">
      <c r="A13" s="3"/>
      <c r="B13" s="3"/>
      <c r="C13" s="3"/>
      <c r="D13" s="3"/>
      <c r="E13" s="3"/>
      <c r="F13" s="3"/>
      <c r="G13" s="3"/>
      <c r="H13" s="3"/>
      <c r="I13" s="22"/>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5">
      <c r="A16" s="180">
        <v>43496</v>
      </c>
      <c r="B16" s="125">
        <v>12</v>
      </c>
      <c r="C16" s="125">
        <v>446</v>
      </c>
      <c r="D16" s="125">
        <v>400</v>
      </c>
      <c r="E16" s="181" t="s">
        <v>245</v>
      </c>
      <c r="F16" s="182"/>
      <c r="G16" s="56" t="s">
        <v>249</v>
      </c>
      <c r="H16" s="57"/>
      <c r="I16" s="186">
        <v>32722186</v>
      </c>
      <c r="J16" s="186">
        <v>23799782</v>
      </c>
      <c r="K16" s="24">
        <f aca="true" t="shared" si="0" ref="K16:K23">+I16-J16</f>
        <v>8922404</v>
      </c>
    </row>
    <row r="17" spans="1:13" ht="15">
      <c r="A17" s="180">
        <v>43524</v>
      </c>
      <c r="B17" s="125">
        <v>605</v>
      </c>
      <c r="C17" s="125">
        <v>464</v>
      </c>
      <c r="D17" s="125">
        <v>641</v>
      </c>
      <c r="E17" s="181" t="s">
        <v>278</v>
      </c>
      <c r="F17" s="182"/>
      <c r="G17" s="56" t="s">
        <v>249</v>
      </c>
      <c r="H17" s="57"/>
      <c r="I17" s="186">
        <v>544075387</v>
      </c>
      <c r="J17" s="186">
        <v>275354175</v>
      </c>
      <c r="K17" s="24">
        <f t="shared" si="0"/>
        <v>268721212</v>
      </c>
      <c r="M17" s="122"/>
    </row>
    <row r="18" spans="1:13" ht="15">
      <c r="A18" s="180"/>
      <c r="B18" s="125"/>
      <c r="C18" s="125"/>
      <c r="D18" s="125"/>
      <c r="E18" s="181"/>
      <c r="F18" s="182"/>
      <c r="G18" s="56"/>
      <c r="H18" s="57"/>
      <c r="I18" s="186"/>
      <c r="J18" s="186"/>
      <c r="K18" s="24">
        <f t="shared" si="0"/>
        <v>0</v>
      </c>
      <c r="M18" s="122"/>
    </row>
    <row r="19" spans="1:13" ht="15">
      <c r="A19" s="180"/>
      <c r="B19" s="125"/>
      <c r="C19" s="125"/>
      <c r="D19" s="125"/>
      <c r="E19" s="181"/>
      <c r="F19" s="182"/>
      <c r="G19"/>
      <c r="H19" s="182"/>
      <c r="I19" s="186"/>
      <c r="J19" s="186"/>
      <c r="K19" s="24">
        <f t="shared" si="0"/>
        <v>0</v>
      </c>
      <c r="M19" s="122"/>
    </row>
    <row r="20" spans="1:13" ht="15">
      <c r="A20" s="180"/>
      <c r="B20" s="187"/>
      <c r="C20" s="125"/>
      <c r="D20" s="125"/>
      <c r="E20" s="181"/>
      <c r="F20" s="182"/>
      <c r="G20" s="88"/>
      <c r="H20" s="182"/>
      <c r="I20" s="186"/>
      <c r="J20" s="186"/>
      <c r="K20" s="24">
        <f t="shared" si="0"/>
        <v>0</v>
      </c>
      <c r="M20" s="122"/>
    </row>
    <row r="21" spans="1:13" ht="15">
      <c r="A21" s="41"/>
      <c r="B21" s="188"/>
      <c r="C21" s="55"/>
      <c r="D21" s="55"/>
      <c r="E21" s="39"/>
      <c r="F21" s="57"/>
      <c r="G21" s="56"/>
      <c r="H21" s="57"/>
      <c r="I21" s="63"/>
      <c r="J21" s="63"/>
      <c r="K21" s="62">
        <f t="shared" si="0"/>
        <v>0</v>
      </c>
      <c r="M21" s="122"/>
    </row>
    <row r="22" spans="1:13" ht="15">
      <c r="A22" s="41"/>
      <c r="B22" s="188"/>
      <c r="C22" s="55"/>
      <c r="D22" s="55"/>
      <c r="E22" s="90"/>
      <c r="F22" s="57"/>
      <c r="G22" s="56"/>
      <c r="H22" s="57"/>
      <c r="I22" s="63"/>
      <c r="J22" s="63"/>
      <c r="K22" s="62">
        <f t="shared" si="0"/>
        <v>0</v>
      </c>
      <c r="M22" s="122"/>
    </row>
    <row r="23" spans="1:13" ht="15">
      <c r="A23" s="41"/>
      <c r="B23" s="188"/>
      <c r="C23" s="55"/>
      <c r="D23" s="55"/>
      <c r="E23" s="90"/>
      <c r="F23" s="57"/>
      <c r="G23" s="56"/>
      <c r="H23" s="57"/>
      <c r="I23" s="63"/>
      <c r="J23" s="63"/>
      <c r="K23" s="62">
        <f t="shared" si="0"/>
        <v>0</v>
      </c>
      <c r="M23" s="122"/>
    </row>
    <row r="24" spans="1:11" ht="15">
      <c r="A24" s="46"/>
      <c r="B24" s="47"/>
      <c r="C24" s="47"/>
      <c r="D24" s="47"/>
      <c r="E24" s="47"/>
      <c r="F24" s="47"/>
      <c r="G24" s="244" t="s">
        <v>86</v>
      </c>
      <c r="H24" s="245"/>
      <c r="I24" s="65">
        <f>SUM(I16:I23)</f>
        <v>576797573</v>
      </c>
      <c r="J24" s="65">
        <f>SUM(J16:J23)</f>
        <v>299153957</v>
      </c>
      <c r="K24" s="65">
        <f>SUM(K16:K23)</f>
        <v>277643616</v>
      </c>
    </row>
    <row r="25" spans="1:11" ht="12.75" customHeight="1">
      <c r="A25" s="3"/>
      <c r="B25" s="3"/>
      <c r="C25" s="3"/>
      <c r="D25" s="3"/>
      <c r="E25" s="3"/>
      <c r="F25" s="3"/>
      <c r="G25" s="3"/>
      <c r="H25" s="3"/>
      <c r="I25" s="76"/>
      <c r="J25" s="59"/>
      <c r="K25" s="95"/>
    </row>
    <row r="26" spans="1:11" ht="24.75" customHeight="1">
      <c r="A26" s="133" t="s">
        <v>108</v>
      </c>
      <c r="B26" s="133" t="s">
        <v>106</v>
      </c>
      <c r="C26" s="133" t="s">
        <v>105</v>
      </c>
      <c r="D26" s="134" t="s">
        <v>109</v>
      </c>
      <c r="E26" s="133" t="s">
        <v>33</v>
      </c>
      <c r="F26" s="133" t="s">
        <v>103</v>
      </c>
      <c r="G26" s="133" t="s">
        <v>30</v>
      </c>
      <c r="H26" s="133" t="s">
        <v>42</v>
      </c>
      <c r="I26" s="133" t="s">
        <v>43</v>
      </c>
      <c r="J26" s="133" t="s">
        <v>73</v>
      </c>
      <c r="K26" s="133" t="s">
        <v>48</v>
      </c>
    </row>
    <row r="27" spans="1:11" ht="24.75" customHeight="1">
      <c r="A27" s="140">
        <v>680720000</v>
      </c>
      <c r="B27" s="140"/>
      <c r="C27" s="140">
        <v>0</v>
      </c>
      <c r="D27" s="136">
        <f>+A27+B27-C27</f>
        <v>680720000</v>
      </c>
      <c r="E27" s="136">
        <f>+I24</f>
        <v>576797573</v>
      </c>
      <c r="F27" s="137">
        <f>+E27/D27</f>
        <v>0.8473345472440945</v>
      </c>
      <c r="G27" s="136">
        <f>+I12</f>
        <v>0</v>
      </c>
      <c r="H27" s="136">
        <f>+D27-E27-G27</f>
        <v>103922427</v>
      </c>
      <c r="I27" s="136">
        <f>+J24</f>
        <v>299153957</v>
      </c>
      <c r="J27" s="142">
        <f>+I27/D27</f>
        <v>0.4394669717358091</v>
      </c>
      <c r="K27" s="136">
        <f>+K24</f>
        <v>277643616</v>
      </c>
    </row>
    <row r="28" spans="1:11" ht="15">
      <c r="A28" s="139">
        <v>1</v>
      </c>
      <c r="B28" s="139">
        <v>2</v>
      </c>
      <c r="C28" s="139">
        <v>3</v>
      </c>
      <c r="D28" s="139" t="s">
        <v>35</v>
      </c>
      <c r="E28" s="139">
        <v>5</v>
      </c>
      <c r="F28" s="139" t="s">
        <v>49</v>
      </c>
      <c r="G28" s="139">
        <v>7</v>
      </c>
      <c r="H28" s="139" t="s">
        <v>50</v>
      </c>
      <c r="I28" s="139">
        <v>9</v>
      </c>
      <c r="J28" s="139" t="s">
        <v>74</v>
      </c>
      <c r="K28" s="139" t="s">
        <v>75</v>
      </c>
    </row>
  </sheetData>
  <sheetProtection/>
  <mergeCells count="30">
    <mergeCell ref="J11:K11"/>
    <mergeCell ref="B9:C9"/>
    <mergeCell ref="E9:H9"/>
    <mergeCell ref="J9:K9"/>
    <mergeCell ref="B10:C10"/>
    <mergeCell ref="E10:H10"/>
    <mergeCell ref="J10:K10"/>
    <mergeCell ref="G24:H24"/>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4.xml><?xml version="1.0" encoding="utf-8"?>
<worksheet xmlns="http://schemas.openxmlformats.org/spreadsheetml/2006/main" xmlns:r="http://schemas.openxmlformats.org/officeDocument/2006/relationships">
  <dimension ref="A1:M28"/>
  <sheetViews>
    <sheetView zoomScalePageLayoutView="0" workbookViewId="0" topLeftCell="A1">
      <selection activeCell="J20" sqref="J20"/>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173</v>
      </c>
      <c r="B3" s="132" t="s">
        <v>172</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v>43560</v>
      </c>
      <c r="B7" s="234" t="s">
        <v>327</v>
      </c>
      <c r="C7" s="235"/>
      <c r="D7" s="85">
        <v>833</v>
      </c>
      <c r="E7" s="241" t="s">
        <v>402</v>
      </c>
      <c r="F7" s="242"/>
      <c r="G7" s="242"/>
      <c r="H7" s="243"/>
      <c r="I7" s="63">
        <v>1997150</v>
      </c>
      <c r="J7" s="234" t="s">
        <v>328</v>
      </c>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2" ht="15">
      <c r="A10" s="125"/>
      <c r="B10" s="239"/>
      <c r="C10" s="240"/>
      <c r="D10" s="85"/>
      <c r="E10" s="241"/>
      <c r="F10" s="242"/>
      <c r="G10" s="242"/>
      <c r="H10" s="243"/>
      <c r="I10" s="63"/>
      <c r="J10" s="239"/>
      <c r="K10" s="240"/>
      <c r="L10"/>
    </row>
    <row r="11" spans="1:11" ht="12.75" customHeight="1">
      <c r="A11" s="125"/>
      <c r="B11" s="239"/>
      <c r="C11" s="240"/>
      <c r="D11" s="85"/>
      <c r="E11" s="241"/>
      <c r="F11" s="242"/>
      <c r="G11" s="242"/>
      <c r="H11" s="243"/>
      <c r="I11" s="63"/>
      <c r="J11" s="239"/>
      <c r="K11" s="240"/>
    </row>
    <row r="12" spans="1:11" ht="15">
      <c r="A12" s="46"/>
      <c r="B12" s="47"/>
      <c r="C12" s="47"/>
      <c r="D12" s="47"/>
      <c r="E12" s="47"/>
      <c r="F12" s="47"/>
      <c r="G12" s="244" t="s">
        <v>86</v>
      </c>
      <c r="H12" s="245"/>
      <c r="I12" s="61">
        <f>SUM(I7:I11)</f>
        <v>1997150</v>
      </c>
      <c r="J12" s="48"/>
      <c r="K12" s="49"/>
    </row>
    <row r="13" spans="1:11" ht="12.75" customHeight="1">
      <c r="A13" s="3"/>
      <c r="B13" s="3"/>
      <c r="C13" s="3"/>
      <c r="D13" s="3"/>
      <c r="E13" s="3"/>
      <c r="F13" s="3"/>
      <c r="G13" s="3"/>
      <c r="H13" s="3"/>
      <c r="I13" s="22"/>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5">
      <c r="A16" s="41">
        <v>43546</v>
      </c>
      <c r="B16" s="125">
        <v>792</v>
      </c>
      <c r="C16" s="55">
        <v>771</v>
      </c>
      <c r="D16" s="55">
        <v>777</v>
      </c>
      <c r="E16" s="90" t="s">
        <v>312</v>
      </c>
      <c r="F16" s="57"/>
      <c r="G16" s="68" t="s">
        <v>299</v>
      </c>
      <c r="H16" s="57"/>
      <c r="I16" s="63">
        <v>5756097</v>
      </c>
      <c r="J16" s="63">
        <v>5756097</v>
      </c>
      <c r="K16" s="62">
        <f aca="true" t="shared" si="0" ref="K16:K23">+I16-J16</f>
        <v>0</v>
      </c>
    </row>
    <row r="17" spans="1:13" ht="15">
      <c r="A17" s="41">
        <v>43584</v>
      </c>
      <c r="B17" s="125">
        <v>792</v>
      </c>
      <c r="C17" s="55">
        <v>879</v>
      </c>
      <c r="D17" s="55">
        <v>914</v>
      </c>
      <c r="E17" s="90" t="s">
        <v>372</v>
      </c>
      <c r="F17" s="57"/>
      <c r="G17" s="68" t="s">
        <v>299</v>
      </c>
      <c r="H17" s="57"/>
      <c r="I17" s="63">
        <v>5000000</v>
      </c>
      <c r="J17" s="63">
        <v>3669710</v>
      </c>
      <c r="K17" s="62">
        <f t="shared" si="0"/>
        <v>1330290</v>
      </c>
      <c r="M17" s="122"/>
    </row>
    <row r="18" spans="1:13" ht="15">
      <c r="A18" s="41">
        <v>43609</v>
      </c>
      <c r="B18" s="125">
        <v>803</v>
      </c>
      <c r="C18" s="55">
        <v>903</v>
      </c>
      <c r="D18" s="55">
        <v>995</v>
      </c>
      <c r="E18" s="90" t="s">
        <v>457</v>
      </c>
      <c r="F18" s="57"/>
      <c r="G18" s="68" t="s">
        <v>299</v>
      </c>
      <c r="H18" s="57"/>
      <c r="I18" s="63">
        <v>28517820</v>
      </c>
      <c r="J18" s="63">
        <v>974444</v>
      </c>
      <c r="K18" s="62">
        <f t="shared" si="0"/>
        <v>27543376</v>
      </c>
      <c r="M18" s="122"/>
    </row>
    <row r="19" spans="1:13" ht="15">
      <c r="A19" s="41">
        <v>43629</v>
      </c>
      <c r="B19" s="125">
        <v>237</v>
      </c>
      <c r="C19" s="55">
        <v>833</v>
      </c>
      <c r="D19" s="55">
        <v>1034</v>
      </c>
      <c r="E19" s="90" t="s">
        <v>499</v>
      </c>
      <c r="F19" s="57"/>
      <c r="G19" s="208" t="s">
        <v>72</v>
      </c>
      <c r="H19" s="57"/>
      <c r="I19" s="63">
        <v>2850</v>
      </c>
      <c r="J19" s="63">
        <v>2850</v>
      </c>
      <c r="K19" s="62">
        <f t="shared" si="0"/>
        <v>0</v>
      </c>
      <c r="M19" s="122"/>
    </row>
    <row r="20" spans="1:13" ht="15">
      <c r="A20" s="41"/>
      <c r="B20" s="125"/>
      <c r="C20" s="55"/>
      <c r="D20" s="55"/>
      <c r="E20" s="90"/>
      <c r="F20" s="57"/>
      <c r="G20" s="208"/>
      <c r="H20" s="57"/>
      <c r="I20" s="63"/>
      <c r="J20" s="63"/>
      <c r="K20" s="62">
        <f t="shared" si="0"/>
        <v>0</v>
      </c>
      <c r="M20" s="122"/>
    </row>
    <row r="21" spans="1:13" ht="15">
      <c r="A21" s="41"/>
      <c r="B21" s="125"/>
      <c r="C21" s="55"/>
      <c r="D21" s="55"/>
      <c r="E21" s="39"/>
      <c r="F21" s="57"/>
      <c r="G21" s="56"/>
      <c r="H21" s="57"/>
      <c r="I21" s="63"/>
      <c r="J21" s="63"/>
      <c r="K21" s="62">
        <f t="shared" si="0"/>
        <v>0</v>
      </c>
      <c r="M21" s="122"/>
    </row>
    <row r="22" spans="1:13" ht="15">
      <c r="A22" s="41"/>
      <c r="B22" s="125"/>
      <c r="C22" s="55"/>
      <c r="D22" s="55"/>
      <c r="E22" s="90"/>
      <c r="F22" s="57"/>
      <c r="G22" s="56"/>
      <c r="H22" s="57"/>
      <c r="I22" s="63"/>
      <c r="J22" s="63"/>
      <c r="K22" s="62">
        <f t="shared" si="0"/>
        <v>0</v>
      </c>
      <c r="M22" s="122"/>
    </row>
    <row r="23" spans="1:13" ht="15">
      <c r="A23" s="41"/>
      <c r="B23" s="125"/>
      <c r="C23" s="55"/>
      <c r="D23" s="55"/>
      <c r="E23" s="90"/>
      <c r="F23" s="57"/>
      <c r="G23" s="56"/>
      <c r="H23" s="57"/>
      <c r="I23" s="63"/>
      <c r="J23" s="63"/>
      <c r="K23" s="62">
        <f t="shared" si="0"/>
        <v>0</v>
      </c>
      <c r="M23" s="122"/>
    </row>
    <row r="24" spans="1:11" ht="15">
      <c r="A24" s="46"/>
      <c r="B24" s="47"/>
      <c r="C24" s="47"/>
      <c r="D24" s="47"/>
      <c r="E24" s="47"/>
      <c r="F24" s="47"/>
      <c r="G24" s="244" t="s">
        <v>86</v>
      </c>
      <c r="H24" s="245"/>
      <c r="I24" s="65">
        <f>SUM(I16:I23)</f>
        <v>39276767</v>
      </c>
      <c r="J24" s="65">
        <f>SUM(J16:J23)</f>
        <v>10403101</v>
      </c>
      <c r="K24" s="65">
        <f>SUM(K16:K23)</f>
        <v>28873666</v>
      </c>
    </row>
    <row r="25" spans="1:11" ht="12.75" customHeight="1">
      <c r="A25" s="3"/>
      <c r="B25" s="3"/>
      <c r="C25" s="3"/>
      <c r="D25" s="3"/>
      <c r="E25" s="3"/>
      <c r="F25" s="3"/>
      <c r="G25" s="3"/>
      <c r="H25" s="3"/>
      <c r="I25" s="76"/>
      <c r="J25" s="59"/>
      <c r="K25" s="95"/>
    </row>
    <row r="26" spans="1:11" ht="24.75" customHeight="1">
      <c r="A26" s="133" t="s">
        <v>108</v>
      </c>
      <c r="B26" s="133" t="s">
        <v>106</v>
      </c>
      <c r="C26" s="133" t="s">
        <v>105</v>
      </c>
      <c r="D26" s="134" t="s">
        <v>109</v>
      </c>
      <c r="E26" s="133" t="s">
        <v>33</v>
      </c>
      <c r="F26" s="133" t="s">
        <v>103</v>
      </c>
      <c r="G26" s="133" t="s">
        <v>30</v>
      </c>
      <c r="H26" s="133" t="s">
        <v>42</v>
      </c>
      <c r="I26" s="133" t="s">
        <v>43</v>
      </c>
      <c r="J26" s="133" t="s">
        <v>73</v>
      </c>
      <c r="K26" s="133" t="s">
        <v>48</v>
      </c>
    </row>
    <row r="27" spans="1:11" ht="24.75" customHeight="1">
      <c r="A27" s="140">
        <v>62830000</v>
      </c>
      <c r="B27" s="140">
        <v>-9000000</v>
      </c>
      <c r="C27" s="140">
        <v>0</v>
      </c>
      <c r="D27" s="136">
        <f>+A27+B27-C27</f>
        <v>53830000</v>
      </c>
      <c r="E27" s="136">
        <f>+I24</f>
        <v>39276767</v>
      </c>
      <c r="F27" s="137">
        <f>+E27/D27</f>
        <v>0.729644566227011</v>
      </c>
      <c r="G27" s="136">
        <f>+I12</f>
        <v>1997150</v>
      </c>
      <c r="H27" s="136">
        <f>+D27-E27-G27</f>
        <v>12556083</v>
      </c>
      <c r="I27" s="136">
        <f>+J24</f>
        <v>10403101</v>
      </c>
      <c r="J27" s="142">
        <f>+I27/D27</f>
        <v>0.19325842467025822</v>
      </c>
      <c r="K27" s="136">
        <f>+K24</f>
        <v>28873666</v>
      </c>
    </row>
    <row r="28" spans="1:11" ht="15">
      <c r="A28" s="139">
        <v>1</v>
      </c>
      <c r="B28" s="139">
        <v>2</v>
      </c>
      <c r="C28" s="139">
        <v>3</v>
      </c>
      <c r="D28" s="139" t="s">
        <v>35</v>
      </c>
      <c r="E28" s="139">
        <v>5</v>
      </c>
      <c r="F28" s="139" t="s">
        <v>49</v>
      </c>
      <c r="G28" s="139">
        <v>7</v>
      </c>
      <c r="H28" s="139" t="s">
        <v>50</v>
      </c>
      <c r="I28" s="139">
        <v>9</v>
      </c>
      <c r="J28" s="139" t="s">
        <v>74</v>
      </c>
      <c r="K28" s="139" t="s">
        <v>75</v>
      </c>
    </row>
  </sheetData>
  <sheetProtection/>
  <mergeCells count="30">
    <mergeCell ref="J11:K11"/>
    <mergeCell ref="B9:C9"/>
    <mergeCell ref="E9:H9"/>
    <mergeCell ref="J9:K9"/>
    <mergeCell ref="B10:C10"/>
    <mergeCell ref="E10:H10"/>
    <mergeCell ref="J10:K10"/>
    <mergeCell ref="G24:H24"/>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5.xml><?xml version="1.0" encoding="utf-8"?>
<worksheet xmlns="http://schemas.openxmlformats.org/spreadsheetml/2006/main" xmlns:r="http://schemas.openxmlformats.org/officeDocument/2006/relationships">
  <dimension ref="A1:M27"/>
  <sheetViews>
    <sheetView zoomScalePageLayoutView="0" workbookViewId="0" topLeftCell="A1">
      <selection activeCell="A7" sqref="A7:K12"/>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175</v>
      </c>
      <c r="B3" s="132" t="s">
        <v>174</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SUM(I10:I12)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c r="B17" s="54"/>
      <c r="C17" s="55"/>
      <c r="D17" s="55"/>
      <c r="E17" s="124"/>
      <c r="F17" s="57"/>
      <c r="G17" s="56"/>
      <c r="H17" s="57"/>
      <c r="I17" s="63"/>
      <c r="J17" s="63"/>
      <c r="K17" s="62">
        <f aca="true" t="shared" si="0" ref="K17:K22">+I17-J17</f>
        <v>0</v>
      </c>
    </row>
    <row r="18" spans="1:13" ht="15">
      <c r="A18" s="41"/>
      <c r="B18" s="143"/>
      <c r="C18" s="55"/>
      <c r="D18" s="55"/>
      <c r="E18" s="90"/>
      <c r="F18" s="57"/>
      <c r="G18" s="56"/>
      <c r="H18" s="57"/>
      <c r="I18" s="63"/>
      <c r="J18" s="63"/>
      <c r="K18" s="62">
        <f t="shared" si="0"/>
        <v>0</v>
      </c>
      <c r="M18" s="122"/>
    </row>
    <row r="19" spans="1:13" ht="15">
      <c r="A19" s="41"/>
      <c r="B19" s="143"/>
      <c r="C19" s="55"/>
      <c r="D19" s="55"/>
      <c r="E19" s="39"/>
      <c r="F19" s="57"/>
      <c r="G19" s="56"/>
      <c r="H19" s="57"/>
      <c r="I19" s="63"/>
      <c r="J19" s="63"/>
      <c r="K19" s="62">
        <f t="shared" si="0"/>
        <v>0</v>
      </c>
      <c r="M19" s="122"/>
    </row>
    <row r="20" spans="1:13" ht="15">
      <c r="A20" s="41"/>
      <c r="B20" s="143"/>
      <c r="C20" s="55"/>
      <c r="D20" s="55"/>
      <c r="E20" s="39"/>
      <c r="F20" s="57"/>
      <c r="G20" s="56"/>
      <c r="H20" s="57"/>
      <c r="I20" s="63"/>
      <c r="J20" s="63"/>
      <c r="K20" s="62">
        <f t="shared" si="0"/>
        <v>0</v>
      </c>
      <c r="M20" s="122"/>
    </row>
    <row r="21" spans="1:13" ht="15">
      <c r="A21" s="41"/>
      <c r="B21" s="143"/>
      <c r="C21" s="55"/>
      <c r="D21" s="55"/>
      <c r="E21" s="90"/>
      <c r="F21" s="57"/>
      <c r="G21" s="56"/>
      <c r="H21" s="57"/>
      <c r="I21" s="63"/>
      <c r="J21" s="63"/>
      <c r="K21" s="62">
        <f t="shared" si="0"/>
        <v>0</v>
      </c>
      <c r="M21" s="122"/>
    </row>
    <row r="22" spans="1:13" ht="15">
      <c r="A22" s="41"/>
      <c r="B22" s="143"/>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51500000</v>
      </c>
      <c r="B26" s="140"/>
      <c r="C26" s="140">
        <v>0</v>
      </c>
      <c r="D26" s="136">
        <f>+A26+B26-C26</f>
        <v>51500000</v>
      </c>
      <c r="E26" s="136">
        <f>+I23</f>
        <v>0</v>
      </c>
      <c r="F26" s="137">
        <f>+E26/D26</f>
        <v>0</v>
      </c>
      <c r="G26" s="136">
        <f>+I13</f>
        <v>0</v>
      </c>
      <c r="H26" s="136">
        <f>+D26-E26-G26</f>
        <v>51500000</v>
      </c>
      <c r="I26" s="136">
        <f>+J23</f>
        <v>0</v>
      </c>
      <c r="J26" s="142">
        <f>+I26/D26</f>
        <v>0</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6.xml><?xml version="1.0" encoding="utf-8"?>
<worksheet xmlns="http://schemas.openxmlformats.org/spreadsheetml/2006/main" xmlns:r="http://schemas.openxmlformats.org/officeDocument/2006/relationships">
  <dimension ref="A1:M27"/>
  <sheetViews>
    <sheetView zoomScalePageLayoutView="0" workbookViewId="0" topLeftCell="A1">
      <selection activeCell="J19" sqref="J19"/>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176</v>
      </c>
      <c r="B3" s="132" t="s">
        <v>177</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43529</v>
      </c>
      <c r="B17" s="125">
        <v>804</v>
      </c>
      <c r="C17" s="55">
        <v>670</v>
      </c>
      <c r="D17" s="55">
        <v>663</v>
      </c>
      <c r="E17" s="90" t="s">
        <v>314</v>
      </c>
      <c r="F17" s="57"/>
      <c r="G17" s="68" t="s">
        <v>313</v>
      </c>
      <c r="H17" s="57"/>
      <c r="I17" s="63">
        <v>26770000</v>
      </c>
      <c r="J17" s="63">
        <v>26770000</v>
      </c>
      <c r="K17" s="62">
        <f aca="true" t="shared" si="0" ref="K17:K22">+I17-J17</f>
        <v>0</v>
      </c>
    </row>
    <row r="18" spans="1:13" ht="15">
      <c r="A18" s="41">
        <v>43620</v>
      </c>
      <c r="B18" s="125">
        <v>809</v>
      </c>
      <c r="C18" s="55">
        <v>855</v>
      </c>
      <c r="D18" s="55">
        <v>1006</v>
      </c>
      <c r="E18" s="90" t="s">
        <v>508</v>
      </c>
      <c r="F18" s="57"/>
      <c r="G18" s="208" t="s">
        <v>507</v>
      </c>
      <c r="H18" s="57"/>
      <c r="I18" s="63">
        <v>82500000</v>
      </c>
      <c r="J18" s="63">
        <v>14075778</v>
      </c>
      <c r="K18" s="62">
        <f t="shared" si="0"/>
        <v>68424222</v>
      </c>
      <c r="M18" s="122"/>
    </row>
    <row r="19" spans="1:13" ht="15">
      <c r="A19" s="41"/>
      <c r="B19" s="125"/>
      <c r="C19" s="55"/>
      <c r="D19" s="55"/>
      <c r="E19" s="90"/>
      <c r="F19" s="57"/>
      <c r="G19" s="208"/>
      <c r="H19" s="57"/>
      <c r="I19" s="63"/>
      <c r="J19" s="63"/>
      <c r="K19" s="62">
        <f t="shared" si="0"/>
        <v>0</v>
      </c>
      <c r="M19" s="122"/>
    </row>
    <row r="20" spans="1:13" ht="15">
      <c r="A20" s="41"/>
      <c r="B20" s="125"/>
      <c r="C20" s="55"/>
      <c r="D20" s="55"/>
      <c r="E20" s="39"/>
      <c r="F20" s="57"/>
      <c r="G20" s="56"/>
      <c r="H20" s="57"/>
      <c r="I20" s="63"/>
      <c r="J20" s="63"/>
      <c r="K20" s="62">
        <f t="shared" si="0"/>
        <v>0</v>
      </c>
      <c r="M20" s="122"/>
    </row>
    <row r="21" spans="1:13" ht="15">
      <c r="A21" s="41"/>
      <c r="B21" s="125"/>
      <c r="C21" s="55"/>
      <c r="D21" s="55"/>
      <c r="E21" s="90"/>
      <c r="F21" s="57"/>
      <c r="G21" s="56"/>
      <c r="H21" s="57"/>
      <c r="I21" s="63"/>
      <c r="J21" s="63"/>
      <c r="K21" s="62">
        <f t="shared" si="0"/>
        <v>0</v>
      </c>
      <c r="M21" s="122"/>
    </row>
    <row r="22" spans="1:13" ht="15">
      <c r="A22" s="41"/>
      <c r="B22" s="125"/>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109270000</v>
      </c>
      <c r="J23" s="65">
        <f>SUM(J17:J22)</f>
        <v>40845778</v>
      </c>
      <c r="K23" s="65">
        <f>SUM(K17:K22)</f>
        <v>68424222</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120000000</v>
      </c>
      <c r="B26" s="140"/>
      <c r="C26" s="140">
        <v>0</v>
      </c>
      <c r="D26" s="136">
        <f>+A26+B26-C26</f>
        <v>120000000</v>
      </c>
      <c r="E26" s="136">
        <f>+I23</f>
        <v>109270000</v>
      </c>
      <c r="F26" s="137">
        <f>+E26/D26</f>
        <v>0.9105833333333333</v>
      </c>
      <c r="G26" s="136">
        <f>+I13</f>
        <v>0</v>
      </c>
      <c r="H26" s="136">
        <f>+D26-E26-G26</f>
        <v>10730000</v>
      </c>
      <c r="I26" s="136">
        <f>+J23</f>
        <v>40845778</v>
      </c>
      <c r="J26" s="142">
        <f>+I26/D26</f>
        <v>0.34038148333333335</v>
      </c>
      <c r="K26" s="136">
        <f>+K23</f>
        <v>68424222</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7.xml><?xml version="1.0" encoding="utf-8"?>
<worksheet xmlns="http://schemas.openxmlformats.org/spreadsheetml/2006/main" xmlns:r="http://schemas.openxmlformats.org/officeDocument/2006/relationships">
  <dimension ref="A1:M30"/>
  <sheetViews>
    <sheetView zoomScalePageLayoutView="0" workbookViewId="0" topLeftCell="A1">
      <selection activeCell="I11" sqref="I11"/>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179</v>
      </c>
      <c r="B3" s="132" t="s">
        <v>178</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3">
        <v>43581</v>
      </c>
      <c r="B7" s="239" t="s">
        <v>331</v>
      </c>
      <c r="C7" s="240"/>
      <c r="D7" s="199">
        <v>886</v>
      </c>
      <c r="E7" s="241" t="s">
        <v>404</v>
      </c>
      <c r="F7" s="242"/>
      <c r="G7" s="242"/>
      <c r="H7" s="243"/>
      <c r="I7" s="191">
        <v>144783</v>
      </c>
      <c r="J7" s="239" t="s">
        <v>328</v>
      </c>
      <c r="K7" s="240"/>
    </row>
    <row r="8" spans="1:11" ht="15">
      <c r="A8" s="193">
        <v>43584</v>
      </c>
      <c r="B8" s="239" t="s">
        <v>331</v>
      </c>
      <c r="C8" s="240"/>
      <c r="D8" s="199">
        <v>896</v>
      </c>
      <c r="E8" s="241" t="s">
        <v>405</v>
      </c>
      <c r="F8" s="242"/>
      <c r="G8" s="242"/>
      <c r="H8" s="243"/>
      <c r="I8" s="191">
        <v>159897673</v>
      </c>
      <c r="J8" s="239" t="s">
        <v>325</v>
      </c>
      <c r="K8" s="240"/>
    </row>
    <row r="9" spans="1:11" ht="15" customHeight="1">
      <c r="A9" s="193">
        <v>43607</v>
      </c>
      <c r="B9" s="239" t="s">
        <v>331</v>
      </c>
      <c r="C9" s="240"/>
      <c r="D9" s="199">
        <v>926</v>
      </c>
      <c r="E9" s="241" t="s">
        <v>480</v>
      </c>
      <c r="F9" s="242"/>
      <c r="G9" s="242"/>
      <c r="H9" s="243"/>
      <c r="I9" s="191">
        <v>1055934</v>
      </c>
      <c r="J9" s="239" t="s">
        <v>328</v>
      </c>
      <c r="K9" s="240"/>
    </row>
    <row r="10" spans="1:11" ht="15">
      <c r="A10" s="193">
        <v>43614</v>
      </c>
      <c r="B10" s="239" t="s">
        <v>331</v>
      </c>
      <c r="C10" s="240"/>
      <c r="D10" s="199">
        <v>935</v>
      </c>
      <c r="E10" s="241" t="s">
        <v>481</v>
      </c>
      <c r="F10" s="242"/>
      <c r="G10" s="242"/>
      <c r="H10" s="243"/>
      <c r="I10" s="191">
        <v>19</v>
      </c>
      <c r="J10" s="239" t="s">
        <v>328</v>
      </c>
      <c r="K10" s="240"/>
    </row>
    <row r="11" spans="1:12" ht="15">
      <c r="A11" s="193"/>
      <c r="B11" s="239"/>
      <c r="C11" s="240"/>
      <c r="D11" s="199"/>
      <c r="E11" s="241"/>
      <c r="F11" s="242"/>
      <c r="G11" s="242"/>
      <c r="H11" s="243"/>
      <c r="I11" s="191"/>
      <c r="J11" s="239"/>
      <c r="K11" s="240"/>
      <c r="L11"/>
    </row>
    <row r="12" spans="1:11" ht="12.75" customHeight="1">
      <c r="A12" s="205"/>
      <c r="B12" s="246"/>
      <c r="C12" s="247"/>
      <c r="D12" s="206"/>
      <c r="E12" s="263"/>
      <c r="F12" s="264"/>
      <c r="G12" s="264"/>
      <c r="H12" s="265"/>
      <c r="I12" s="207"/>
      <c r="J12" s="246"/>
      <c r="K12" s="247"/>
    </row>
    <row r="13" spans="1:11" ht="15">
      <c r="A13" s="200"/>
      <c r="B13" s="33"/>
      <c r="C13" s="33"/>
      <c r="D13" s="33"/>
      <c r="E13" s="33"/>
      <c r="F13" s="33"/>
      <c r="G13" s="261" t="s">
        <v>86</v>
      </c>
      <c r="H13" s="262"/>
      <c r="I13" s="201">
        <f>SUM(I7:I12)</f>
        <v>161098409</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43507</v>
      </c>
      <c r="B17" s="125">
        <v>12</v>
      </c>
      <c r="C17" s="55">
        <v>472</v>
      </c>
      <c r="D17" s="55">
        <v>506</v>
      </c>
      <c r="E17" s="39" t="s">
        <v>246</v>
      </c>
      <c r="F17" s="57"/>
      <c r="G17" s="56" t="s">
        <v>250</v>
      </c>
      <c r="H17" s="57"/>
      <c r="I17" s="63">
        <v>8121489</v>
      </c>
      <c r="J17" s="63">
        <v>8121489</v>
      </c>
      <c r="K17" s="62">
        <f aca="true" t="shared" si="0" ref="K17:K25">+I17-J17</f>
        <v>0</v>
      </c>
    </row>
    <row r="18" spans="1:11" ht="15">
      <c r="A18" s="41">
        <v>43595</v>
      </c>
      <c r="B18" s="125">
        <v>679</v>
      </c>
      <c r="C18" s="55">
        <v>899</v>
      </c>
      <c r="D18" s="55">
        <v>944</v>
      </c>
      <c r="E18" s="39" t="s">
        <v>455</v>
      </c>
      <c r="F18" s="57"/>
      <c r="G18" s="56" t="s">
        <v>456</v>
      </c>
      <c r="H18" s="57"/>
      <c r="I18" s="63">
        <v>166519306</v>
      </c>
      <c r="J18" s="63">
        <v>166499803</v>
      </c>
      <c r="K18" s="62">
        <f t="shared" si="0"/>
        <v>19503</v>
      </c>
    </row>
    <row r="19" spans="1:13" ht="15">
      <c r="A19" s="41">
        <v>43613</v>
      </c>
      <c r="B19" s="125">
        <v>805</v>
      </c>
      <c r="C19" s="55">
        <v>852</v>
      </c>
      <c r="D19" s="55">
        <v>997</v>
      </c>
      <c r="E19" s="39" t="s">
        <v>454</v>
      </c>
      <c r="F19" s="57"/>
      <c r="G19" s="56" t="s">
        <v>250</v>
      </c>
      <c r="H19" s="57"/>
      <c r="I19" s="63">
        <v>105980000</v>
      </c>
      <c r="J19" s="63">
        <v>105980000</v>
      </c>
      <c r="K19" s="62">
        <f t="shared" si="0"/>
        <v>0</v>
      </c>
      <c r="M19" s="122"/>
    </row>
    <row r="20" spans="1:13" ht="15">
      <c r="A20" s="41">
        <v>43637</v>
      </c>
      <c r="B20" s="125">
        <v>814</v>
      </c>
      <c r="C20" s="55">
        <v>886</v>
      </c>
      <c r="D20" s="55">
        <v>1055</v>
      </c>
      <c r="E20" s="39" t="s">
        <v>509</v>
      </c>
      <c r="F20" s="57"/>
      <c r="G20" s="56" t="s">
        <v>250</v>
      </c>
      <c r="H20" s="57"/>
      <c r="I20" s="63">
        <v>155650480</v>
      </c>
      <c r="J20" s="63">
        <v>131261760</v>
      </c>
      <c r="K20" s="62">
        <f t="shared" si="0"/>
        <v>24388720</v>
      </c>
      <c r="M20" s="122"/>
    </row>
    <row r="21" spans="1:13" ht="15">
      <c r="A21" s="41">
        <v>43661</v>
      </c>
      <c r="B21" s="125">
        <v>979</v>
      </c>
      <c r="C21" s="55">
        <v>926</v>
      </c>
      <c r="D21" s="55">
        <v>1216</v>
      </c>
      <c r="E21" s="39" t="s">
        <v>543</v>
      </c>
      <c r="F21" s="57"/>
      <c r="G21" s="56" t="s">
        <v>469</v>
      </c>
      <c r="H21" s="57"/>
      <c r="I21" s="63">
        <v>1170561523</v>
      </c>
      <c r="J21" s="63"/>
      <c r="K21" s="62">
        <f t="shared" si="0"/>
        <v>1170561523</v>
      </c>
      <c r="M21" s="122"/>
    </row>
    <row r="22" spans="1:13" ht="15">
      <c r="A22" s="41">
        <v>43669</v>
      </c>
      <c r="B22" s="125">
        <v>980</v>
      </c>
      <c r="C22" s="55">
        <v>935</v>
      </c>
      <c r="D22" s="55">
        <v>1228</v>
      </c>
      <c r="E22" s="39" t="s">
        <v>545</v>
      </c>
      <c r="F22" s="57"/>
      <c r="G22" s="56" t="s">
        <v>544</v>
      </c>
      <c r="H22" s="57"/>
      <c r="I22" s="63">
        <v>35603066</v>
      </c>
      <c r="J22" s="63"/>
      <c r="K22" s="62">
        <f t="shared" si="0"/>
        <v>35603066</v>
      </c>
      <c r="M22" s="122"/>
    </row>
    <row r="23" spans="1:13" ht="15">
      <c r="A23" s="41"/>
      <c r="B23" s="125"/>
      <c r="C23" s="55"/>
      <c r="D23" s="55"/>
      <c r="E23" s="39"/>
      <c r="F23" s="57"/>
      <c r="G23" s="56"/>
      <c r="H23" s="57"/>
      <c r="I23" s="63"/>
      <c r="J23" s="63"/>
      <c r="K23" s="62">
        <f t="shared" si="0"/>
        <v>0</v>
      </c>
      <c r="M23" s="122"/>
    </row>
    <row r="24" spans="1:13" ht="15">
      <c r="A24" s="41"/>
      <c r="B24" s="125"/>
      <c r="C24" s="55"/>
      <c r="D24" s="55"/>
      <c r="E24" s="39"/>
      <c r="F24" s="57"/>
      <c r="G24" s="56"/>
      <c r="H24" s="57"/>
      <c r="I24" s="63"/>
      <c r="J24" s="63"/>
      <c r="K24" s="62">
        <f t="shared" si="0"/>
        <v>0</v>
      </c>
      <c r="M24" s="122"/>
    </row>
    <row r="25" spans="1:13" ht="15">
      <c r="A25" s="41"/>
      <c r="B25" s="125"/>
      <c r="C25" s="55"/>
      <c r="D25" s="55"/>
      <c r="E25" s="90"/>
      <c r="F25" s="57"/>
      <c r="G25" s="56"/>
      <c r="H25" s="57"/>
      <c r="I25" s="63"/>
      <c r="J25" s="63"/>
      <c r="K25" s="62">
        <f t="shared" si="0"/>
        <v>0</v>
      </c>
      <c r="M25" s="122"/>
    </row>
    <row r="26" spans="1:11" ht="15">
      <c r="A26" s="46"/>
      <c r="B26" s="47"/>
      <c r="C26" s="47"/>
      <c r="D26" s="47"/>
      <c r="E26" s="47"/>
      <c r="F26" s="47"/>
      <c r="G26" s="244" t="s">
        <v>86</v>
      </c>
      <c r="H26" s="245"/>
      <c r="I26" s="65">
        <f>SUM(I17:I25)</f>
        <v>1642435864</v>
      </c>
      <c r="J26" s="65">
        <f>SUM(J17:J25)</f>
        <v>411863052</v>
      </c>
      <c r="K26" s="65">
        <f>SUM(K17:K25)</f>
        <v>1230572812</v>
      </c>
    </row>
    <row r="27" spans="1:11" ht="12.75" customHeight="1">
      <c r="A27" s="3"/>
      <c r="B27" s="3"/>
      <c r="C27" s="3"/>
      <c r="D27" s="3"/>
      <c r="E27" s="3"/>
      <c r="F27" s="3"/>
      <c r="G27" s="3"/>
      <c r="H27" s="3"/>
      <c r="I27" s="76"/>
      <c r="J27" s="59"/>
      <c r="K27" s="95"/>
    </row>
    <row r="28" spans="1:11" ht="24.75" customHeight="1">
      <c r="A28" s="133" t="s">
        <v>108</v>
      </c>
      <c r="B28" s="133" t="s">
        <v>106</v>
      </c>
      <c r="C28" s="133" t="s">
        <v>105</v>
      </c>
      <c r="D28" s="134" t="s">
        <v>109</v>
      </c>
      <c r="E28" s="133" t="s">
        <v>33</v>
      </c>
      <c r="F28" s="133" t="s">
        <v>103</v>
      </c>
      <c r="G28" s="133" t="s">
        <v>30</v>
      </c>
      <c r="H28" s="133" t="s">
        <v>42</v>
      </c>
      <c r="I28" s="133" t="s">
        <v>43</v>
      </c>
      <c r="J28" s="133" t="s">
        <v>73</v>
      </c>
      <c r="K28" s="133" t="s">
        <v>48</v>
      </c>
    </row>
    <row r="29" spans="1:11" ht="24.75" customHeight="1">
      <c r="A29" s="140">
        <v>2237525000</v>
      </c>
      <c r="B29" s="140">
        <v>-65499998</v>
      </c>
      <c r="C29" s="140">
        <v>0</v>
      </c>
      <c r="D29" s="136">
        <f>+A29+B29-C29</f>
        <v>2172025002</v>
      </c>
      <c r="E29" s="136">
        <f>+I26</f>
        <v>1642435864</v>
      </c>
      <c r="F29" s="137">
        <f>+E29/D29</f>
        <v>0.7561772366743686</v>
      </c>
      <c r="G29" s="136">
        <f>+I13</f>
        <v>161098409</v>
      </c>
      <c r="H29" s="136">
        <f>+D29-E29-G29</f>
        <v>368490729</v>
      </c>
      <c r="I29" s="136">
        <f>+J26</f>
        <v>411863052</v>
      </c>
      <c r="J29" s="142">
        <f>+I29/D29</f>
        <v>0.18962169018347239</v>
      </c>
      <c r="K29" s="136">
        <f>+K26</f>
        <v>1230572812</v>
      </c>
    </row>
    <row r="30" spans="1:11" ht="15">
      <c r="A30" s="139">
        <v>1</v>
      </c>
      <c r="B30" s="139">
        <v>2</v>
      </c>
      <c r="C30" s="139">
        <v>3</v>
      </c>
      <c r="D30" s="139" t="s">
        <v>35</v>
      </c>
      <c r="E30" s="139">
        <v>5</v>
      </c>
      <c r="F30" s="139" t="s">
        <v>49</v>
      </c>
      <c r="G30" s="139">
        <v>7</v>
      </c>
      <c r="H30" s="139" t="s">
        <v>50</v>
      </c>
      <c r="I30" s="139">
        <v>9</v>
      </c>
      <c r="J30" s="139" t="s">
        <v>74</v>
      </c>
      <c r="K30" s="139" t="s">
        <v>75</v>
      </c>
    </row>
  </sheetData>
  <sheetProtection/>
  <mergeCells count="33">
    <mergeCell ref="J11:K11"/>
    <mergeCell ref="E10:H10"/>
    <mergeCell ref="J10:K10"/>
    <mergeCell ref="A15:A16"/>
    <mergeCell ref="E15:H15"/>
    <mergeCell ref="I15:I16"/>
    <mergeCell ref="J15:J16"/>
    <mergeCell ref="E16:F16"/>
    <mergeCell ref="G16:H16"/>
    <mergeCell ref="J12:K12"/>
    <mergeCell ref="E8:H8"/>
    <mergeCell ref="B12:C12"/>
    <mergeCell ref="E12:H12"/>
    <mergeCell ref="B10:C10"/>
    <mergeCell ref="B9:C9"/>
    <mergeCell ref="E9:H9"/>
    <mergeCell ref="B7:C7"/>
    <mergeCell ref="E7:H7"/>
    <mergeCell ref="J7:K7"/>
    <mergeCell ref="G26:H26"/>
    <mergeCell ref="G13:H13"/>
    <mergeCell ref="J8:K8"/>
    <mergeCell ref="J9:K9"/>
    <mergeCell ref="B11:C11"/>
    <mergeCell ref="E11:H11"/>
    <mergeCell ref="B8:C8"/>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8.xml><?xml version="1.0" encoding="utf-8"?>
<worksheet xmlns="http://schemas.openxmlformats.org/spreadsheetml/2006/main" xmlns:r="http://schemas.openxmlformats.org/officeDocument/2006/relationships">
  <dimension ref="A1:M27"/>
  <sheetViews>
    <sheetView zoomScalePageLayoutView="0" workbookViewId="0" topLeftCell="A1">
      <selection activeCell="A7" sqref="A7:K12"/>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181</v>
      </c>
      <c r="B3" s="132" t="s">
        <v>180</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SUM(I10:I12)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c r="B17" s="54"/>
      <c r="C17" s="55"/>
      <c r="D17" s="55"/>
      <c r="E17" s="124"/>
      <c r="F17" s="57"/>
      <c r="G17" s="56"/>
      <c r="H17" s="57"/>
      <c r="I17" s="63"/>
      <c r="J17" s="63"/>
      <c r="K17" s="62">
        <f aca="true" t="shared" si="0" ref="K17:K22">+I17-J17</f>
        <v>0</v>
      </c>
    </row>
    <row r="18" spans="1:13" ht="15">
      <c r="A18" s="41"/>
      <c r="B18" s="143"/>
      <c r="C18" s="55"/>
      <c r="D18" s="55"/>
      <c r="E18" s="90"/>
      <c r="F18" s="57"/>
      <c r="G18" s="56"/>
      <c r="H18" s="57"/>
      <c r="I18" s="63"/>
      <c r="J18" s="63"/>
      <c r="K18" s="62">
        <f t="shared" si="0"/>
        <v>0</v>
      </c>
      <c r="M18" s="122"/>
    </row>
    <row r="19" spans="1:13" ht="15">
      <c r="A19" s="41"/>
      <c r="B19" s="143"/>
      <c r="C19" s="55"/>
      <c r="D19" s="55"/>
      <c r="E19" s="39"/>
      <c r="F19" s="57"/>
      <c r="G19" s="56"/>
      <c r="H19" s="57"/>
      <c r="I19" s="63"/>
      <c r="J19" s="63"/>
      <c r="K19" s="62">
        <f t="shared" si="0"/>
        <v>0</v>
      </c>
      <c r="M19" s="122"/>
    </row>
    <row r="20" spans="1:13" ht="15">
      <c r="A20" s="41"/>
      <c r="B20" s="143"/>
      <c r="C20" s="55"/>
      <c r="D20" s="55"/>
      <c r="E20" s="39"/>
      <c r="F20" s="57"/>
      <c r="G20" s="56"/>
      <c r="H20" s="57"/>
      <c r="I20" s="63"/>
      <c r="J20" s="63"/>
      <c r="K20" s="62">
        <f t="shared" si="0"/>
        <v>0</v>
      </c>
      <c r="M20" s="122"/>
    </row>
    <row r="21" spans="1:13" ht="15">
      <c r="A21" s="41"/>
      <c r="B21" s="143"/>
      <c r="C21" s="55"/>
      <c r="D21" s="55"/>
      <c r="E21" s="90"/>
      <c r="F21" s="57"/>
      <c r="G21" s="56"/>
      <c r="H21" s="57"/>
      <c r="I21" s="63"/>
      <c r="J21" s="63"/>
      <c r="K21" s="62">
        <f t="shared" si="0"/>
        <v>0</v>
      </c>
      <c r="M21" s="122"/>
    </row>
    <row r="22" spans="1:13" ht="15">
      <c r="A22" s="41"/>
      <c r="B22" s="143"/>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148320000</v>
      </c>
      <c r="B26" s="140"/>
      <c r="C26" s="140">
        <v>0</v>
      </c>
      <c r="D26" s="136">
        <f>+A26+B26-C26</f>
        <v>148320000</v>
      </c>
      <c r="E26" s="136">
        <f>+I23</f>
        <v>0</v>
      </c>
      <c r="F26" s="137">
        <f>+E26/D26</f>
        <v>0</v>
      </c>
      <c r="G26" s="136">
        <f>+I13</f>
        <v>0</v>
      </c>
      <c r="H26" s="136">
        <f>+D26-E26-G26</f>
        <v>148320000</v>
      </c>
      <c r="I26" s="136">
        <f>+J23</f>
        <v>0</v>
      </c>
      <c r="J26" s="142">
        <f>+I26/D26</f>
        <v>0</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9.xml><?xml version="1.0" encoding="utf-8"?>
<worksheet xmlns="http://schemas.openxmlformats.org/spreadsheetml/2006/main" xmlns:r="http://schemas.openxmlformats.org/officeDocument/2006/relationships">
  <dimension ref="A1:M27"/>
  <sheetViews>
    <sheetView zoomScalePageLayoutView="0" workbookViewId="0" topLeftCell="A1">
      <selection activeCell="J19" sqref="J19"/>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183</v>
      </c>
      <c r="B3" s="132" t="s">
        <v>182</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43551</v>
      </c>
      <c r="B17" s="125">
        <v>575</v>
      </c>
      <c r="C17" s="55">
        <v>636</v>
      </c>
      <c r="D17" s="55">
        <v>780</v>
      </c>
      <c r="E17" s="90" t="s">
        <v>316</v>
      </c>
      <c r="F17" s="57"/>
      <c r="G17" s="68" t="s">
        <v>315</v>
      </c>
      <c r="H17" s="57"/>
      <c r="I17" s="63">
        <v>10392089</v>
      </c>
      <c r="J17" s="63">
        <v>4930857</v>
      </c>
      <c r="K17" s="62">
        <f aca="true" t="shared" si="0" ref="K17:K22">+I17-J17</f>
        <v>5461232</v>
      </c>
    </row>
    <row r="18" spans="1:13" ht="15">
      <c r="A18" s="41">
        <v>43552</v>
      </c>
      <c r="B18" s="125">
        <v>591</v>
      </c>
      <c r="C18" s="55">
        <v>609</v>
      </c>
      <c r="D18" s="55">
        <v>802</v>
      </c>
      <c r="E18" t="s">
        <v>350</v>
      </c>
      <c r="F18" s="57"/>
      <c r="G18" t="s">
        <v>351</v>
      </c>
      <c r="H18" s="57"/>
      <c r="I18" s="63">
        <v>9145905</v>
      </c>
      <c r="J18" s="63">
        <v>3553461</v>
      </c>
      <c r="K18" s="62">
        <f t="shared" si="0"/>
        <v>5592444</v>
      </c>
      <c r="M18" s="122"/>
    </row>
    <row r="19" spans="1:13" ht="15">
      <c r="A19" s="41"/>
      <c r="B19" s="125"/>
      <c r="C19" s="55"/>
      <c r="D19" s="55"/>
      <c r="E19" s="39"/>
      <c r="F19" s="57"/>
      <c r="G19" s="56"/>
      <c r="H19" s="57"/>
      <c r="I19" s="63"/>
      <c r="J19" s="63"/>
      <c r="K19" s="62">
        <f t="shared" si="0"/>
        <v>0</v>
      </c>
      <c r="M19" s="122"/>
    </row>
    <row r="20" spans="1:13" ht="15">
      <c r="A20" s="41"/>
      <c r="B20" s="125"/>
      <c r="C20" s="55"/>
      <c r="D20" s="55"/>
      <c r="E20" s="39"/>
      <c r="F20" s="57"/>
      <c r="G20" s="56"/>
      <c r="H20" s="57"/>
      <c r="I20" s="63"/>
      <c r="J20" s="63"/>
      <c r="K20" s="62">
        <f t="shared" si="0"/>
        <v>0</v>
      </c>
      <c r="M20" s="122"/>
    </row>
    <row r="21" spans="1:13" ht="15">
      <c r="A21" s="41"/>
      <c r="B21" s="125"/>
      <c r="C21" s="55"/>
      <c r="D21" s="55"/>
      <c r="E21" s="90"/>
      <c r="F21" s="57"/>
      <c r="G21" s="56"/>
      <c r="H21" s="57"/>
      <c r="I21" s="63"/>
      <c r="J21" s="63"/>
      <c r="K21" s="62">
        <f t="shared" si="0"/>
        <v>0</v>
      </c>
      <c r="M21" s="122"/>
    </row>
    <row r="22" spans="1:13" ht="15">
      <c r="A22" s="41"/>
      <c r="B22" s="125"/>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19537994</v>
      </c>
      <c r="J23" s="65">
        <f>SUM(J17:J22)</f>
        <v>8484318</v>
      </c>
      <c r="K23" s="65">
        <f>SUM(K17:K22)</f>
        <v>11053676</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34300000</v>
      </c>
      <c r="B26" s="140"/>
      <c r="C26" s="140">
        <v>0</v>
      </c>
      <c r="D26" s="136">
        <f>+A26+B26-C26</f>
        <v>34300000</v>
      </c>
      <c r="E26" s="136">
        <f>+I23</f>
        <v>19537994</v>
      </c>
      <c r="F26" s="137">
        <f>+E26/D26</f>
        <v>0.5696208163265306</v>
      </c>
      <c r="G26" s="136">
        <f>+I13</f>
        <v>0</v>
      </c>
      <c r="H26" s="136">
        <f>+D26-E26-G26</f>
        <v>14762006</v>
      </c>
      <c r="I26" s="136">
        <f>+J23</f>
        <v>8484318</v>
      </c>
      <c r="J26" s="142">
        <f>+I26/D26</f>
        <v>0.24735620991253646</v>
      </c>
      <c r="K26" s="136">
        <f>+K23</f>
        <v>11053676</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xml><?xml version="1.0" encoding="utf-8"?>
<worksheet xmlns="http://schemas.openxmlformats.org/spreadsheetml/2006/main" xmlns:r="http://schemas.openxmlformats.org/officeDocument/2006/relationships">
  <dimension ref="A1:K27"/>
  <sheetViews>
    <sheetView zoomScalePageLayoutView="0" workbookViewId="0" topLeftCell="A1">
      <selection activeCell="J18" sqref="J18"/>
    </sheetView>
  </sheetViews>
  <sheetFormatPr defaultColWidth="11.421875" defaultRowHeight="12.75"/>
  <cols>
    <col min="1" max="1" width="18.0039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124</v>
      </c>
      <c r="B3" s="132" t="s">
        <v>125</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4"/>
      <c r="C7" s="235"/>
      <c r="D7" s="85"/>
      <c r="E7" s="236"/>
      <c r="F7" s="237"/>
      <c r="G7" s="237"/>
      <c r="H7" s="238"/>
      <c r="I7" s="63"/>
      <c r="J7" s="234"/>
      <c r="K7" s="235"/>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180">
        <v>43524</v>
      </c>
      <c r="B17" s="125">
        <v>605</v>
      </c>
      <c r="C17" s="125">
        <v>464</v>
      </c>
      <c r="D17" s="125">
        <v>641</v>
      </c>
      <c r="E17" s="181" t="s">
        <v>278</v>
      </c>
      <c r="F17" s="182"/>
      <c r="G17" s="31" t="s">
        <v>249</v>
      </c>
      <c r="H17" s="42"/>
      <c r="I17" s="60">
        <v>3266000</v>
      </c>
      <c r="J17" s="60">
        <v>1217634</v>
      </c>
      <c r="K17" s="62">
        <f aca="true" t="shared" si="0" ref="K17:K22">+I17-J17</f>
        <v>2048366</v>
      </c>
    </row>
    <row r="18" spans="1:11" ht="15">
      <c r="A18" s="69"/>
      <c r="B18" s="125"/>
      <c r="C18" s="126"/>
      <c r="D18" s="127"/>
      <c r="E18" s="39"/>
      <c r="F18" s="67"/>
      <c r="G18" s="68"/>
      <c r="H18" s="67"/>
      <c r="I18" s="60"/>
      <c r="J18" s="63"/>
      <c r="K18" s="62">
        <f t="shared" si="0"/>
        <v>0</v>
      </c>
    </row>
    <row r="19" spans="1:11" ht="15">
      <c r="A19" s="69"/>
      <c r="B19" s="125"/>
      <c r="C19" s="71"/>
      <c r="D19" s="71"/>
      <c r="E19" s="68"/>
      <c r="F19" s="67"/>
      <c r="G19" s="68"/>
      <c r="H19" s="67"/>
      <c r="I19" s="60"/>
      <c r="J19" s="63"/>
      <c r="K19" s="62">
        <f t="shared" si="0"/>
        <v>0</v>
      </c>
    </row>
    <row r="20" spans="1:11" ht="15">
      <c r="A20" s="69"/>
      <c r="B20" s="125"/>
      <c r="C20" s="71"/>
      <c r="D20" s="71"/>
      <c r="E20" s="68"/>
      <c r="F20" s="67"/>
      <c r="G20" s="68"/>
      <c r="H20" s="67"/>
      <c r="I20" s="60"/>
      <c r="J20" s="63"/>
      <c r="K20" s="62">
        <f t="shared" si="0"/>
        <v>0</v>
      </c>
    </row>
    <row r="21" spans="1:11" ht="15">
      <c r="A21" s="69"/>
      <c r="B21" s="125"/>
      <c r="C21" s="71"/>
      <c r="D21" s="71"/>
      <c r="E21" s="68"/>
      <c r="F21" s="67"/>
      <c r="G21" s="68"/>
      <c r="H21" s="67"/>
      <c r="I21" s="60"/>
      <c r="J21" s="63"/>
      <c r="K21" s="62">
        <f t="shared" si="0"/>
        <v>0</v>
      </c>
    </row>
    <row r="22" spans="1:11" ht="15">
      <c r="A22" s="69"/>
      <c r="B22" s="125"/>
      <c r="C22" s="71"/>
      <c r="D22" s="71"/>
      <c r="E22" s="68"/>
      <c r="F22" s="67"/>
      <c r="G22" s="68"/>
      <c r="H22" s="67"/>
      <c r="I22" s="60"/>
      <c r="J22" s="63"/>
      <c r="K22" s="62">
        <f t="shared" si="0"/>
        <v>0</v>
      </c>
    </row>
    <row r="23" spans="1:11" ht="15">
      <c r="A23" s="46"/>
      <c r="B23" s="47"/>
      <c r="C23" s="47"/>
      <c r="D23" s="47"/>
      <c r="E23" s="47"/>
      <c r="F23" s="47"/>
      <c r="G23" s="244" t="s">
        <v>86</v>
      </c>
      <c r="H23" s="245"/>
      <c r="I23" s="65">
        <f>SUM(I17:I22)</f>
        <v>3266000</v>
      </c>
      <c r="J23" s="65">
        <f>SUM(J17:J22)</f>
        <v>1217634</v>
      </c>
      <c r="K23" s="65">
        <f>SUM(K17:K22)</f>
        <v>2048366</v>
      </c>
    </row>
    <row r="24" spans="1:11" ht="12.75" customHeight="1">
      <c r="A24" s="3"/>
      <c r="B24" s="3"/>
      <c r="C24" s="3"/>
      <c r="D24" s="3"/>
      <c r="E24" s="3"/>
      <c r="F24" s="3"/>
      <c r="G24" s="3"/>
      <c r="H24" s="3"/>
      <c r="I24" s="22"/>
      <c r="J24" s="73"/>
      <c r="K24" s="93"/>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35">
        <v>3266000</v>
      </c>
      <c r="B26" s="135"/>
      <c r="C26" s="135">
        <v>0</v>
      </c>
      <c r="D26" s="136">
        <f>+A26+B26-C26</f>
        <v>3266000</v>
      </c>
      <c r="E26" s="136">
        <f>+I23</f>
        <v>3266000</v>
      </c>
      <c r="F26" s="137">
        <f>+E26/D26</f>
        <v>1</v>
      </c>
      <c r="G26" s="136">
        <f>+I13</f>
        <v>0</v>
      </c>
      <c r="H26" s="136">
        <f>+D26-E26-G26</f>
        <v>0</v>
      </c>
      <c r="I26" s="136">
        <f>+J23</f>
        <v>1217634</v>
      </c>
      <c r="J26" s="142">
        <f>+I26/D26</f>
        <v>0.37282118799755054</v>
      </c>
      <c r="K26" s="136">
        <f>+K23</f>
        <v>2048366</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0.xml><?xml version="1.0" encoding="utf-8"?>
<worksheet xmlns="http://schemas.openxmlformats.org/spreadsheetml/2006/main" xmlns:r="http://schemas.openxmlformats.org/officeDocument/2006/relationships">
  <dimension ref="A1:M27"/>
  <sheetViews>
    <sheetView zoomScalePageLayoutView="0" workbookViewId="0" topLeftCell="A1">
      <selection activeCell="I19" sqref="I19"/>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185</v>
      </c>
      <c r="B3" s="132" t="s">
        <v>184</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SUM(I10:I12)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43614</v>
      </c>
      <c r="B17" s="125">
        <v>677</v>
      </c>
      <c r="C17" s="55">
        <v>931</v>
      </c>
      <c r="D17" s="55">
        <v>999</v>
      </c>
      <c r="E17" s="90" t="s">
        <v>452</v>
      </c>
      <c r="F17" s="57"/>
      <c r="G17" s="208" t="s">
        <v>453</v>
      </c>
      <c r="H17" s="57"/>
      <c r="I17" s="63">
        <v>200000000</v>
      </c>
      <c r="J17" s="63"/>
      <c r="K17" s="62">
        <f aca="true" t="shared" si="0" ref="K17:K22">+I17-J17</f>
        <v>200000000</v>
      </c>
    </row>
    <row r="18" spans="1:13" ht="15">
      <c r="A18" s="41">
        <v>43703</v>
      </c>
      <c r="B18" s="125">
        <v>694</v>
      </c>
      <c r="C18" s="55">
        <v>1145</v>
      </c>
      <c r="D18" s="55">
        <v>1337</v>
      </c>
      <c r="E18" s="90" t="s">
        <v>599</v>
      </c>
      <c r="F18" s="57"/>
      <c r="G18" s="222" t="s">
        <v>598</v>
      </c>
      <c r="H18" s="57"/>
      <c r="I18" s="63">
        <v>2000000</v>
      </c>
      <c r="J18" s="63"/>
      <c r="K18" s="62">
        <f t="shared" si="0"/>
        <v>2000000</v>
      </c>
      <c r="M18" s="122"/>
    </row>
    <row r="19" spans="1:13" ht="15">
      <c r="A19" s="41"/>
      <c r="B19" s="143"/>
      <c r="C19" s="55"/>
      <c r="D19" s="55"/>
      <c r="E19" s="39"/>
      <c r="F19" s="57"/>
      <c r="G19" s="56"/>
      <c r="H19" s="57"/>
      <c r="I19" s="63"/>
      <c r="J19" s="63"/>
      <c r="K19" s="62">
        <f t="shared" si="0"/>
        <v>0</v>
      </c>
      <c r="M19" s="122"/>
    </row>
    <row r="20" spans="1:13" ht="15">
      <c r="A20" s="41"/>
      <c r="B20" s="143"/>
      <c r="C20" s="55"/>
      <c r="D20" s="55"/>
      <c r="E20" s="39"/>
      <c r="F20" s="57"/>
      <c r="G20" s="56"/>
      <c r="H20" s="57"/>
      <c r="I20" s="63"/>
      <c r="J20" s="63"/>
      <c r="K20" s="62">
        <f t="shared" si="0"/>
        <v>0</v>
      </c>
      <c r="M20" s="122"/>
    </row>
    <row r="21" spans="1:13" ht="15">
      <c r="A21" s="41"/>
      <c r="B21" s="143"/>
      <c r="C21" s="55"/>
      <c r="D21" s="55"/>
      <c r="E21" s="90"/>
      <c r="F21" s="57"/>
      <c r="G21" s="56"/>
      <c r="H21" s="57"/>
      <c r="I21" s="63"/>
      <c r="J21" s="63"/>
      <c r="K21" s="62">
        <f t="shared" si="0"/>
        <v>0</v>
      </c>
      <c r="M21" s="122"/>
    </row>
    <row r="22" spans="1:13" ht="15">
      <c r="A22" s="41"/>
      <c r="B22" s="143"/>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202000000</v>
      </c>
      <c r="J23" s="65">
        <f>SUM(J17:J22)</f>
        <v>0</v>
      </c>
      <c r="K23" s="65">
        <f>SUM(K17:K22)</f>
        <v>202000000</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545270000</v>
      </c>
      <c r="B26" s="140"/>
      <c r="C26" s="140">
        <v>0</v>
      </c>
      <c r="D26" s="136">
        <f>+A26+B26-C26</f>
        <v>545270000</v>
      </c>
      <c r="E26" s="136">
        <f>+I23</f>
        <v>202000000</v>
      </c>
      <c r="F26" s="137">
        <f>+E26/D26</f>
        <v>0.3704586718506428</v>
      </c>
      <c r="G26" s="136">
        <f>+I13</f>
        <v>0</v>
      </c>
      <c r="H26" s="136">
        <f>+D26-E26-G26</f>
        <v>343270000</v>
      </c>
      <c r="I26" s="136">
        <f>+J23</f>
        <v>0</v>
      </c>
      <c r="J26" s="142">
        <f>+I26/D26</f>
        <v>0</v>
      </c>
      <c r="K26" s="136">
        <f>+K23</f>
        <v>202000000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1.xml><?xml version="1.0" encoding="utf-8"?>
<worksheet xmlns="http://schemas.openxmlformats.org/spreadsheetml/2006/main" xmlns:r="http://schemas.openxmlformats.org/officeDocument/2006/relationships">
  <dimension ref="A1:M27"/>
  <sheetViews>
    <sheetView zoomScalePageLayoutView="0" workbookViewId="0" topLeftCell="A1">
      <selection activeCell="A7" sqref="A7:K12"/>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187</v>
      </c>
      <c r="B3" s="132" t="s">
        <v>186</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SUM(I10:I12)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c r="B17" s="54"/>
      <c r="C17" s="55"/>
      <c r="D17" s="55"/>
      <c r="E17" s="124"/>
      <c r="F17" s="57"/>
      <c r="G17" s="56"/>
      <c r="H17" s="57"/>
      <c r="I17" s="63"/>
      <c r="J17" s="63"/>
      <c r="K17" s="62">
        <f aca="true" t="shared" si="0" ref="K17:K22">+I17-J17</f>
        <v>0</v>
      </c>
    </row>
    <row r="18" spans="1:13" ht="15">
      <c r="A18" s="41"/>
      <c r="B18" s="143"/>
      <c r="C18" s="55"/>
      <c r="D18" s="55"/>
      <c r="E18" s="90"/>
      <c r="F18" s="57"/>
      <c r="G18" s="56"/>
      <c r="H18" s="57"/>
      <c r="I18" s="63"/>
      <c r="J18" s="63"/>
      <c r="K18" s="62">
        <f t="shared" si="0"/>
        <v>0</v>
      </c>
      <c r="M18" s="122"/>
    </row>
    <row r="19" spans="1:13" ht="15">
      <c r="A19" s="41"/>
      <c r="B19" s="143"/>
      <c r="C19" s="55"/>
      <c r="D19" s="55"/>
      <c r="E19" s="39"/>
      <c r="F19" s="57"/>
      <c r="G19" s="56"/>
      <c r="H19" s="57"/>
      <c r="I19" s="63"/>
      <c r="J19" s="63"/>
      <c r="K19" s="62">
        <f t="shared" si="0"/>
        <v>0</v>
      </c>
      <c r="M19" s="122"/>
    </row>
    <row r="20" spans="1:13" ht="15">
      <c r="A20" s="41"/>
      <c r="B20" s="143"/>
      <c r="C20" s="55"/>
      <c r="D20" s="55"/>
      <c r="E20" s="39"/>
      <c r="F20" s="57"/>
      <c r="G20" s="56"/>
      <c r="H20" s="57"/>
      <c r="I20" s="63"/>
      <c r="J20" s="63"/>
      <c r="K20" s="62">
        <f t="shared" si="0"/>
        <v>0</v>
      </c>
      <c r="M20" s="122"/>
    </row>
    <row r="21" spans="1:13" ht="15">
      <c r="A21" s="41"/>
      <c r="B21" s="143"/>
      <c r="C21" s="55"/>
      <c r="D21" s="55"/>
      <c r="E21" s="90"/>
      <c r="F21" s="57"/>
      <c r="G21" s="56"/>
      <c r="H21" s="57"/>
      <c r="I21" s="63"/>
      <c r="J21" s="63"/>
      <c r="K21" s="62">
        <f t="shared" si="0"/>
        <v>0</v>
      </c>
      <c r="M21" s="122"/>
    </row>
    <row r="22" spans="1:13" ht="15">
      <c r="A22" s="41"/>
      <c r="B22" s="143"/>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23690000</v>
      </c>
      <c r="B26" s="140"/>
      <c r="C26" s="140">
        <v>0</v>
      </c>
      <c r="D26" s="136">
        <f>+A26+B26-C26</f>
        <v>23690000</v>
      </c>
      <c r="E26" s="136">
        <f>+I23</f>
        <v>0</v>
      </c>
      <c r="F26" s="137">
        <f>+E26/D26</f>
        <v>0</v>
      </c>
      <c r="G26" s="136">
        <f>+I13</f>
        <v>0</v>
      </c>
      <c r="H26" s="136">
        <f>+D26-E26-G26</f>
        <v>23690000</v>
      </c>
      <c r="I26" s="136">
        <f>+J23</f>
        <v>0</v>
      </c>
      <c r="J26" s="142">
        <f>+I26/D26</f>
        <v>0</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2.xml><?xml version="1.0" encoding="utf-8"?>
<worksheet xmlns="http://schemas.openxmlformats.org/spreadsheetml/2006/main" xmlns:r="http://schemas.openxmlformats.org/officeDocument/2006/relationships">
  <dimension ref="A1:M75"/>
  <sheetViews>
    <sheetView zoomScalePageLayoutView="0" workbookViewId="0" topLeftCell="A1">
      <selection activeCell="I13" sqref="I13"/>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188</v>
      </c>
      <c r="B3" s="132" t="s">
        <v>60</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41">
        <v>43468</v>
      </c>
      <c r="B7" s="239" t="s">
        <v>327</v>
      </c>
      <c r="C7" s="240"/>
      <c r="D7" s="85">
        <v>80</v>
      </c>
      <c r="E7" s="241" t="s">
        <v>336</v>
      </c>
      <c r="F7" s="242"/>
      <c r="G7" s="242"/>
      <c r="H7" s="243"/>
      <c r="I7" s="63">
        <f>400000000-I71</f>
        <v>205226494</v>
      </c>
      <c r="J7" s="239" t="s">
        <v>328</v>
      </c>
      <c r="K7" s="240"/>
    </row>
    <row r="8" spans="1:11" ht="15">
      <c r="A8" s="41"/>
      <c r="B8" s="239"/>
      <c r="C8" s="240"/>
      <c r="D8" s="85"/>
      <c r="E8" s="241"/>
      <c r="F8" s="242"/>
      <c r="G8" s="242"/>
      <c r="H8" s="243"/>
      <c r="I8" s="63"/>
      <c r="J8" s="239"/>
      <c r="K8" s="240"/>
    </row>
    <row r="9" spans="1:11" ht="15">
      <c r="A9" s="41"/>
      <c r="B9" s="239"/>
      <c r="C9" s="240"/>
      <c r="D9" s="85"/>
      <c r="E9" s="241"/>
      <c r="F9" s="242"/>
      <c r="G9" s="242"/>
      <c r="H9" s="243"/>
      <c r="I9" s="63"/>
      <c r="J9" s="239"/>
      <c r="K9" s="240"/>
    </row>
    <row r="10" spans="1:11" ht="15">
      <c r="A10" s="41"/>
      <c r="B10" s="239"/>
      <c r="C10" s="240"/>
      <c r="D10" s="85"/>
      <c r="E10" s="241"/>
      <c r="F10" s="242"/>
      <c r="G10" s="242"/>
      <c r="H10" s="243"/>
      <c r="I10" s="63"/>
      <c r="J10" s="239"/>
      <c r="K10" s="240"/>
    </row>
    <row r="11" spans="1:12" ht="15">
      <c r="A11" s="41"/>
      <c r="B11" s="239"/>
      <c r="C11" s="240"/>
      <c r="D11" s="85"/>
      <c r="E11" s="241"/>
      <c r="F11" s="242"/>
      <c r="G11" s="242"/>
      <c r="H11" s="243"/>
      <c r="I11" s="63"/>
      <c r="J11" s="239"/>
      <c r="K11" s="240"/>
      <c r="L11"/>
    </row>
    <row r="12" spans="1:11" ht="12.75" customHeight="1">
      <c r="A12" s="41"/>
      <c r="B12" s="239"/>
      <c r="C12" s="240"/>
      <c r="D12" s="85"/>
      <c r="E12" s="241"/>
      <c r="F12" s="242"/>
      <c r="G12" s="242"/>
      <c r="H12" s="243"/>
      <c r="I12" s="63"/>
      <c r="J12" s="239"/>
      <c r="K12" s="240"/>
    </row>
    <row r="13" spans="1:11" ht="15">
      <c r="A13" s="46"/>
      <c r="B13" s="47"/>
      <c r="C13" s="47"/>
      <c r="D13" s="47"/>
      <c r="E13" s="47"/>
      <c r="F13" s="47"/>
      <c r="G13" s="244" t="s">
        <v>86</v>
      </c>
      <c r="H13" s="245"/>
      <c r="I13" s="61">
        <f>SUM(I7:I12)</f>
        <v>205226494</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43469</v>
      </c>
      <c r="B17" s="125">
        <v>5348331273</v>
      </c>
      <c r="C17" s="55">
        <v>80</v>
      </c>
      <c r="D17" s="55">
        <v>17</v>
      </c>
      <c r="E17" s="90" t="s">
        <v>232</v>
      </c>
      <c r="F17" s="57"/>
      <c r="G17" s="68" t="s">
        <v>260</v>
      </c>
      <c r="H17" s="57"/>
      <c r="I17" s="63">
        <v>33590</v>
      </c>
      <c r="J17" s="63">
        <v>33590</v>
      </c>
      <c r="K17" s="62">
        <f>+I17-J17</f>
        <v>0</v>
      </c>
    </row>
    <row r="18" spans="1:11" ht="15">
      <c r="A18" s="41">
        <v>43469</v>
      </c>
      <c r="B18" s="125">
        <v>5351658022</v>
      </c>
      <c r="C18" s="55">
        <v>80</v>
      </c>
      <c r="D18" s="55">
        <v>18</v>
      </c>
      <c r="E18" s="90" t="s">
        <v>233</v>
      </c>
      <c r="F18" s="57"/>
      <c r="G18" s="68" t="s">
        <v>260</v>
      </c>
      <c r="H18" s="57"/>
      <c r="I18" s="63">
        <v>843130</v>
      </c>
      <c r="J18" s="63">
        <v>843130</v>
      </c>
      <c r="K18" s="62">
        <f>+I18-J18</f>
        <v>0</v>
      </c>
    </row>
    <row r="19" spans="1:11" ht="15">
      <c r="A19" s="41">
        <v>43469</v>
      </c>
      <c r="B19" s="125">
        <v>5340906879</v>
      </c>
      <c r="C19" s="55">
        <v>80</v>
      </c>
      <c r="D19" s="55">
        <v>22</v>
      </c>
      <c r="E19" s="90" t="s">
        <v>234</v>
      </c>
      <c r="F19" s="57"/>
      <c r="G19" s="68" t="s">
        <v>260</v>
      </c>
      <c r="H19" s="57"/>
      <c r="I19" s="63">
        <v>42260</v>
      </c>
      <c r="J19" s="63">
        <v>42260</v>
      </c>
      <c r="K19" s="62">
        <f aca="true" t="shared" si="0" ref="K19:K26">+I19-J19</f>
        <v>0</v>
      </c>
    </row>
    <row r="20" spans="1:11" ht="15">
      <c r="A20" s="41">
        <v>43480</v>
      </c>
      <c r="B20" s="125">
        <v>5369331584</v>
      </c>
      <c r="C20" s="55">
        <v>80</v>
      </c>
      <c r="D20" s="55">
        <v>145</v>
      </c>
      <c r="E20" s="90" t="s">
        <v>235</v>
      </c>
      <c r="F20" s="57"/>
      <c r="G20" s="68" t="s">
        <v>260</v>
      </c>
      <c r="H20" s="57"/>
      <c r="I20" s="63">
        <v>817630</v>
      </c>
      <c r="J20" s="63">
        <v>817630</v>
      </c>
      <c r="K20" s="62">
        <f t="shared" si="0"/>
        <v>0</v>
      </c>
    </row>
    <row r="21" spans="1:11" ht="15">
      <c r="A21" s="41">
        <v>43480</v>
      </c>
      <c r="B21" s="125">
        <v>1644685918</v>
      </c>
      <c r="C21" s="55">
        <v>80</v>
      </c>
      <c r="D21" s="55">
        <v>157</v>
      </c>
      <c r="E21" s="90" t="s">
        <v>236</v>
      </c>
      <c r="F21" s="57"/>
      <c r="G21" s="68" t="s">
        <v>260</v>
      </c>
      <c r="H21" s="57"/>
      <c r="I21" s="63">
        <v>26584442</v>
      </c>
      <c r="J21" s="63">
        <v>26584442</v>
      </c>
      <c r="K21" s="62">
        <f t="shared" si="0"/>
        <v>0</v>
      </c>
    </row>
    <row r="22" spans="1:11" ht="15">
      <c r="A22" s="41">
        <v>43490</v>
      </c>
      <c r="B22" s="125">
        <v>5374851674</v>
      </c>
      <c r="C22" s="55">
        <v>80</v>
      </c>
      <c r="D22" s="55">
        <v>326</v>
      </c>
      <c r="E22" s="90" t="s">
        <v>237</v>
      </c>
      <c r="F22" s="57"/>
      <c r="G22" s="68" t="s">
        <v>260</v>
      </c>
      <c r="H22" s="57"/>
      <c r="I22" s="63">
        <v>22240</v>
      </c>
      <c r="J22" s="63">
        <v>22240</v>
      </c>
      <c r="K22" s="62">
        <f t="shared" si="0"/>
        <v>0</v>
      </c>
    </row>
    <row r="23" spans="1:11" ht="15">
      <c r="A23" s="41">
        <v>43497</v>
      </c>
      <c r="B23" s="125">
        <v>5385655747</v>
      </c>
      <c r="C23" s="55">
        <v>80</v>
      </c>
      <c r="D23" s="55">
        <v>416</v>
      </c>
      <c r="E23" s="90" t="s">
        <v>238</v>
      </c>
      <c r="F23" s="57"/>
      <c r="G23" s="68" t="s">
        <v>260</v>
      </c>
      <c r="H23" s="57"/>
      <c r="I23" s="63">
        <v>794760</v>
      </c>
      <c r="J23" s="63">
        <v>794760</v>
      </c>
      <c r="K23" s="62">
        <f t="shared" si="0"/>
        <v>0</v>
      </c>
    </row>
    <row r="24" spans="1:11" ht="15">
      <c r="A24" s="41">
        <v>43503</v>
      </c>
      <c r="B24" s="125">
        <v>5382368950</v>
      </c>
      <c r="C24" s="55">
        <v>80</v>
      </c>
      <c r="D24" s="55">
        <v>477</v>
      </c>
      <c r="E24" s="90" t="s">
        <v>239</v>
      </c>
      <c r="F24" s="57"/>
      <c r="G24" s="68" t="s">
        <v>260</v>
      </c>
      <c r="H24" s="57"/>
      <c r="I24" s="63">
        <v>38120</v>
      </c>
      <c r="J24" s="63">
        <v>38120</v>
      </c>
      <c r="K24" s="62">
        <f t="shared" si="0"/>
        <v>0</v>
      </c>
    </row>
    <row r="25" spans="1:11" ht="15">
      <c r="A25" s="41">
        <v>43504</v>
      </c>
      <c r="B25" s="125">
        <v>5392646200</v>
      </c>
      <c r="C25" s="55">
        <v>80</v>
      </c>
      <c r="D25" s="55">
        <v>487</v>
      </c>
      <c r="E25" s="90" t="s">
        <v>240</v>
      </c>
      <c r="F25" s="57"/>
      <c r="G25" s="68" t="s">
        <v>260</v>
      </c>
      <c r="H25" s="57"/>
      <c r="I25" s="63">
        <v>9400</v>
      </c>
      <c r="J25" s="63">
        <v>9400</v>
      </c>
      <c r="K25" s="62">
        <f t="shared" si="0"/>
        <v>0</v>
      </c>
    </row>
    <row r="26" spans="1:11" ht="15">
      <c r="A26" s="41">
        <v>43508</v>
      </c>
      <c r="B26" s="125">
        <v>5401803288</v>
      </c>
      <c r="C26" s="55">
        <v>80</v>
      </c>
      <c r="D26" s="55">
        <v>529</v>
      </c>
      <c r="E26" s="90" t="s">
        <v>241</v>
      </c>
      <c r="F26" s="57"/>
      <c r="G26" s="68" t="s">
        <v>260</v>
      </c>
      <c r="H26" s="57"/>
      <c r="I26" s="63">
        <v>719150</v>
      </c>
      <c r="J26" s="63">
        <v>719150</v>
      </c>
      <c r="K26" s="62">
        <f t="shared" si="0"/>
        <v>0</v>
      </c>
    </row>
    <row r="27" spans="1:11" ht="15">
      <c r="A27" s="41">
        <v>43509</v>
      </c>
      <c r="B27" s="125">
        <v>1646490555</v>
      </c>
      <c r="C27" s="55">
        <v>80</v>
      </c>
      <c r="D27" s="55">
        <v>535</v>
      </c>
      <c r="E27" s="90" t="s">
        <v>242</v>
      </c>
      <c r="F27" s="57"/>
      <c r="G27" s="68" t="s">
        <v>260</v>
      </c>
      <c r="H27" s="57"/>
      <c r="I27" s="63">
        <v>20930356</v>
      </c>
      <c r="J27" s="63">
        <v>20930356</v>
      </c>
      <c r="K27" s="62">
        <f>+I27-J27</f>
        <v>0</v>
      </c>
    </row>
    <row r="28" spans="1:13" ht="15">
      <c r="A28" s="41">
        <v>43522</v>
      </c>
      <c r="B28" s="125">
        <v>5408933521</v>
      </c>
      <c r="C28" s="55">
        <v>80</v>
      </c>
      <c r="D28" s="55">
        <v>622</v>
      </c>
      <c r="E28" s="90" t="s">
        <v>271</v>
      </c>
      <c r="F28" s="57"/>
      <c r="G28" s="68" t="s">
        <v>260</v>
      </c>
      <c r="H28" s="57"/>
      <c r="I28" s="63">
        <v>27000</v>
      </c>
      <c r="J28" s="63">
        <v>27000</v>
      </c>
      <c r="K28" s="62">
        <f aca="true" t="shared" si="1" ref="K28:K70">+I28-J28</f>
        <v>0</v>
      </c>
      <c r="M28" s="122"/>
    </row>
    <row r="29" spans="1:13" ht="15">
      <c r="A29" s="41">
        <v>43525</v>
      </c>
      <c r="B29" s="125">
        <v>5416438043</v>
      </c>
      <c r="C29" s="55">
        <v>80</v>
      </c>
      <c r="D29" s="55">
        <v>655</v>
      </c>
      <c r="E29" s="90" t="s">
        <v>317</v>
      </c>
      <c r="F29" s="57"/>
      <c r="G29" s="68" t="s">
        <v>260</v>
      </c>
      <c r="H29" s="57"/>
      <c r="I29" s="63">
        <v>91960</v>
      </c>
      <c r="J29" s="63">
        <v>91960</v>
      </c>
      <c r="K29" s="62">
        <f t="shared" si="1"/>
        <v>0</v>
      </c>
      <c r="M29" s="122"/>
    </row>
    <row r="30" spans="1:13" ht="15">
      <c r="A30" s="41">
        <v>43532</v>
      </c>
      <c r="B30" s="125">
        <v>5427421616</v>
      </c>
      <c r="C30" s="55">
        <v>80</v>
      </c>
      <c r="D30" s="55">
        <v>683</v>
      </c>
      <c r="E30" s="90" t="s">
        <v>318</v>
      </c>
      <c r="F30" s="57"/>
      <c r="G30" s="68" t="s">
        <v>260</v>
      </c>
      <c r="H30" s="57"/>
      <c r="I30" s="63">
        <v>147970</v>
      </c>
      <c r="J30" s="63">
        <v>147970</v>
      </c>
      <c r="K30" s="62">
        <f t="shared" si="1"/>
        <v>0</v>
      </c>
      <c r="M30" s="122"/>
    </row>
    <row r="31" spans="1:13" ht="15">
      <c r="A31" s="41">
        <v>43535</v>
      </c>
      <c r="B31" s="125">
        <v>5420420942</v>
      </c>
      <c r="C31" s="55">
        <v>80</v>
      </c>
      <c r="D31" s="55">
        <v>694</v>
      </c>
      <c r="E31" s="90" t="s">
        <v>319</v>
      </c>
      <c r="F31" s="57"/>
      <c r="G31" s="68" t="s">
        <v>260</v>
      </c>
      <c r="H31" s="57"/>
      <c r="I31" s="63">
        <v>689870</v>
      </c>
      <c r="J31" s="63">
        <v>689870</v>
      </c>
      <c r="K31" s="62">
        <f t="shared" si="1"/>
        <v>0</v>
      </c>
      <c r="M31" s="122"/>
    </row>
    <row r="32" spans="1:13" ht="15">
      <c r="A32" s="41">
        <v>43536</v>
      </c>
      <c r="B32" s="125">
        <v>5439911654</v>
      </c>
      <c r="C32" s="55">
        <v>80</v>
      </c>
      <c r="D32" s="55">
        <v>695</v>
      </c>
      <c r="E32" s="90" t="s">
        <v>320</v>
      </c>
      <c r="F32" s="57"/>
      <c r="G32" s="68" t="s">
        <v>260</v>
      </c>
      <c r="H32" s="57"/>
      <c r="I32" s="63">
        <v>946150</v>
      </c>
      <c r="J32" s="63">
        <v>946150</v>
      </c>
      <c r="K32" s="62">
        <f t="shared" si="1"/>
        <v>0</v>
      </c>
      <c r="M32" s="122"/>
    </row>
    <row r="33" spans="1:13" ht="15">
      <c r="A33" s="41">
        <v>43537</v>
      </c>
      <c r="B33" s="125">
        <v>1648218309</v>
      </c>
      <c r="C33" s="55">
        <v>80</v>
      </c>
      <c r="D33" s="55">
        <v>705</v>
      </c>
      <c r="E33" s="90" t="s">
        <v>321</v>
      </c>
      <c r="F33" s="57"/>
      <c r="G33" s="68" t="s">
        <v>260</v>
      </c>
      <c r="H33" s="57"/>
      <c r="I33" s="63">
        <v>19126887</v>
      </c>
      <c r="J33" s="63">
        <v>19126887</v>
      </c>
      <c r="K33" s="62">
        <f t="shared" si="1"/>
        <v>0</v>
      </c>
      <c r="M33" s="122"/>
    </row>
    <row r="34" spans="1:13" ht="15">
      <c r="A34" s="41">
        <v>43552</v>
      </c>
      <c r="B34" s="125">
        <v>5443709552</v>
      </c>
      <c r="C34" s="55">
        <v>80</v>
      </c>
      <c r="D34" s="55">
        <v>797</v>
      </c>
      <c r="E34" s="90" t="s">
        <v>352</v>
      </c>
      <c r="F34" s="57"/>
      <c r="G34" s="68" t="s">
        <v>260</v>
      </c>
      <c r="H34" s="57"/>
      <c r="I34" s="63">
        <v>57730</v>
      </c>
      <c r="J34" s="63">
        <v>57730</v>
      </c>
      <c r="K34" s="62">
        <f t="shared" si="1"/>
        <v>0</v>
      </c>
      <c r="M34" s="122"/>
    </row>
    <row r="35" spans="1:13" ht="15">
      <c r="A35" s="41">
        <v>43557</v>
      </c>
      <c r="B35" s="125">
        <v>5451379975</v>
      </c>
      <c r="C35" s="55">
        <v>80</v>
      </c>
      <c r="D35" s="55">
        <v>816</v>
      </c>
      <c r="E35" s="90" t="s">
        <v>366</v>
      </c>
      <c r="F35" s="57"/>
      <c r="G35" s="68" t="s">
        <v>260</v>
      </c>
      <c r="H35" s="57"/>
      <c r="I35" s="63">
        <v>45460</v>
      </c>
      <c r="J35" s="63">
        <v>45460</v>
      </c>
      <c r="K35" s="62">
        <f t="shared" si="1"/>
        <v>0</v>
      </c>
      <c r="M35" s="122"/>
    </row>
    <row r="36" spans="1:13" ht="15">
      <c r="A36" s="41">
        <v>43559</v>
      </c>
      <c r="B36" s="125">
        <v>5454664155</v>
      </c>
      <c r="C36" s="55">
        <v>80</v>
      </c>
      <c r="D36" s="55">
        <v>832</v>
      </c>
      <c r="E36" s="90" t="s">
        <v>367</v>
      </c>
      <c r="F36" s="57"/>
      <c r="G36" s="68" t="s">
        <v>260</v>
      </c>
      <c r="H36" s="57"/>
      <c r="I36" s="63">
        <v>1296910</v>
      </c>
      <c r="J36" s="63">
        <v>1296910</v>
      </c>
      <c r="K36" s="62">
        <f t="shared" si="1"/>
        <v>0</v>
      </c>
      <c r="M36" s="122"/>
    </row>
    <row r="37" spans="1:13" ht="15">
      <c r="A37" s="41">
        <v>43565</v>
      </c>
      <c r="B37" s="125">
        <v>5461908454</v>
      </c>
      <c r="C37" s="55">
        <v>80</v>
      </c>
      <c r="D37" s="55">
        <v>862</v>
      </c>
      <c r="E37" s="90" t="s">
        <v>368</v>
      </c>
      <c r="F37" s="57"/>
      <c r="G37" s="68" t="s">
        <v>260</v>
      </c>
      <c r="H37" s="57"/>
      <c r="I37" s="63">
        <v>329900</v>
      </c>
      <c r="J37" s="63">
        <v>329900</v>
      </c>
      <c r="K37" s="62">
        <f t="shared" si="1"/>
        <v>0</v>
      </c>
      <c r="M37" s="122"/>
    </row>
    <row r="38" spans="1:13" ht="15">
      <c r="A38" s="41">
        <v>43567</v>
      </c>
      <c r="B38" s="125">
        <v>5472624250</v>
      </c>
      <c r="C38" s="55">
        <v>80</v>
      </c>
      <c r="D38" s="55">
        <v>873</v>
      </c>
      <c r="E38" s="90" t="s">
        <v>369</v>
      </c>
      <c r="F38" s="57"/>
      <c r="G38" s="68" t="s">
        <v>260</v>
      </c>
      <c r="H38" s="57"/>
      <c r="I38" s="63">
        <v>1195920</v>
      </c>
      <c r="J38" s="63">
        <v>1195920</v>
      </c>
      <c r="K38" s="62">
        <f t="shared" si="1"/>
        <v>0</v>
      </c>
      <c r="M38" s="122"/>
    </row>
    <row r="39" spans="1:13" ht="15">
      <c r="A39" s="41">
        <v>43567</v>
      </c>
      <c r="B39" s="125">
        <v>1649930162</v>
      </c>
      <c r="C39" s="55">
        <v>80</v>
      </c>
      <c r="D39" s="55">
        <v>875</v>
      </c>
      <c r="E39" s="90" t="s">
        <v>370</v>
      </c>
      <c r="F39" s="57"/>
      <c r="G39" s="68" t="s">
        <v>260</v>
      </c>
      <c r="H39" s="57"/>
      <c r="I39" s="63">
        <v>21837396</v>
      </c>
      <c r="J39" s="63">
        <v>21837396</v>
      </c>
      <c r="K39" s="62">
        <f t="shared" si="1"/>
        <v>0</v>
      </c>
      <c r="M39" s="122"/>
    </row>
    <row r="40" spans="1:13" ht="15">
      <c r="A40" s="41">
        <v>43584</v>
      </c>
      <c r="B40" s="125">
        <v>5478169420</v>
      </c>
      <c r="C40" s="55">
        <v>80</v>
      </c>
      <c r="D40" s="55">
        <v>911</v>
      </c>
      <c r="E40" s="90" t="s">
        <v>371</v>
      </c>
      <c r="F40" s="57"/>
      <c r="G40" s="68" t="s">
        <v>260</v>
      </c>
      <c r="H40" s="57"/>
      <c r="I40" s="63">
        <v>41150</v>
      </c>
      <c r="J40" s="63">
        <v>41150</v>
      </c>
      <c r="K40" s="62">
        <f t="shared" si="1"/>
        <v>0</v>
      </c>
      <c r="M40" s="122"/>
    </row>
    <row r="41" spans="1:13" ht="15">
      <c r="A41" s="41">
        <v>43591</v>
      </c>
      <c r="B41" s="125">
        <v>5489078300</v>
      </c>
      <c r="C41" s="55">
        <v>80</v>
      </c>
      <c r="D41" s="55">
        <v>929</v>
      </c>
      <c r="E41" s="90" t="s">
        <v>446</v>
      </c>
      <c r="F41" s="57"/>
      <c r="G41" s="68" t="s">
        <v>260</v>
      </c>
      <c r="H41" s="57"/>
      <c r="I41" s="63">
        <v>867720</v>
      </c>
      <c r="J41" s="63">
        <v>867720</v>
      </c>
      <c r="K41" s="62">
        <f t="shared" si="1"/>
        <v>0</v>
      </c>
      <c r="M41" s="122"/>
    </row>
    <row r="42" spans="1:13" ht="15">
      <c r="A42" s="41">
        <v>43600</v>
      </c>
      <c r="B42" s="125">
        <v>5496231780</v>
      </c>
      <c r="C42" s="55">
        <v>80</v>
      </c>
      <c r="D42" s="55">
        <v>975</v>
      </c>
      <c r="E42" s="90" t="s">
        <v>447</v>
      </c>
      <c r="F42" s="57"/>
      <c r="G42" s="68" t="s">
        <v>260</v>
      </c>
      <c r="H42" s="57"/>
      <c r="I42" s="63">
        <v>304950</v>
      </c>
      <c r="J42" s="63">
        <v>304950</v>
      </c>
      <c r="K42" s="62">
        <f t="shared" si="1"/>
        <v>0</v>
      </c>
      <c r="M42" s="122"/>
    </row>
    <row r="43" spans="1:13" ht="15">
      <c r="A43" s="41">
        <v>43600</v>
      </c>
      <c r="B43" s="125">
        <v>1651547266</v>
      </c>
      <c r="C43" s="55">
        <v>80</v>
      </c>
      <c r="D43" s="55">
        <v>976</v>
      </c>
      <c r="E43" s="90" t="s">
        <v>448</v>
      </c>
      <c r="F43" s="57"/>
      <c r="G43" s="68" t="s">
        <v>260</v>
      </c>
      <c r="H43" s="57"/>
      <c r="I43" s="63">
        <v>21160675</v>
      </c>
      <c r="J43" s="63">
        <v>21160675</v>
      </c>
      <c r="K43" s="62">
        <f t="shared" si="1"/>
        <v>0</v>
      </c>
      <c r="M43" s="122"/>
    </row>
    <row r="44" spans="1:13" ht="15">
      <c r="A44" s="41">
        <v>43600</v>
      </c>
      <c r="B44" s="125">
        <v>5507206635</v>
      </c>
      <c r="C44" s="55">
        <v>80</v>
      </c>
      <c r="D44" s="55">
        <v>977</v>
      </c>
      <c r="E44" s="90" t="s">
        <v>449</v>
      </c>
      <c r="F44" s="57"/>
      <c r="G44" s="68" t="s">
        <v>260</v>
      </c>
      <c r="H44" s="57"/>
      <c r="I44" s="63">
        <v>1284600</v>
      </c>
      <c r="J44" s="63">
        <v>1284600</v>
      </c>
      <c r="K44" s="62">
        <f t="shared" si="1"/>
        <v>0</v>
      </c>
      <c r="M44" s="122"/>
    </row>
    <row r="45" spans="1:13" ht="15">
      <c r="A45" s="41">
        <v>43612</v>
      </c>
      <c r="B45" s="125">
        <v>5512615060</v>
      </c>
      <c r="C45" s="55">
        <v>80</v>
      </c>
      <c r="D45" s="55">
        <v>996</v>
      </c>
      <c r="E45" s="90" t="s">
        <v>450</v>
      </c>
      <c r="F45" s="57"/>
      <c r="G45" s="68" t="s">
        <v>260</v>
      </c>
      <c r="H45" s="57"/>
      <c r="I45" s="63">
        <v>63850</v>
      </c>
      <c r="J45" s="63">
        <v>63850</v>
      </c>
      <c r="K45" s="62">
        <f t="shared" si="1"/>
        <v>0</v>
      </c>
      <c r="M45" s="122"/>
    </row>
    <row r="46" spans="1:13" ht="15">
      <c r="A46" s="41">
        <v>43616</v>
      </c>
      <c r="B46" s="125">
        <v>5523575007</v>
      </c>
      <c r="C46" s="55">
        <v>80</v>
      </c>
      <c r="D46" s="55">
        <v>1001</v>
      </c>
      <c r="E46" s="90" t="s">
        <v>451</v>
      </c>
      <c r="F46" s="57"/>
      <c r="G46" s="68" t="s">
        <v>260</v>
      </c>
      <c r="H46" s="57"/>
      <c r="I46" s="63">
        <v>862030</v>
      </c>
      <c r="J46" s="63">
        <v>862030</v>
      </c>
      <c r="K46" s="62">
        <f t="shared" si="1"/>
        <v>0</v>
      </c>
      <c r="M46" s="122"/>
    </row>
    <row r="47" spans="1:13" ht="15">
      <c r="A47" s="41">
        <v>43626</v>
      </c>
      <c r="B47" s="125">
        <v>3355646</v>
      </c>
      <c r="C47" s="55">
        <v>80</v>
      </c>
      <c r="D47" s="55">
        <v>1024</v>
      </c>
      <c r="E47" s="90" t="s">
        <v>510</v>
      </c>
      <c r="F47" s="57"/>
      <c r="G47" s="208" t="s">
        <v>260</v>
      </c>
      <c r="H47" s="57"/>
      <c r="I47" s="63">
        <v>292730</v>
      </c>
      <c r="J47" s="63">
        <v>292730</v>
      </c>
      <c r="K47" s="62">
        <f t="shared" si="1"/>
        <v>0</v>
      </c>
      <c r="M47" s="122"/>
    </row>
    <row r="48" spans="1:13" ht="15">
      <c r="A48" s="41">
        <v>43629</v>
      </c>
      <c r="B48" s="125">
        <v>1653213917</v>
      </c>
      <c r="C48" s="55">
        <v>80</v>
      </c>
      <c r="D48" s="55">
        <v>1031</v>
      </c>
      <c r="E48" s="90" t="s">
        <v>511</v>
      </c>
      <c r="F48" s="57"/>
      <c r="G48" s="208" t="s">
        <v>260</v>
      </c>
      <c r="H48" s="57"/>
      <c r="I48" s="63">
        <v>22341051</v>
      </c>
      <c r="J48" s="63">
        <v>22341051</v>
      </c>
      <c r="K48" s="62">
        <f t="shared" si="1"/>
        <v>0</v>
      </c>
      <c r="M48" s="122"/>
    </row>
    <row r="49" spans="1:13" ht="15">
      <c r="A49" s="41">
        <v>43629</v>
      </c>
      <c r="B49" s="125">
        <v>5541263059</v>
      </c>
      <c r="C49" s="55">
        <v>80</v>
      </c>
      <c r="D49" s="55">
        <v>1032</v>
      </c>
      <c r="E49" s="90" t="s">
        <v>512</v>
      </c>
      <c r="F49" s="57"/>
      <c r="G49" s="208" t="s">
        <v>260</v>
      </c>
      <c r="H49" s="57"/>
      <c r="I49" s="63">
        <v>1279020</v>
      </c>
      <c r="J49" s="63">
        <v>1279020</v>
      </c>
      <c r="K49" s="62">
        <f t="shared" si="1"/>
        <v>0</v>
      </c>
      <c r="M49" s="122"/>
    </row>
    <row r="50" spans="1:13" ht="15">
      <c r="A50" s="41">
        <v>43629</v>
      </c>
      <c r="B50" s="125">
        <v>5520090271</v>
      </c>
      <c r="C50" s="55">
        <v>80</v>
      </c>
      <c r="D50" s="55">
        <v>1033</v>
      </c>
      <c r="E50" s="90" t="s">
        <v>513</v>
      </c>
      <c r="F50" s="57"/>
      <c r="G50" s="208" t="s">
        <v>260</v>
      </c>
      <c r="H50" s="57"/>
      <c r="I50" s="63">
        <v>31060</v>
      </c>
      <c r="J50" s="63">
        <v>31060</v>
      </c>
      <c r="K50" s="62">
        <f t="shared" si="1"/>
        <v>0</v>
      </c>
      <c r="M50" s="122"/>
    </row>
    <row r="51" spans="1:13" ht="15">
      <c r="A51" s="41">
        <v>43649</v>
      </c>
      <c r="B51" s="125">
        <v>5546861327</v>
      </c>
      <c r="C51" s="55">
        <v>80</v>
      </c>
      <c r="D51" s="55">
        <v>1198</v>
      </c>
      <c r="E51" s="90" t="s">
        <v>546</v>
      </c>
      <c r="F51" s="57"/>
      <c r="G51" s="209" t="s">
        <v>260</v>
      </c>
      <c r="H51" s="57"/>
      <c r="I51" s="63">
        <v>50</v>
      </c>
      <c r="J51" s="63">
        <v>50</v>
      </c>
      <c r="K51" s="62">
        <f t="shared" si="1"/>
        <v>0</v>
      </c>
      <c r="M51" s="122"/>
    </row>
    <row r="52" spans="1:13" ht="15">
      <c r="A52" s="41">
        <v>43650</v>
      </c>
      <c r="B52" s="125">
        <v>5558103782</v>
      </c>
      <c r="C52" s="55">
        <v>80</v>
      </c>
      <c r="D52" s="55">
        <v>1201</v>
      </c>
      <c r="E52" s="90" t="s">
        <v>547</v>
      </c>
      <c r="F52" s="57"/>
      <c r="G52" s="209" t="s">
        <v>260</v>
      </c>
      <c r="H52" s="57"/>
      <c r="I52" s="63">
        <v>833440</v>
      </c>
      <c r="J52" s="63">
        <v>833440</v>
      </c>
      <c r="K52" s="62">
        <f t="shared" si="1"/>
        <v>0</v>
      </c>
      <c r="M52" s="122"/>
    </row>
    <row r="53" spans="1:13" ht="15">
      <c r="A53" s="41">
        <v>43654</v>
      </c>
      <c r="B53" s="125">
        <v>5554751867</v>
      </c>
      <c r="C53" s="55">
        <v>80</v>
      </c>
      <c r="D53" s="55">
        <v>1210</v>
      </c>
      <c r="E53" s="90" t="s">
        <v>548</v>
      </c>
      <c r="F53" s="57"/>
      <c r="G53" s="209" t="s">
        <v>260</v>
      </c>
      <c r="H53" s="57"/>
      <c r="I53" s="63">
        <v>86890</v>
      </c>
      <c r="J53" s="63">
        <v>86890</v>
      </c>
      <c r="K53" s="62">
        <f t="shared" si="1"/>
        <v>0</v>
      </c>
      <c r="M53" s="122"/>
    </row>
    <row r="54" spans="1:13" ht="15">
      <c r="A54" s="41">
        <v>43656</v>
      </c>
      <c r="B54" s="125">
        <v>5565326933</v>
      </c>
      <c r="C54" s="55">
        <v>80</v>
      </c>
      <c r="D54" s="55">
        <v>1215</v>
      </c>
      <c r="E54" s="90" t="s">
        <v>549</v>
      </c>
      <c r="F54" s="57"/>
      <c r="G54" s="209" t="s">
        <v>260</v>
      </c>
      <c r="H54" s="57"/>
      <c r="I54" s="63">
        <v>302590</v>
      </c>
      <c r="J54" s="63">
        <v>302590</v>
      </c>
      <c r="K54" s="62">
        <f t="shared" si="1"/>
        <v>0</v>
      </c>
      <c r="M54" s="122"/>
    </row>
    <row r="55" spans="1:13" ht="15">
      <c r="A55" s="41">
        <v>43661</v>
      </c>
      <c r="B55" s="125">
        <v>5575848268</v>
      </c>
      <c r="C55" s="55">
        <v>80</v>
      </c>
      <c r="D55" s="55">
        <v>1217</v>
      </c>
      <c r="E55" s="90" t="s">
        <v>550</v>
      </c>
      <c r="F55" s="57"/>
      <c r="G55" s="209" t="s">
        <v>260</v>
      </c>
      <c r="H55" s="57"/>
      <c r="I55" s="63">
        <v>1609670</v>
      </c>
      <c r="J55" s="63">
        <v>1609670</v>
      </c>
      <c r="K55" s="62">
        <f t="shared" si="1"/>
        <v>0</v>
      </c>
      <c r="M55" s="122"/>
    </row>
    <row r="56" spans="1:13" ht="15">
      <c r="A56" s="41">
        <v>43662</v>
      </c>
      <c r="B56" s="125">
        <v>1655089837</v>
      </c>
      <c r="C56" s="55">
        <v>80</v>
      </c>
      <c r="D56" s="55">
        <v>1218</v>
      </c>
      <c r="E56" s="90" t="s">
        <v>551</v>
      </c>
      <c r="F56" s="57"/>
      <c r="G56" s="209" t="s">
        <v>260</v>
      </c>
      <c r="H56" s="57"/>
      <c r="I56" s="63">
        <v>22500360</v>
      </c>
      <c r="J56" s="63">
        <v>22500360</v>
      </c>
      <c r="K56" s="62">
        <f t="shared" si="1"/>
        <v>0</v>
      </c>
      <c r="M56" s="122"/>
    </row>
    <row r="57" spans="1:13" ht="15">
      <c r="A57" s="41">
        <v>43672</v>
      </c>
      <c r="B57" s="125">
        <v>5581292055</v>
      </c>
      <c r="C57" s="55">
        <v>80</v>
      </c>
      <c r="D57" s="55">
        <v>1229</v>
      </c>
      <c r="E57" s="90" t="s">
        <v>552</v>
      </c>
      <c r="F57" s="57"/>
      <c r="G57" s="209" t="s">
        <v>260</v>
      </c>
      <c r="H57" s="57"/>
      <c r="I57" s="63">
        <v>67800</v>
      </c>
      <c r="J57" s="63">
        <v>67800</v>
      </c>
      <c r="K57" s="62">
        <f t="shared" si="1"/>
        <v>0</v>
      </c>
      <c r="M57" s="122"/>
    </row>
    <row r="58" spans="1:13" ht="15">
      <c r="A58" s="41">
        <v>43678</v>
      </c>
      <c r="B58" s="125">
        <v>5589110363</v>
      </c>
      <c r="C58" s="55">
        <v>80</v>
      </c>
      <c r="D58" s="55">
        <v>1235</v>
      </c>
      <c r="E58" s="90" t="s">
        <v>579</v>
      </c>
      <c r="F58" s="57"/>
      <c r="G58" s="213" t="s">
        <v>260</v>
      </c>
      <c r="H58" s="57"/>
      <c r="I58" s="63">
        <v>44840</v>
      </c>
      <c r="J58" s="63">
        <v>44840</v>
      </c>
      <c r="K58" s="62">
        <f t="shared" si="1"/>
        <v>0</v>
      </c>
      <c r="M58" s="122"/>
    </row>
    <row r="59" spans="1:13" ht="15">
      <c r="A59" s="41">
        <v>43679</v>
      </c>
      <c r="B59" s="125">
        <v>5592547383</v>
      </c>
      <c r="C59" s="55">
        <v>80</v>
      </c>
      <c r="D59" s="55">
        <v>1239</v>
      </c>
      <c r="E59" s="90" t="s">
        <v>580</v>
      </c>
      <c r="F59" s="57"/>
      <c r="G59" s="213" t="s">
        <v>260</v>
      </c>
      <c r="H59" s="57"/>
      <c r="I59" s="63">
        <v>849240</v>
      </c>
      <c r="J59" s="63">
        <v>849240</v>
      </c>
      <c r="K59" s="62">
        <f t="shared" si="1"/>
        <v>0</v>
      </c>
      <c r="M59" s="122"/>
    </row>
    <row r="60" spans="1:13" ht="15">
      <c r="A60" s="41">
        <v>43689</v>
      </c>
      <c r="B60" s="125">
        <v>5599792531</v>
      </c>
      <c r="C60" s="55">
        <v>80</v>
      </c>
      <c r="D60" s="55">
        <v>1247</v>
      </c>
      <c r="E60" s="90" t="s">
        <v>581</v>
      </c>
      <c r="F60" s="57"/>
      <c r="G60" s="213" t="s">
        <v>260</v>
      </c>
      <c r="H60" s="57"/>
      <c r="I60" s="63">
        <v>406210</v>
      </c>
      <c r="J60" s="63">
        <v>406210</v>
      </c>
      <c r="K60" s="62">
        <f t="shared" si="1"/>
        <v>0</v>
      </c>
      <c r="M60" s="122"/>
    </row>
    <row r="61" spans="1:13" ht="15">
      <c r="A61" s="41">
        <v>43692</v>
      </c>
      <c r="B61" s="125">
        <v>1656789512</v>
      </c>
      <c r="C61" s="55">
        <v>80</v>
      </c>
      <c r="D61" s="55">
        <v>1249</v>
      </c>
      <c r="E61" s="90" t="s">
        <v>600</v>
      </c>
      <c r="F61" s="57"/>
      <c r="G61" s="222" t="s">
        <v>260</v>
      </c>
      <c r="H61" s="57"/>
      <c r="I61" s="63">
        <v>21057289</v>
      </c>
      <c r="J61" s="63">
        <v>21057289</v>
      </c>
      <c r="K61" s="62">
        <f t="shared" si="1"/>
        <v>0</v>
      </c>
      <c r="M61" s="122"/>
    </row>
    <row r="62" spans="1:13" ht="15">
      <c r="A62" s="41">
        <v>43692</v>
      </c>
      <c r="B62" s="125">
        <v>5610313856</v>
      </c>
      <c r="C62" s="55">
        <v>80</v>
      </c>
      <c r="D62" s="55">
        <v>1251</v>
      </c>
      <c r="E62" s="90" t="s">
        <v>601</v>
      </c>
      <c r="F62" s="57"/>
      <c r="G62" s="222" t="s">
        <v>260</v>
      </c>
      <c r="H62" s="57"/>
      <c r="I62" s="63">
        <v>1806600</v>
      </c>
      <c r="J62" s="63">
        <v>1806600</v>
      </c>
      <c r="K62" s="62">
        <f t="shared" si="1"/>
        <v>0</v>
      </c>
      <c r="M62" s="122"/>
    </row>
    <row r="63" spans="1:13" ht="15">
      <c r="A63" s="41">
        <v>43707</v>
      </c>
      <c r="B63" s="125">
        <v>5623493488</v>
      </c>
      <c r="C63" s="55">
        <v>80</v>
      </c>
      <c r="D63" s="55">
        <v>1355</v>
      </c>
      <c r="E63" s="90" t="s">
        <v>602</v>
      </c>
      <c r="F63" s="57"/>
      <c r="G63" s="222" t="s">
        <v>260</v>
      </c>
      <c r="H63" s="57"/>
      <c r="I63" s="63">
        <v>51460</v>
      </c>
      <c r="J63" s="63">
        <v>0</v>
      </c>
      <c r="K63" s="62">
        <f t="shared" si="1"/>
        <v>51460</v>
      </c>
      <c r="M63" s="122"/>
    </row>
    <row r="64" spans="1:13" ht="15">
      <c r="A64" s="41"/>
      <c r="B64" s="125"/>
      <c r="C64" s="55"/>
      <c r="D64" s="55"/>
      <c r="E64" s="90"/>
      <c r="F64" s="57"/>
      <c r="G64" s="213"/>
      <c r="H64" s="57"/>
      <c r="I64" s="63"/>
      <c r="J64" s="63"/>
      <c r="K64" s="62">
        <f t="shared" si="1"/>
        <v>0</v>
      </c>
      <c r="M64" s="122"/>
    </row>
    <row r="65" spans="1:13" ht="15">
      <c r="A65" s="41"/>
      <c r="B65" s="125"/>
      <c r="C65" s="55"/>
      <c r="D65" s="55"/>
      <c r="E65" s="90"/>
      <c r="F65" s="57"/>
      <c r="G65" s="68"/>
      <c r="H65" s="57"/>
      <c r="I65" s="63"/>
      <c r="J65" s="63"/>
      <c r="K65" s="62">
        <f t="shared" si="1"/>
        <v>0</v>
      </c>
      <c r="M65" s="122"/>
    </row>
    <row r="66" spans="1:13" ht="15">
      <c r="A66" s="41"/>
      <c r="B66" s="125"/>
      <c r="C66" s="55"/>
      <c r="D66" s="55"/>
      <c r="E66" s="90"/>
      <c r="F66" s="57"/>
      <c r="G66" s="68"/>
      <c r="H66" s="57"/>
      <c r="I66" s="63"/>
      <c r="J66" s="63"/>
      <c r="K66" s="62">
        <f t="shared" si="1"/>
        <v>0</v>
      </c>
      <c r="M66" s="122"/>
    </row>
    <row r="67" spans="1:13" ht="15">
      <c r="A67" s="41"/>
      <c r="B67" s="125"/>
      <c r="C67" s="55"/>
      <c r="D67" s="55"/>
      <c r="E67" s="90"/>
      <c r="F67" s="57"/>
      <c r="G67" s="68"/>
      <c r="H67" s="57"/>
      <c r="I67" s="63"/>
      <c r="J67" s="63"/>
      <c r="K67" s="62">
        <f t="shared" si="1"/>
        <v>0</v>
      </c>
      <c r="M67" s="122"/>
    </row>
    <row r="68" spans="1:13" ht="15">
      <c r="A68" s="41"/>
      <c r="B68" s="125"/>
      <c r="C68" s="55"/>
      <c r="D68" s="55"/>
      <c r="E68" s="90"/>
      <c r="F68" s="57"/>
      <c r="G68" s="68"/>
      <c r="H68" s="57"/>
      <c r="I68" s="63"/>
      <c r="J68" s="63"/>
      <c r="K68" s="62">
        <f t="shared" si="1"/>
        <v>0</v>
      </c>
      <c r="M68" s="122"/>
    </row>
    <row r="69" spans="1:13" ht="15">
      <c r="A69" s="41"/>
      <c r="B69" s="125"/>
      <c r="C69" s="55"/>
      <c r="D69" s="55"/>
      <c r="E69" s="90"/>
      <c r="F69" s="57"/>
      <c r="G69" s="68"/>
      <c r="H69" s="57"/>
      <c r="I69" s="63"/>
      <c r="J69" s="63"/>
      <c r="K69" s="62">
        <f t="shared" si="1"/>
        <v>0</v>
      </c>
      <c r="M69" s="122"/>
    </row>
    <row r="70" spans="1:13" ht="15">
      <c r="A70" s="41"/>
      <c r="B70" s="125"/>
      <c r="C70" s="55"/>
      <c r="D70" s="55"/>
      <c r="E70" s="90"/>
      <c r="F70" s="57"/>
      <c r="G70" s="68"/>
      <c r="H70" s="57"/>
      <c r="I70" s="63"/>
      <c r="J70" s="63"/>
      <c r="K70" s="62">
        <f t="shared" si="1"/>
        <v>0</v>
      </c>
      <c r="M70" s="122"/>
    </row>
    <row r="71" spans="1:11" ht="15">
      <c r="A71" s="46"/>
      <c r="B71" s="47"/>
      <c r="C71" s="47"/>
      <c r="D71" s="47"/>
      <c r="E71" s="47"/>
      <c r="F71" s="47"/>
      <c r="G71" s="244" t="s">
        <v>86</v>
      </c>
      <c r="H71" s="245"/>
      <c r="I71" s="65">
        <f>SUM(I17:I70)</f>
        <v>194773506</v>
      </c>
      <c r="J71" s="65">
        <f>SUM(J17:J70)</f>
        <v>194722046</v>
      </c>
      <c r="K71" s="65">
        <f>SUM(K17:K70)</f>
        <v>51460</v>
      </c>
    </row>
    <row r="72" spans="1:11" ht="12.75" customHeight="1">
      <c r="A72" s="3"/>
      <c r="B72" s="3"/>
      <c r="C72" s="3"/>
      <c r="D72" s="3"/>
      <c r="E72" s="3"/>
      <c r="F72" s="3"/>
      <c r="G72" s="3"/>
      <c r="H72" s="3"/>
      <c r="I72" s="76"/>
      <c r="J72" s="59"/>
      <c r="K72" s="95"/>
    </row>
    <row r="73" spans="1:11" ht="24.75" customHeight="1">
      <c r="A73" s="133" t="s">
        <v>108</v>
      </c>
      <c r="B73" s="133" t="s">
        <v>106</v>
      </c>
      <c r="C73" s="133" t="s">
        <v>105</v>
      </c>
      <c r="D73" s="134" t="s">
        <v>109</v>
      </c>
      <c r="E73" s="133" t="s">
        <v>33</v>
      </c>
      <c r="F73" s="133" t="s">
        <v>103</v>
      </c>
      <c r="G73" s="133" t="s">
        <v>30</v>
      </c>
      <c r="H73" s="133" t="s">
        <v>42</v>
      </c>
      <c r="I73" s="133" t="s">
        <v>43</v>
      </c>
      <c r="J73" s="133" t="s">
        <v>73</v>
      </c>
      <c r="K73" s="133" t="s">
        <v>48</v>
      </c>
    </row>
    <row r="74" spans="1:11" ht="24.75" customHeight="1">
      <c r="A74" s="140">
        <v>400000000</v>
      </c>
      <c r="B74" s="140"/>
      <c r="C74" s="140">
        <v>0</v>
      </c>
      <c r="D74" s="136">
        <f>+A74+B74-C74</f>
        <v>400000000</v>
      </c>
      <c r="E74" s="136">
        <f>+I71</f>
        <v>194773506</v>
      </c>
      <c r="F74" s="137">
        <f>+E74/D74</f>
        <v>0.486933765</v>
      </c>
      <c r="G74" s="136">
        <f>+I13</f>
        <v>205226494</v>
      </c>
      <c r="H74" s="136">
        <f>+D74-E74-G74</f>
        <v>0</v>
      </c>
      <c r="I74" s="136">
        <f>+J71</f>
        <v>194722046</v>
      </c>
      <c r="J74" s="142">
        <f>+I74/D74</f>
        <v>0.486805115</v>
      </c>
      <c r="K74" s="136">
        <f>+K71</f>
        <v>51460</v>
      </c>
    </row>
    <row r="75" spans="1:11" ht="15">
      <c r="A75" s="139">
        <v>1</v>
      </c>
      <c r="B75" s="139">
        <v>2</v>
      </c>
      <c r="C75" s="139">
        <v>3</v>
      </c>
      <c r="D75" s="139" t="s">
        <v>35</v>
      </c>
      <c r="E75" s="139">
        <v>5</v>
      </c>
      <c r="F75" s="139" t="s">
        <v>49</v>
      </c>
      <c r="G75" s="139">
        <v>7</v>
      </c>
      <c r="H75" s="139" t="s">
        <v>50</v>
      </c>
      <c r="I75" s="139">
        <v>9</v>
      </c>
      <c r="J75" s="139" t="s">
        <v>74</v>
      </c>
      <c r="K75" s="139" t="s">
        <v>75</v>
      </c>
    </row>
  </sheetData>
  <sheetProtection/>
  <mergeCells count="33">
    <mergeCell ref="J12:K12"/>
    <mergeCell ref="J9:K9"/>
    <mergeCell ref="B10:C10"/>
    <mergeCell ref="E10:H10"/>
    <mergeCell ref="J10:K10"/>
    <mergeCell ref="B11:C11"/>
    <mergeCell ref="E11:H11"/>
    <mergeCell ref="J11:K11"/>
    <mergeCell ref="G71:H71"/>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3.xml><?xml version="1.0" encoding="utf-8"?>
<worksheet xmlns="http://schemas.openxmlformats.org/spreadsheetml/2006/main" xmlns:r="http://schemas.openxmlformats.org/officeDocument/2006/relationships">
  <dimension ref="A1:M34"/>
  <sheetViews>
    <sheetView zoomScalePageLayoutView="0" workbookViewId="0" topLeftCell="A1">
      <selection activeCell="J26" sqref="J26"/>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190</v>
      </c>
      <c r="B3" s="132" t="s">
        <v>189</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v>43469</v>
      </c>
      <c r="B7" s="234" t="s">
        <v>327</v>
      </c>
      <c r="C7" s="235"/>
      <c r="D7" s="85">
        <v>100</v>
      </c>
      <c r="E7" s="236" t="s">
        <v>329</v>
      </c>
      <c r="F7" s="237"/>
      <c r="G7" s="237"/>
      <c r="H7" s="238"/>
      <c r="I7" s="63">
        <f>70000000-I30</f>
        <v>30226957</v>
      </c>
      <c r="J7" s="234" t="s">
        <v>328</v>
      </c>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30226957</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43469</v>
      </c>
      <c r="B17" s="125">
        <v>8139798419</v>
      </c>
      <c r="C17" s="55">
        <v>100</v>
      </c>
      <c r="D17" s="55">
        <v>20</v>
      </c>
      <c r="E17" s="39" t="s">
        <v>227</v>
      </c>
      <c r="F17" s="57"/>
      <c r="G17" s="68" t="s">
        <v>261</v>
      </c>
      <c r="H17" s="57"/>
      <c r="I17" s="63">
        <v>13287170</v>
      </c>
      <c r="J17" s="63">
        <v>13287170</v>
      </c>
      <c r="K17" s="62">
        <f aca="true" t="shared" si="0" ref="K17:K29">+I17-J17</f>
        <v>0</v>
      </c>
    </row>
    <row r="18" spans="1:13" ht="15">
      <c r="A18" s="41">
        <v>43504</v>
      </c>
      <c r="B18" s="125">
        <v>3285370751</v>
      </c>
      <c r="C18" s="55">
        <v>100</v>
      </c>
      <c r="D18" s="55">
        <v>488</v>
      </c>
      <c r="E18" s="39" t="s">
        <v>228</v>
      </c>
      <c r="F18" s="57"/>
      <c r="G18" s="68" t="s">
        <v>261</v>
      </c>
      <c r="H18" s="57"/>
      <c r="I18" s="63">
        <v>314750</v>
      </c>
      <c r="J18" s="63">
        <v>314750</v>
      </c>
      <c r="K18" s="62">
        <f t="shared" si="0"/>
        <v>0</v>
      </c>
      <c r="M18" s="122"/>
    </row>
    <row r="19" spans="1:13" ht="15">
      <c r="A19" s="41">
        <v>43565</v>
      </c>
      <c r="B19" s="125">
        <v>2819108591</v>
      </c>
      <c r="C19" s="55">
        <v>100</v>
      </c>
      <c r="D19" s="55">
        <v>861</v>
      </c>
      <c r="E19" s="39" t="s">
        <v>364</v>
      </c>
      <c r="F19" s="57"/>
      <c r="G19" s="68" t="s">
        <v>261</v>
      </c>
      <c r="H19" s="57"/>
      <c r="I19" s="63">
        <v>306150</v>
      </c>
      <c r="J19" s="63">
        <v>306150</v>
      </c>
      <c r="K19" s="62">
        <f t="shared" si="0"/>
        <v>0</v>
      </c>
      <c r="M19" s="122"/>
    </row>
    <row r="20" spans="1:13" ht="15">
      <c r="A20" s="41">
        <v>43566</v>
      </c>
      <c r="B20" s="125">
        <v>3963826121</v>
      </c>
      <c r="C20" s="55">
        <v>100</v>
      </c>
      <c r="D20" s="55">
        <v>865</v>
      </c>
      <c r="E20" s="39" t="s">
        <v>365</v>
      </c>
      <c r="F20" s="57"/>
      <c r="G20" s="68" t="s">
        <v>261</v>
      </c>
      <c r="H20" s="57"/>
      <c r="I20" s="63">
        <v>60980</v>
      </c>
      <c r="J20" s="63">
        <v>60980</v>
      </c>
      <c r="K20" s="62">
        <f t="shared" si="0"/>
        <v>0</v>
      </c>
      <c r="M20" s="122"/>
    </row>
    <row r="21" spans="1:13" ht="15">
      <c r="A21" s="41">
        <v>43626</v>
      </c>
      <c r="B21" s="125">
        <v>2384590214</v>
      </c>
      <c r="C21" s="55">
        <v>100</v>
      </c>
      <c r="D21" s="55">
        <v>1019</v>
      </c>
      <c r="E21" s="39" t="s">
        <v>514</v>
      </c>
      <c r="F21" s="57"/>
      <c r="G21" s="208" t="s">
        <v>261</v>
      </c>
      <c r="H21" s="57"/>
      <c r="I21" s="63">
        <v>276020</v>
      </c>
      <c r="J21" s="63">
        <v>276020</v>
      </c>
      <c r="K21" s="62">
        <f t="shared" si="0"/>
        <v>0</v>
      </c>
      <c r="M21" s="122"/>
    </row>
    <row r="22" spans="1:13" ht="15">
      <c r="A22" s="41">
        <v>43626</v>
      </c>
      <c r="B22" s="125">
        <v>237469819</v>
      </c>
      <c r="C22" s="55">
        <v>100</v>
      </c>
      <c r="D22" s="55">
        <v>1021</v>
      </c>
      <c r="E22" s="39" t="s">
        <v>515</v>
      </c>
      <c r="F22" s="57"/>
      <c r="G22" s="208" t="s">
        <v>261</v>
      </c>
      <c r="H22" s="57"/>
      <c r="I22" s="63">
        <v>99780</v>
      </c>
      <c r="J22" s="63">
        <v>99780</v>
      </c>
      <c r="K22" s="62">
        <f t="shared" si="0"/>
        <v>0</v>
      </c>
      <c r="M22" s="122"/>
    </row>
    <row r="23" spans="1:13" ht="15">
      <c r="A23" s="41">
        <v>43626</v>
      </c>
      <c r="B23" s="125">
        <v>6944664212</v>
      </c>
      <c r="C23" s="55">
        <v>100</v>
      </c>
      <c r="D23" s="55">
        <v>1022</v>
      </c>
      <c r="E23" s="39" t="s">
        <v>516</v>
      </c>
      <c r="F23" s="57"/>
      <c r="G23" s="208" t="s">
        <v>261</v>
      </c>
      <c r="H23" s="57"/>
      <c r="I23" s="63">
        <v>24998420</v>
      </c>
      <c r="J23" s="63">
        <v>24998420</v>
      </c>
      <c r="K23" s="62">
        <f t="shared" si="0"/>
        <v>0</v>
      </c>
      <c r="M23" s="122"/>
    </row>
    <row r="24" spans="1:13" ht="15">
      <c r="A24" s="41">
        <v>43689</v>
      </c>
      <c r="B24" s="125">
        <v>8273557017</v>
      </c>
      <c r="C24" s="55">
        <v>100</v>
      </c>
      <c r="D24" s="55">
        <v>1246</v>
      </c>
      <c r="E24" s="39" t="s">
        <v>582</v>
      </c>
      <c r="F24" s="57"/>
      <c r="G24" s="222" t="s">
        <v>261</v>
      </c>
      <c r="H24" s="57"/>
      <c r="I24" s="63">
        <v>344633</v>
      </c>
      <c r="J24" s="63">
        <v>344633</v>
      </c>
      <c r="K24" s="62">
        <f t="shared" si="0"/>
        <v>0</v>
      </c>
      <c r="M24" s="122"/>
    </row>
    <row r="25" spans="1:13" ht="15">
      <c r="A25" s="41">
        <v>43692</v>
      </c>
      <c r="B25" s="125">
        <v>9598374410</v>
      </c>
      <c r="C25" s="55">
        <v>100</v>
      </c>
      <c r="D25" s="55">
        <v>1250</v>
      </c>
      <c r="E25" s="39" t="s">
        <v>603</v>
      </c>
      <c r="F25" s="57"/>
      <c r="G25" s="222" t="s">
        <v>261</v>
      </c>
      <c r="H25" s="57"/>
      <c r="I25" s="63">
        <v>85140</v>
      </c>
      <c r="J25" s="63">
        <v>85140</v>
      </c>
      <c r="K25" s="62">
        <f t="shared" si="0"/>
        <v>0</v>
      </c>
      <c r="M25" s="122"/>
    </row>
    <row r="26" spans="1:13" ht="15">
      <c r="A26" s="41"/>
      <c r="B26" s="125"/>
      <c r="C26" s="55"/>
      <c r="D26" s="55"/>
      <c r="E26" s="39"/>
      <c r="F26" s="57"/>
      <c r="G26" s="222"/>
      <c r="H26" s="57"/>
      <c r="I26" s="63"/>
      <c r="J26" s="63"/>
      <c r="K26" s="62">
        <f t="shared" si="0"/>
        <v>0</v>
      </c>
      <c r="M26" s="122"/>
    </row>
    <row r="27" spans="1:13" ht="15">
      <c r="A27" s="41"/>
      <c r="B27" s="125"/>
      <c r="C27" s="55"/>
      <c r="D27" s="55"/>
      <c r="E27" s="39"/>
      <c r="F27" s="57"/>
      <c r="G27" s="222"/>
      <c r="H27" s="57"/>
      <c r="I27" s="63"/>
      <c r="J27" s="63"/>
      <c r="K27" s="62">
        <f t="shared" si="0"/>
        <v>0</v>
      </c>
      <c r="M27" s="122"/>
    </row>
    <row r="28" spans="1:13" ht="15">
      <c r="A28" s="41"/>
      <c r="B28" s="125"/>
      <c r="C28" s="55"/>
      <c r="D28" s="55"/>
      <c r="E28" s="39"/>
      <c r="F28" s="57"/>
      <c r="G28" s="222"/>
      <c r="H28" s="57"/>
      <c r="I28" s="63"/>
      <c r="J28" s="63"/>
      <c r="K28" s="62">
        <f t="shared" si="0"/>
        <v>0</v>
      </c>
      <c r="M28" s="122"/>
    </row>
    <row r="29" spans="1:13" ht="15">
      <c r="A29" s="41"/>
      <c r="B29" s="125"/>
      <c r="C29" s="55"/>
      <c r="D29" s="55"/>
      <c r="E29" s="90"/>
      <c r="F29" s="57"/>
      <c r="G29" s="68"/>
      <c r="H29" s="57"/>
      <c r="I29" s="63"/>
      <c r="J29" s="63"/>
      <c r="K29" s="62">
        <f t="shared" si="0"/>
        <v>0</v>
      </c>
      <c r="M29" s="122"/>
    </row>
    <row r="30" spans="1:11" ht="15">
      <c r="A30" s="46"/>
      <c r="B30" s="47"/>
      <c r="C30" s="47"/>
      <c r="D30" s="47"/>
      <c r="E30" s="47"/>
      <c r="F30" s="47"/>
      <c r="G30" s="244" t="s">
        <v>86</v>
      </c>
      <c r="H30" s="245"/>
      <c r="I30" s="65">
        <f>SUM(I17:I29)</f>
        <v>39773043</v>
      </c>
      <c r="J30" s="65">
        <f>SUM(J17:J29)</f>
        <v>39773043</v>
      </c>
      <c r="K30" s="65">
        <f>SUM(K17:K29)</f>
        <v>0</v>
      </c>
    </row>
    <row r="31" spans="1:11" ht="12.75" customHeight="1">
      <c r="A31" s="3"/>
      <c r="B31" s="3"/>
      <c r="C31" s="3"/>
      <c r="D31" s="3"/>
      <c r="E31" s="3"/>
      <c r="F31" s="3"/>
      <c r="G31" s="3"/>
      <c r="H31" s="3"/>
      <c r="I31" s="76"/>
      <c r="J31" s="59"/>
      <c r="K31" s="95"/>
    </row>
    <row r="32" spans="1:11" ht="24.75" customHeight="1">
      <c r="A32" s="133" t="s">
        <v>108</v>
      </c>
      <c r="B32" s="133" t="s">
        <v>106</v>
      </c>
      <c r="C32" s="133" t="s">
        <v>105</v>
      </c>
      <c r="D32" s="134" t="s">
        <v>109</v>
      </c>
      <c r="E32" s="133" t="s">
        <v>33</v>
      </c>
      <c r="F32" s="133" t="s">
        <v>103</v>
      </c>
      <c r="G32" s="133" t="s">
        <v>30</v>
      </c>
      <c r="H32" s="133" t="s">
        <v>42</v>
      </c>
      <c r="I32" s="133" t="s">
        <v>43</v>
      </c>
      <c r="J32" s="133" t="s">
        <v>73</v>
      </c>
      <c r="K32" s="133" t="s">
        <v>48</v>
      </c>
    </row>
    <row r="33" spans="1:11" ht="24.75" customHeight="1">
      <c r="A33" s="140">
        <v>70000000</v>
      </c>
      <c r="B33" s="140"/>
      <c r="C33" s="140">
        <v>0</v>
      </c>
      <c r="D33" s="136">
        <f>+A33+B33-C33</f>
        <v>70000000</v>
      </c>
      <c r="E33" s="136">
        <f>+I30</f>
        <v>39773043</v>
      </c>
      <c r="F33" s="137">
        <f>+E33/D33</f>
        <v>0.5681863285714286</v>
      </c>
      <c r="G33" s="136">
        <f>+I13</f>
        <v>30226957</v>
      </c>
      <c r="H33" s="136">
        <f>+D33-E33-G33</f>
        <v>0</v>
      </c>
      <c r="I33" s="136">
        <f>+J30</f>
        <v>39773043</v>
      </c>
      <c r="J33" s="142">
        <f>+I33/D33</f>
        <v>0.5681863285714286</v>
      </c>
      <c r="K33" s="136">
        <f>+K30</f>
        <v>0</v>
      </c>
    </row>
    <row r="34" spans="1:11" ht="15">
      <c r="A34" s="139">
        <v>1</v>
      </c>
      <c r="B34" s="139">
        <v>2</v>
      </c>
      <c r="C34" s="139">
        <v>3</v>
      </c>
      <c r="D34" s="139" t="s">
        <v>35</v>
      </c>
      <c r="E34" s="139">
        <v>5</v>
      </c>
      <c r="F34" s="139" t="s">
        <v>49</v>
      </c>
      <c r="G34" s="139">
        <v>7</v>
      </c>
      <c r="H34" s="139" t="s">
        <v>50</v>
      </c>
      <c r="I34" s="139">
        <v>9</v>
      </c>
      <c r="J34" s="139" t="s">
        <v>74</v>
      </c>
      <c r="K34" s="139" t="s">
        <v>75</v>
      </c>
    </row>
  </sheetData>
  <sheetProtection/>
  <mergeCells count="33">
    <mergeCell ref="J12:K12"/>
    <mergeCell ref="J9:K9"/>
    <mergeCell ref="B10:C10"/>
    <mergeCell ref="E10:H10"/>
    <mergeCell ref="J10:K10"/>
    <mergeCell ref="B11:C11"/>
    <mergeCell ref="E11:H11"/>
    <mergeCell ref="J11:K11"/>
    <mergeCell ref="G30:H30"/>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4.xml><?xml version="1.0" encoding="utf-8"?>
<worksheet xmlns="http://schemas.openxmlformats.org/spreadsheetml/2006/main" xmlns:r="http://schemas.openxmlformats.org/officeDocument/2006/relationships">
  <dimension ref="A1:M36"/>
  <sheetViews>
    <sheetView zoomScalePageLayoutView="0" workbookViewId="0" topLeftCell="A1">
      <selection activeCell="A27" sqref="A2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191</v>
      </c>
      <c r="B3" s="132" t="s">
        <v>62</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v>43469</v>
      </c>
      <c r="B7" s="234" t="s">
        <v>327</v>
      </c>
      <c r="C7" s="235"/>
      <c r="D7" s="85">
        <v>102</v>
      </c>
      <c r="E7" s="236" t="s">
        <v>330</v>
      </c>
      <c r="F7" s="237"/>
      <c r="G7" s="237"/>
      <c r="H7" s="238"/>
      <c r="I7" s="63">
        <f>30000000-I32</f>
        <v>17320410</v>
      </c>
      <c r="J7" s="234" t="s">
        <v>328</v>
      </c>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17320410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43486</v>
      </c>
      <c r="B17" s="125">
        <v>12372029</v>
      </c>
      <c r="C17" s="55">
        <v>102</v>
      </c>
      <c r="D17" s="55">
        <v>243</v>
      </c>
      <c r="E17" s="39" t="s">
        <v>230</v>
      </c>
      <c r="F17" s="57"/>
      <c r="G17" s="68" t="s">
        <v>262</v>
      </c>
      <c r="H17" s="57"/>
      <c r="I17" s="63">
        <v>117850</v>
      </c>
      <c r="J17" s="63">
        <v>117850</v>
      </c>
      <c r="K17" s="62">
        <f>+I17-J17</f>
        <v>0</v>
      </c>
    </row>
    <row r="18" spans="1:13" ht="15">
      <c r="A18" s="41">
        <v>43490</v>
      </c>
      <c r="B18" s="125">
        <v>12106634</v>
      </c>
      <c r="C18" s="55">
        <v>102</v>
      </c>
      <c r="D18" s="55">
        <v>325</v>
      </c>
      <c r="E18" s="39" t="s">
        <v>231</v>
      </c>
      <c r="F18" s="57"/>
      <c r="G18" s="68" t="s">
        <v>262</v>
      </c>
      <c r="H18" s="57"/>
      <c r="I18" s="63">
        <v>285160</v>
      </c>
      <c r="J18" s="63">
        <v>285160</v>
      </c>
      <c r="K18" s="62">
        <f aca="true" t="shared" si="0" ref="K18:K31">+I18-J18</f>
        <v>0</v>
      </c>
      <c r="M18" s="122"/>
    </row>
    <row r="19" spans="1:13" ht="15">
      <c r="A19" s="41">
        <v>43516</v>
      </c>
      <c r="B19" s="125">
        <v>12371374</v>
      </c>
      <c r="C19" s="55">
        <v>102</v>
      </c>
      <c r="D19" s="55">
        <v>574</v>
      </c>
      <c r="E19" s="39" t="s">
        <v>272</v>
      </c>
      <c r="F19" s="57"/>
      <c r="G19" s="68" t="s">
        <v>273</v>
      </c>
      <c r="H19" s="57"/>
      <c r="I19" s="63">
        <v>197290</v>
      </c>
      <c r="J19" s="63">
        <v>197290</v>
      </c>
      <c r="K19" s="62">
        <f t="shared" si="0"/>
        <v>0</v>
      </c>
      <c r="M19" s="122"/>
    </row>
    <row r="20" spans="1:13" ht="15">
      <c r="A20" s="41">
        <v>43552</v>
      </c>
      <c r="B20" s="125">
        <v>13295620</v>
      </c>
      <c r="C20" s="55">
        <v>102</v>
      </c>
      <c r="D20" s="55">
        <v>798</v>
      </c>
      <c r="E20" s="39" t="s">
        <v>353</v>
      </c>
      <c r="F20" s="57"/>
      <c r="G20" s="68" t="s">
        <v>262</v>
      </c>
      <c r="H20" s="57"/>
      <c r="I20" s="63">
        <v>2094900</v>
      </c>
      <c r="J20" s="63">
        <v>2094900</v>
      </c>
      <c r="K20" s="62">
        <f t="shared" si="0"/>
        <v>0</v>
      </c>
      <c r="M20" s="122"/>
    </row>
    <row r="21" spans="1:13" ht="15">
      <c r="A21" s="41">
        <v>43557</v>
      </c>
      <c r="B21" s="125">
        <v>14915074</v>
      </c>
      <c r="C21" s="55">
        <v>102</v>
      </c>
      <c r="D21" s="55">
        <v>815</v>
      </c>
      <c r="E21" s="39" t="s">
        <v>362</v>
      </c>
      <c r="F21" s="57"/>
      <c r="G21" s="68" t="s">
        <v>262</v>
      </c>
      <c r="H21" s="57"/>
      <c r="I21" s="63">
        <v>4787890</v>
      </c>
      <c r="J21" s="63">
        <v>4787890</v>
      </c>
      <c r="K21" s="62">
        <f t="shared" si="0"/>
        <v>0</v>
      </c>
      <c r="M21" s="122"/>
    </row>
    <row r="22" spans="1:13" ht="15">
      <c r="A22" s="41">
        <v>43559</v>
      </c>
      <c r="B22" s="125">
        <v>14915027</v>
      </c>
      <c r="C22" s="55">
        <v>102</v>
      </c>
      <c r="D22" s="55">
        <v>831</v>
      </c>
      <c r="E22" s="39" t="s">
        <v>363</v>
      </c>
      <c r="F22" s="57"/>
      <c r="G22" s="68" t="s">
        <v>262</v>
      </c>
      <c r="H22" s="57"/>
      <c r="I22" s="63">
        <v>196770</v>
      </c>
      <c r="J22" s="63">
        <v>196770</v>
      </c>
      <c r="K22" s="62">
        <f t="shared" si="0"/>
        <v>0</v>
      </c>
      <c r="M22" s="122"/>
    </row>
    <row r="23" spans="1:13" ht="15">
      <c r="A23" s="41">
        <v>43607</v>
      </c>
      <c r="B23" s="125">
        <v>16948909</v>
      </c>
      <c r="C23" s="55">
        <v>102</v>
      </c>
      <c r="D23" s="55">
        <v>991</v>
      </c>
      <c r="E23" s="39" t="s">
        <v>445</v>
      </c>
      <c r="F23" s="57"/>
      <c r="G23" s="68" t="s">
        <v>262</v>
      </c>
      <c r="H23" s="57"/>
      <c r="I23" s="63">
        <v>70340</v>
      </c>
      <c r="J23" s="63">
        <v>70340</v>
      </c>
      <c r="K23" s="62">
        <f t="shared" si="0"/>
        <v>0</v>
      </c>
      <c r="M23" s="122"/>
    </row>
    <row r="24" spans="1:13" ht="15">
      <c r="A24" s="41">
        <v>43672</v>
      </c>
      <c r="B24" s="125">
        <v>19395216</v>
      </c>
      <c r="C24" s="55">
        <v>102</v>
      </c>
      <c r="D24" s="55">
        <v>1231</v>
      </c>
      <c r="E24" s="39" t="s">
        <v>553</v>
      </c>
      <c r="F24" s="57"/>
      <c r="G24" s="209" t="s">
        <v>273</v>
      </c>
      <c r="H24" s="57"/>
      <c r="I24" s="63">
        <v>123860</v>
      </c>
      <c r="J24" s="63">
        <v>123860</v>
      </c>
      <c r="K24" s="62">
        <f t="shared" si="0"/>
        <v>0</v>
      </c>
      <c r="M24" s="122"/>
    </row>
    <row r="25" spans="1:13" ht="15">
      <c r="A25" s="41">
        <v>43672</v>
      </c>
      <c r="B25" s="125">
        <v>19394751</v>
      </c>
      <c r="C25" s="55">
        <v>102</v>
      </c>
      <c r="D25" s="55">
        <v>1232</v>
      </c>
      <c r="E25" s="39" t="s">
        <v>554</v>
      </c>
      <c r="F25" s="57"/>
      <c r="G25" s="209" t="s">
        <v>262</v>
      </c>
      <c r="H25" s="57"/>
      <c r="I25" s="63">
        <v>30130</v>
      </c>
      <c r="J25" s="63">
        <v>30130</v>
      </c>
      <c r="K25" s="62">
        <f t="shared" si="0"/>
        <v>0</v>
      </c>
      <c r="M25" s="122"/>
    </row>
    <row r="26" spans="1:13" ht="15">
      <c r="A26" s="41">
        <v>43679</v>
      </c>
      <c r="B26" s="125">
        <v>19394798</v>
      </c>
      <c r="C26" s="55">
        <v>102</v>
      </c>
      <c r="D26" s="55">
        <v>1238</v>
      </c>
      <c r="E26" s="39" t="s">
        <v>583</v>
      </c>
      <c r="F26" s="57"/>
      <c r="G26" s="213" t="s">
        <v>262</v>
      </c>
      <c r="H26" s="57"/>
      <c r="I26" s="63">
        <v>4775400</v>
      </c>
      <c r="J26" s="63">
        <v>4775400</v>
      </c>
      <c r="K26" s="62">
        <f t="shared" si="0"/>
        <v>0</v>
      </c>
      <c r="M26" s="122"/>
    </row>
    <row r="27" spans="1:13" ht="15">
      <c r="A27" s="41"/>
      <c r="B27" s="125"/>
      <c r="C27" s="55"/>
      <c r="D27" s="55"/>
      <c r="E27" s="39"/>
      <c r="F27" s="57"/>
      <c r="G27" s="209"/>
      <c r="H27" s="57"/>
      <c r="I27" s="63"/>
      <c r="J27" s="63"/>
      <c r="K27" s="62">
        <f t="shared" si="0"/>
        <v>0</v>
      </c>
      <c r="M27" s="122"/>
    </row>
    <row r="28" spans="1:13" ht="15">
      <c r="A28" s="41"/>
      <c r="B28" s="125"/>
      <c r="C28" s="55"/>
      <c r="D28" s="55"/>
      <c r="E28" s="39"/>
      <c r="F28" s="57"/>
      <c r="G28" s="209"/>
      <c r="H28" s="57"/>
      <c r="I28" s="63"/>
      <c r="J28" s="63"/>
      <c r="K28" s="62">
        <f t="shared" si="0"/>
        <v>0</v>
      </c>
      <c r="M28" s="122"/>
    </row>
    <row r="29" spans="1:13" ht="15">
      <c r="A29" s="41"/>
      <c r="B29" s="125"/>
      <c r="C29" s="55"/>
      <c r="D29" s="55"/>
      <c r="E29" s="39"/>
      <c r="F29" s="57"/>
      <c r="G29" s="209"/>
      <c r="H29" s="57"/>
      <c r="I29" s="63"/>
      <c r="J29" s="63"/>
      <c r="K29" s="62">
        <f t="shared" si="0"/>
        <v>0</v>
      </c>
      <c r="M29" s="122"/>
    </row>
    <row r="30" spans="1:13" ht="15">
      <c r="A30" s="41"/>
      <c r="B30" s="125"/>
      <c r="C30" s="55"/>
      <c r="D30" s="55"/>
      <c r="E30" s="39"/>
      <c r="F30" s="57"/>
      <c r="G30" s="209"/>
      <c r="H30" s="57"/>
      <c r="I30" s="63"/>
      <c r="J30" s="63"/>
      <c r="K30" s="62">
        <f t="shared" si="0"/>
        <v>0</v>
      </c>
      <c r="M30" s="122"/>
    </row>
    <row r="31" spans="1:13" ht="15">
      <c r="A31" s="41"/>
      <c r="B31" s="125"/>
      <c r="C31" s="55"/>
      <c r="D31" s="55"/>
      <c r="E31" s="90"/>
      <c r="F31" s="57"/>
      <c r="G31" s="68"/>
      <c r="H31" s="57"/>
      <c r="I31" s="63"/>
      <c r="J31" s="63"/>
      <c r="K31" s="62">
        <f t="shared" si="0"/>
        <v>0</v>
      </c>
      <c r="M31" s="122"/>
    </row>
    <row r="32" spans="1:11" ht="15">
      <c r="A32" s="46"/>
      <c r="B32" s="47"/>
      <c r="C32" s="47"/>
      <c r="D32" s="47"/>
      <c r="E32" s="47"/>
      <c r="F32" s="47"/>
      <c r="G32" s="244" t="s">
        <v>86</v>
      </c>
      <c r="H32" s="245"/>
      <c r="I32" s="65">
        <f>SUM(I17:I31)</f>
        <v>12679590</v>
      </c>
      <c r="J32" s="65">
        <f>SUM(J17:J31)</f>
        <v>12679590</v>
      </c>
      <c r="K32" s="65">
        <f>SUM(K17:K31)</f>
        <v>0</v>
      </c>
    </row>
    <row r="33" spans="1:11" ht="12.75" customHeight="1">
      <c r="A33" s="3"/>
      <c r="B33" s="3"/>
      <c r="C33" s="3"/>
      <c r="D33" s="3"/>
      <c r="E33" s="3"/>
      <c r="F33" s="3"/>
      <c r="G33" s="3"/>
      <c r="H33" s="3"/>
      <c r="I33" s="76"/>
      <c r="J33" s="59"/>
      <c r="K33" s="95"/>
    </row>
    <row r="34" spans="1:11" ht="24.75" customHeight="1">
      <c r="A34" s="133" t="s">
        <v>108</v>
      </c>
      <c r="B34" s="133" t="s">
        <v>106</v>
      </c>
      <c r="C34" s="133" t="s">
        <v>105</v>
      </c>
      <c r="D34" s="134" t="s">
        <v>109</v>
      </c>
      <c r="E34" s="133" t="s">
        <v>33</v>
      </c>
      <c r="F34" s="133" t="s">
        <v>103</v>
      </c>
      <c r="G34" s="133" t="s">
        <v>30</v>
      </c>
      <c r="H34" s="133" t="s">
        <v>42</v>
      </c>
      <c r="I34" s="133" t="s">
        <v>43</v>
      </c>
      <c r="J34" s="133" t="s">
        <v>73</v>
      </c>
      <c r="K34" s="133" t="s">
        <v>48</v>
      </c>
    </row>
    <row r="35" spans="1:11" ht="24.75" customHeight="1">
      <c r="A35" s="140">
        <v>30000000</v>
      </c>
      <c r="B35" s="140"/>
      <c r="C35" s="140">
        <v>0</v>
      </c>
      <c r="D35" s="136">
        <f>+A35+B35-C35</f>
        <v>30000000</v>
      </c>
      <c r="E35" s="136">
        <f>+I32</f>
        <v>12679590</v>
      </c>
      <c r="F35" s="137">
        <f>+E35/D35</f>
        <v>0.422653</v>
      </c>
      <c r="G35" s="136">
        <f>+I13</f>
        <v>17320410</v>
      </c>
      <c r="H35" s="136">
        <f>+D35-E35-G35</f>
        <v>0</v>
      </c>
      <c r="I35" s="136">
        <f>+J32</f>
        <v>12679590</v>
      </c>
      <c r="J35" s="142">
        <f>+I35/D35</f>
        <v>0.422653</v>
      </c>
      <c r="K35" s="136">
        <f>+K32</f>
        <v>0</v>
      </c>
    </row>
    <row r="36" spans="1:11" ht="15">
      <c r="A36" s="139">
        <v>1</v>
      </c>
      <c r="B36" s="139">
        <v>2</v>
      </c>
      <c r="C36" s="139">
        <v>3</v>
      </c>
      <c r="D36" s="139" t="s">
        <v>35</v>
      </c>
      <c r="E36" s="139">
        <v>5</v>
      </c>
      <c r="F36" s="139" t="s">
        <v>49</v>
      </c>
      <c r="G36" s="139">
        <v>7</v>
      </c>
      <c r="H36" s="139" t="s">
        <v>50</v>
      </c>
      <c r="I36" s="139">
        <v>9</v>
      </c>
      <c r="J36" s="139" t="s">
        <v>74</v>
      </c>
      <c r="K36" s="139" t="s">
        <v>75</v>
      </c>
    </row>
  </sheetData>
  <sheetProtection/>
  <mergeCells count="33">
    <mergeCell ref="J12:K12"/>
    <mergeCell ref="J9:K9"/>
    <mergeCell ref="B10:C10"/>
    <mergeCell ref="E10:H10"/>
    <mergeCell ref="J10:K10"/>
    <mergeCell ref="B11:C11"/>
    <mergeCell ref="E11:H11"/>
    <mergeCell ref="J11:K11"/>
    <mergeCell ref="G32:H32"/>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5.xml><?xml version="1.0" encoding="utf-8"?>
<worksheet xmlns="http://schemas.openxmlformats.org/spreadsheetml/2006/main" xmlns:r="http://schemas.openxmlformats.org/officeDocument/2006/relationships">
  <dimension ref="A1:M27"/>
  <sheetViews>
    <sheetView zoomScalePageLayoutView="0" workbookViewId="0" topLeftCell="A1">
      <selection activeCell="J18" sqref="J18"/>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193</v>
      </c>
      <c r="B3" s="132" t="s">
        <v>192</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v>43542</v>
      </c>
      <c r="B7" s="266" t="s">
        <v>564</v>
      </c>
      <c r="C7" s="235"/>
      <c r="D7" s="85">
        <v>738</v>
      </c>
      <c r="E7" s="267" t="s">
        <v>565</v>
      </c>
      <c r="F7" s="237"/>
      <c r="G7" s="237"/>
      <c r="H7" s="238"/>
      <c r="I7" s="63">
        <v>569800</v>
      </c>
      <c r="J7" s="234" t="s">
        <v>328</v>
      </c>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569800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43546</v>
      </c>
      <c r="B17" s="125">
        <v>120</v>
      </c>
      <c r="C17" s="55">
        <v>738</v>
      </c>
      <c r="D17" s="55">
        <v>772</v>
      </c>
      <c r="E17" s="90" t="s">
        <v>322</v>
      </c>
      <c r="F17" s="57"/>
      <c r="G17" s="68" t="s">
        <v>323</v>
      </c>
      <c r="H17" s="57"/>
      <c r="I17" s="63">
        <f>11022520-569800</f>
        <v>10452720</v>
      </c>
      <c r="J17" s="63">
        <v>10452720</v>
      </c>
      <c r="K17" s="62">
        <f aca="true" t="shared" si="0" ref="K17:K22">+I17-J17</f>
        <v>0</v>
      </c>
    </row>
    <row r="18" spans="1:13" ht="15">
      <c r="A18" s="41"/>
      <c r="B18" s="125"/>
      <c r="C18" s="55"/>
      <c r="D18" s="55"/>
      <c r="E18" s="90"/>
      <c r="F18" s="57"/>
      <c r="G18" s="56"/>
      <c r="H18" s="57"/>
      <c r="I18" s="63"/>
      <c r="J18" s="63"/>
      <c r="K18" s="62">
        <f t="shared" si="0"/>
        <v>0</v>
      </c>
      <c r="M18" s="122"/>
    </row>
    <row r="19" spans="1:13" ht="15">
      <c r="A19" s="41"/>
      <c r="B19" s="125"/>
      <c r="C19" s="55"/>
      <c r="D19" s="55"/>
      <c r="E19" s="39"/>
      <c r="F19" s="57"/>
      <c r="G19" s="56"/>
      <c r="H19" s="57"/>
      <c r="I19" s="63"/>
      <c r="J19" s="63"/>
      <c r="K19" s="62">
        <f t="shared" si="0"/>
        <v>0</v>
      </c>
      <c r="M19" s="122"/>
    </row>
    <row r="20" spans="1:13" ht="15">
      <c r="A20" s="41"/>
      <c r="B20" s="125"/>
      <c r="C20" s="55"/>
      <c r="D20" s="55"/>
      <c r="E20" s="39"/>
      <c r="F20" s="57"/>
      <c r="G20" s="56"/>
      <c r="H20" s="57"/>
      <c r="I20" s="63"/>
      <c r="J20" s="63"/>
      <c r="K20" s="62">
        <f t="shared" si="0"/>
        <v>0</v>
      </c>
      <c r="M20" s="122"/>
    </row>
    <row r="21" spans="1:13" ht="15">
      <c r="A21" s="41"/>
      <c r="B21" s="125"/>
      <c r="C21" s="55"/>
      <c r="D21" s="55"/>
      <c r="E21" s="90"/>
      <c r="F21" s="57"/>
      <c r="G21" s="56"/>
      <c r="H21" s="57"/>
      <c r="I21" s="63"/>
      <c r="J21" s="63"/>
      <c r="K21" s="62">
        <f t="shared" si="0"/>
        <v>0</v>
      </c>
      <c r="M21" s="122"/>
    </row>
    <row r="22" spans="1:13" ht="15">
      <c r="A22" s="41"/>
      <c r="B22" s="125"/>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10452720</v>
      </c>
      <c r="J23" s="65">
        <f>SUM(J17:J22)</f>
        <v>10452720</v>
      </c>
      <c r="K23" s="65">
        <f>SUM(K17:K22)</f>
        <v>0</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19391000</v>
      </c>
      <c r="B26" s="140"/>
      <c r="C26" s="140">
        <v>0</v>
      </c>
      <c r="D26" s="136">
        <f>+A26+B26-C26</f>
        <v>19391000</v>
      </c>
      <c r="E26" s="136">
        <f>+I23</f>
        <v>10452720</v>
      </c>
      <c r="F26" s="137">
        <f>+E26/D26</f>
        <v>0.5390500747769584</v>
      </c>
      <c r="G26" s="136">
        <f>+I13</f>
        <v>569800</v>
      </c>
      <c r="H26" s="136">
        <f>+D26-E26-G26</f>
        <v>8368480</v>
      </c>
      <c r="I26" s="136">
        <f>+J23</f>
        <v>10452720</v>
      </c>
      <c r="J26" s="142">
        <f>+I26/D26</f>
        <v>0.5390500747769584</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6.xml><?xml version="1.0" encoding="utf-8"?>
<worksheet xmlns="http://schemas.openxmlformats.org/spreadsheetml/2006/main" xmlns:r="http://schemas.openxmlformats.org/officeDocument/2006/relationships">
  <dimension ref="A1:M27"/>
  <sheetViews>
    <sheetView zoomScalePageLayoutView="0" workbookViewId="0" topLeftCell="A1">
      <selection activeCell="I8" sqref="I8"/>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195</v>
      </c>
      <c r="B3" s="132" t="s">
        <v>194</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v>43623</v>
      </c>
      <c r="B7" s="234" t="s">
        <v>324</v>
      </c>
      <c r="C7" s="235"/>
      <c r="D7" s="85">
        <v>941</v>
      </c>
      <c r="E7" s="267" t="s">
        <v>532</v>
      </c>
      <c r="F7" s="237"/>
      <c r="G7" s="237"/>
      <c r="H7" s="238"/>
      <c r="I7" s="63">
        <v>364705000</v>
      </c>
      <c r="J7" s="234" t="s">
        <v>325</v>
      </c>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364705000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c r="B17" s="54"/>
      <c r="C17" s="55"/>
      <c r="D17" s="55"/>
      <c r="E17" s="124"/>
      <c r="F17" s="57"/>
      <c r="G17" s="56"/>
      <c r="H17" s="57"/>
      <c r="I17" s="63"/>
      <c r="J17" s="63"/>
      <c r="K17" s="62">
        <f aca="true" t="shared" si="0" ref="K17:K22">+I17-J17</f>
        <v>0</v>
      </c>
    </row>
    <row r="18" spans="1:13" ht="15">
      <c r="A18" s="41"/>
      <c r="B18" s="143"/>
      <c r="C18" s="55"/>
      <c r="D18" s="55"/>
      <c r="E18" s="90"/>
      <c r="F18" s="57"/>
      <c r="G18" s="56"/>
      <c r="H18" s="57"/>
      <c r="I18" s="63"/>
      <c r="J18" s="63"/>
      <c r="K18" s="62">
        <f t="shared" si="0"/>
        <v>0</v>
      </c>
      <c r="M18" s="122"/>
    </row>
    <row r="19" spans="1:13" ht="15">
      <c r="A19" s="41"/>
      <c r="B19" s="143"/>
      <c r="C19" s="55"/>
      <c r="D19" s="55"/>
      <c r="E19" s="39"/>
      <c r="F19" s="57"/>
      <c r="G19" s="56"/>
      <c r="H19" s="57"/>
      <c r="I19" s="63"/>
      <c r="J19" s="63"/>
      <c r="K19" s="62">
        <f t="shared" si="0"/>
        <v>0</v>
      </c>
      <c r="M19" s="122"/>
    </row>
    <row r="20" spans="1:13" ht="15">
      <c r="A20" s="41"/>
      <c r="B20" s="143"/>
      <c r="C20" s="55"/>
      <c r="D20" s="55"/>
      <c r="E20" s="39"/>
      <c r="F20" s="57"/>
      <c r="G20" s="56"/>
      <c r="H20" s="57"/>
      <c r="I20" s="63"/>
      <c r="J20" s="63"/>
      <c r="K20" s="62">
        <f t="shared" si="0"/>
        <v>0</v>
      </c>
      <c r="M20" s="122"/>
    </row>
    <row r="21" spans="1:13" ht="15">
      <c r="A21" s="41"/>
      <c r="B21" s="143"/>
      <c r="C21" s="55"/>
      <c r="D21" s="55"/>
      <c r="E21" s="90"/>
      <c r="F21" s="57"/>
      <c r="G21" s="56"/>
      <c r="H21" s="57"/>
      <c r="I21" s="63"/>
      <c r="J21" s="63"/>
      <c r="K21" s="62">
        <f t="shared" si="0"/>
        <v>0</v>
      </c>
      <c r="M21" s="122"/>
    </row>
    <row r="22" spans="1:13" ht="15">
      <c r="A22" s="41"/>
      <c r="B22" s="143"/>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364705000</v>
      </c>
      <c r="B26" s="140"/>
      <c r="C26" s="140">
        <v>0</v>
      </c>
      <c r="D26" s="136">
        <f>+A26+B26-C26</f>
        <v>364705000</v>
      </c>
      <c r="E26" s="136">
        <f>+I23</f>
        <v>0</v>
      </c>
      <c r="F26" s="137">
        <f>+E26/D26</f>
        <v>0</v>
      </c>
      <c r="G26" s="136">
        <f>+I13</f>
        <v>364705000</v>
      </c>
      <c r="H26" s="136">
        <f>+D26-E26-G26</f>
        <v>0</v>
      </c>
      <c r="I26" s="136">
        <f>+J23</f>
        <v>0</v>
      </c>
      <c r="J26" s="142">
        <f>+I26/D26</f>
        <v>0</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7.xml><?xml version="1.0" encoding="utf-8"?>
<worksheet xmlns="http://schemas.openxmlformats.org/spreadsheetml/2006/main" xmlns:r="http://schemas.openxmlformats.org/officeDocument/2006/relationships">
  <dimension ref="A1:M140"/>
  <sheetViews>
    <sheetView zoomScalePageLayoutView="0" workbookViewId="0" topLeftCell="A1">
      <selection activeCell="I11" sqref="I11"/>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197</v>
      </c>
      <c r="B3" s="132" t="s">
        <v>196</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ustomHeight="1">
      <c r="A7" s="193">
        <v>43592</v>
      </c>
      <c r="B7" s="239" t="s">
        <v>324</v>
      </c>
      <c r="C7" s="268"/>
      <c r="D7" s="199">
        <v>908</v>
      </c>
      <c r="E7" s="267" t="s">
        <v>482</v>
      </c>
      <c r="F7" s="269"/>
      <c r="G7" s="269"/>
      <c r="H7" s="270"/>
      <c r="I7" s="191">
        <v>35432924</v>
      </c>
      <c r="J7" s="239" t="s">
        <v>328</v>
      </c>
      <c r="K7" s="268"/>
    </row>
    <row r="8" spans="1:11" ht="15">
      <c r="A8" s="193">
        <v>43678</v>
      </c>
      <c r="B8" s="239" t="s">
        <v>324</v>
      </c>
      <c r="C8" s="268"/>
      <c r="D8" s="199">
        <v>1130</v>
      </c>
      <c r="E8" s="255" t="s">
        <v>588</v>
      </c>
      <c r="F8" s="242"/>
      <c r="G8" s="242"/>
      <c r="H8" s="243"/>
      <c r="I8" s="191">
        <v>1162406</v>
      </c>
      <c r="J8" s="239" t="s">
        <v>325</v>
      </c>
      <c r="K8" s="240"/>
    </row>
    <row r="9" spans="1:11" ht="15">
      <c r="A9" s="193">
        <v>43691</v>
      </c>
      <c r="B9" s="239" t="s">
        <v>324</v>
      </c>
      <c r="C9" s="268"/>
      <c r="D9" s="199">
        <v>1137</v>
      </c>
      <c r="E9" s="255" t="s">
        <v>723</v>
      </c>
      <c r="F9" s="242"/>
      <c r="G9" s="242"/>
      <c r="H9" s="243"/>
      <c r="I9" s="191">
        <v>10000000</v>
      </c>
      <c r="J9" s="239" t="s">
        <v>325</v>
      </c>
      <c r="K9" s="240"/>
    </row>
    <row r="10" spans="1:11" ht="15">
      <c r="A10" s="193">
        <v>43691</v>
      </c>
      <c r="B10" s="239" t="s">
        <v>324</v>
      </c>
      <c r="C10" s="268"/>
      <c r="D10" s="199">
        <v>1138</v>
      </c>
      <c r="E10" s="255" t="s">
        <v>722</v>
      </c>
      <c r="F10" s="242"/>
      <c r="G10" s="242"/>
      <c r="H10" s="243"/>
      <c r="I10" s="191">
        <v>10000000</v>
      </c>
      <c r="J10" s="239" t="s">
        <v>325</v>
      </c>
      <c r="K10" s="240"/>
    </row>
    <row r="11" spans="1:11" ht="15">
      <c r="A11" s="193"/>
      <c r="B11" s="239"/>
      <c r="C11" s="268"/>
      <c r="D11" s="199"/>
      <c r="E11" s="241"/>
      <c r="F11" s="271"/>
      <c r="G11" s="271"/>
      <c r="H11" s="272"/>
      <c r="I11" s="191"/>
      <c r="J11" s="239"/>
      <c r="K11" s="268"/>
    </row>
    <row r="12" spans="1:11" ht="15">
      <c r="A12" s="193"/>
      <c r="B12" s="239"/>
      <c r="C12" s="240"/>
      <c r="D12" s="199"/>
      <c r="E12" s="241"/>
      <c r="F12" s="242"/>
      <c r="G12" s="242"/>
      <c r="H12" s="243"/>
      <c r="I12" s="191"/>
      <c r="J12" s="239"/>
      <c r="K12" s="240"/>
    </row>
    <row r="13" spans="1:12" ht="15">
      <c r="A13" s="193"/>
      <c r="B13" s="239"/>
      <c r="C13" s="240"/>
      <c r="D13" s="199"/>
      <c r="E13" s="241"/>
      <c r="F13" s="242"/>
      <c r="G13" s="242"/>
      <c r="H13" s="243"/>
      <c r="I13" s="191"/>
      <c r="J13" s="239"/>
      <c r="K13" s="240"/>
      <c r="L13"/>
    </row>
    <row r="14" spans="1:11" ht="12.75" customHeight="1">
      <c r="A14" s="193"/>
      <c r="B14" s="254"/>
      <c r="C14" s="247"/>
      <c r="D14" s="199"/>
      <c r="E14" s="241"/>
      <c r="F14" s="242"/>
      <c r="G14" s="242"/>
      <c r="H14" s="243"/>
      <c r="I14" s="191"/>
      <c r="J14" s="239"/>
      <c r="K14" s="240"/>
    </row>
    <row r="15" spans="1:11" ht="15">
      <c r="A15" s="46"/>
      <c r="B15" s="33"/>
      <c r="C15" s="33"/>
      <c r="D15" s="47"/>
      <c r="E15" s="47"/>
      <c r="F15" s="47"/>
      <c r="G15" s="244" t="s">
        <v>86</v>
      </c>
      <c r="H15" s="245"/>
      <c r="I15" s="216">
        <f>SUM(I7:I14)</f>
        <v>56595330</v>
      </c>
      <c r="J15" s="48"/>
      <c r="K15" s="49"/>
    </row>
    <row r="16" spans="1:11" ht="12.75" customHeight="1">
      <c r="A16" s="3"/>
      <c r="B16" s="3"/>
      <c r="C16" s="3"/>
      <c r="D16" s="3"/>
      <c r="E16" s="3"/>
      <c r="F16" s="3"/>
      <c r="G16" s="3"/>
      <c r="H16" s="3"/>
      <c r="I16" s="22"/>
      <c r="J16" s="32"/>
      <c r="K16" s="42"/>
    </row>
    <row r="17" spans="1:11" ht="15">
      <c r="A17" s="223" t="s">
        <v>22</v>
      </c>
      <c r="B17" s="30" t="s">
        <v>31</v>
      </c>
      <c r="C17" s="51" t="s">
        <v>27</v>
      </c>
      <c r="D17" s="50" t="s">
        <v>27</v>
      </c>
      <c r="E17" s="225" t="s">
        <v>33</v>
      </c>
      <c r="F17" s="229"/>
      <c r="G17" s="229"/>
      <c r="H17" s="226"/>
      <c r="I17" s="223" t="s">
        <v>24</v>
      </c>
      <c r="J17" s="223" t="s">
        <v>23</v>
      </c>
      <c r="K17" s="51" t="s">
        <v>40</v>
      </c>
    </row>
    <row r="18" spans="1:11" ht="15">
      <c r="A18" s="224"/>
      <c r="B18" s="52" t="s">
        <v>32</v>
      </c>
      <c r="C18" s="52" t="s">
        <v>29</v>
      </c>
      <c r="D18" s="52" t="s">
        <v>28</v>
      </c>
      <c r="E18" s="225" t="s">
        <v>26</v>
      </c>
      <c r="F18" s="226"/>
      <c r="G18" s="225" t="s">
        <v>25</v>
      </c>
      <c r="H18" s="226"/>
      <c r="I18" s="224"/>
      <c r="J18" s="224"/>
      <c r="K18" s="52" t="s">
        <v>41</v>
      </c>
    </row>
    <row r="19" spans="1:11" ht="15">
      <c r="A19" s="41">
        <v>43598</v>
      </c>
      <c r="B19" s="55" t="s">
        <v>560</v>
      </c>
      <c r="C19" s="55">
        <v>908</v>
      </c>
      <c r="D19" s="55">
        <v>950</v>
      </c>
      <c r="E19" s="90" t="s">
        <v>425</v>
      </c>
      <c r="F19" s="57"/>
      <c r="G19" s="68" t="s">
        <v>414</v>
      </c>
      <c r="H19" s="57"/>
      <c r="I19" s="63">
        <v>1656232</v>
      </c>
      <c r="J19" s="63">
        <v>1656232</v>
      </c>
      <c r="K19" s="62">
        <f aca="true" t="shared" si="0" ref="K19:K131">+I19-J19</f>
        <v>0</v>
      </c>
    </row>
    <row r="20" spans="1:11" ht="15">
      <c r="A20" s="41">
        <v>43598</v>
      </c>
      <c r="B20" s="55" t="s">
        <v>560</v>
      </c>
      <c r="C20" s="55">
        <v>908</v>
      </c>
      <c r="D20" s="55">
        <v>951</v>
      </c>
      <c r="E20" s="90" t="s">
        <v>426</v>
      </c>
      <c r="F20" s="57"/>
      <c r="G20" s="68" t="s">
        <v>415</v>
      </c>
      <c r="H20" s="57"/>
      <c r="I20" s="63">
        <v>1656232</v>
      </c>
      <c r="J20" s="63">
        <v>1656232</v>
      </c>
      <c r="K20" s="62">
        <f t="shared" si="0"/>
        <v>0</v>
      </c>
    </row>
    <row r="21" spans="1:11" ht="15">
      <c r="A21" s="41">
        <v>43598</v>
      </c>
      <c r="B21" s="55" t="s">
        <v>560</v>
      </c>
      <c r="C21" s="55">
        <v>908</v>
      </c>
      <c r="D21" s="55">
        <v>952</v>
      </c>
      <c r="E21" s="90" t="s">
        <v>427</v>
      </c>
      <c r="F21" s="57"/>
      <c r="G21" s="68" t="s">
        <v>416</v>
      </c>
      <c r="H21" s="57"/>
      <c r="I21" s="63">
        <v>1656232</v>
      </c>
      <c r="J21" s="63">
        <v>1656232</v>
      </c>
      <c r="K21" s="62">
        <f t="shared" si="0"/>
        <v>0</v>
      </c>
    </row>
    <row r="22" spans="1:11" ht="15">
      <c r="A22" s="41">
        <v>43598</v>
      </c>
      <c r="B22" s="55" t="s">
        <v>560</v>
      </c>
      <c r="C22" s="55">
        <v>908</v>
      </c>
      <c r="D22" s="55">
        <v>953</v>
      </c>
      <c r="E22" s="90" t="s">
        <v>428</v>
      </c>
      <c r="F22" s="57"/>
      <c r="G22" s="68" t="s">
        <v>417</v>
      </c>
      <c r="H22" s="57"/>
      <c r="I22" s="63">
        <v>1656232</v>
      </c>
      <c r="J22" s="63">
        <v>1656232</v>
      </c>
      <c r="K22" s="62">
        <f t="shared" si="0"/>
        <v>0</v>
      </c>
    </row>
    <row r="23" spans="1:11" ht="15">
      <c r="A23" s="41">
        <v>43598</v>
      </c>
      <c r="B23" s="55" t="s">
        <v>560</v>
      </c>
      <c r="C23" s="55">
        <v>908</v>
      </c>
      <c r="D23" s="55">
        <v>954</v>
      </c>
      <c r="E23" s="90" t="s">
        <v>429</v>
      </c>
      <c r="F23" s="57"/>
      <c r="G23" s="68" t="s">
        <v>418</v>
      </c>
      <c r="H23" s="57"/>
      <c r="I23" s="63">
        <v>1656232</v>
      </c>
      <c r="J23" s="63">
        <v>1656232</v>
      </c>
      <c r="K23" s="62">
        <f t="shared" si="0"/>
        <v>0</v>
      </c>
    </row>
    <row r="24" spans="1:11" ht="15">
      <c r="A24" s="41">
        <v>43598</v>
      </c>
      <c r="B24" s="55" t="s">
        <v>560</v>
      </c>
      <c r="C24" s="55">
        <v>908</v>
      </c>
      <c r="D24" s="55">
        <v>955</v>
      </c>
      <c r="E24" s="90" t="s">
        <v>430</v>
      </c>
      <c r="F24" s="57"/>
      <c r="G24" s="68" t="s">
        <v>419</v>
      </c>
      <c r="H24" s="57"/>
      <c r="I24" s="63">
        <v>1656232</v>
      </c>
      <c r="J24" s="63">
        <v>1656232</v>
      </c>
      <c r="K24" s="62">
        <f t="shared" si="0"/>
        <v>0</v>
      </c>
    </row>
    <row r="25" spans="1:11" ht="15">
      <c r="A25" s="41">
        <v>43598</v>
      </c>
      <c r="B25" s="55" t="s">
        <v>560</v>
      </c>
      <c r="C25" s="55">
        <v>908</v>
      </c>
      <c r="D25" s="55">
        <v>956</v>
      </c>
      <c r="E25" s="90" t="s">
        <v>431</v>
      </c>
      <c r="F25" s="57"/>
      <c r="G25" s="68" t="s">
        <v>420</v>
      </c>
      <c r="H25" s="57"/>
      <c r="I25" s="63">
        <v>1656232</v>
      </c>
      <c r="J25" s="63">
        <v>1656232</v>
      </c>
      <c r="K25" s="62">
        <f t="shared" si="0"/>
        <v>0</v>
      </c>
    </row>
    <row r="26" spans="1:11" ht="15">
      <c r="A26" s="41">
        <v>43598</v>
      </c>
      <c r="B26" s="55" t="s">
        <v>560</v>
      </c>
      <c r="C26" s="55">
        <v>908</v>
      </c>
      <c r="D26" s="55">
        <v>957</v>
      </c>
      <c r="E26" s="90" t="s">
        <v>432</v>
      </c>
      <c r="F26" s="57"/>
      <c r="G26" s="68" t="s">
        <v>421</v>
      </c>
      <c r="H26" s="57"/>
      <c r="I26" s="63">
        <v>1656232</v>
      </c>
      <c r="J26" s="63">
        <v>1656232</v>
      </c>
      <c r="K26" s="62">
        <f t="shared" si="0"/>
        <v>0</v>
      </c>
    </row>
    <row r="27" spans="1:11" ht="15">
      <c r="A27" s="41">
        <v>43598</v>
      </c>
      <c r="B27" s="55" t="s">
        <v>560</v>
      </c>
      <c r="C27" s="55">
        <v>908</v>
      </c>
      <c r="D27" s="55">
        <v>958</v>
      </c>
      <c r="E27" s="90" t="s">
        <v>433</v>
      </c>
      <c r="F27" s="57"/>
      <c r="G27" s="68" t="s">
        <v>418</v>
      </c>
      <c r="H27" s="57"/>
      <c r="I27" s="63">
        <v>1264500</v>
      </c>
      <c r="J27" s="63">
        <v>1264500</v>
      </c>
      <c r="K27" s="62">
        <f t="shared" si="0"/>
        <v>0</v>
      </c>
    </row>
    <row r="28" spans="1:11" ht="15">
      <c r="A28" s="41">
        <v>43598</v>
      </c>
      <c r="B28" s="55" t="s">
        <v>560</v>
      </c>
      <c r="C28" s="55">
        <v>908</v>
      </c>
      <c r="D28" s="55">
        <v>959</v>
      </c>
      <c r="E28" s="90" t="s">
        <v>434</v>
      </c>
      <c r="F28" s="57"/>
      <c r="G28" s="68" t="s">
        <v>418</v>
      </c>
      <c r="H28" s="57"/>
      <c r="I28" s="63">
        <v>1050000</v>
      </c>
      <c r="J28" s="63">
        <v>1050000</v>
      </c>
      <c r="K28" s="62">
        <f t="shared" si="0"/>
        <v>0</v>
      </c>
    </row>
    <row r="29" spans="1:11" ht="15">
      <c r="A29" s="41">
        <v>43598</v>
      </c>
      <c r="B29" s="55" t="s">
        <v>560</v>
      </c>
      <c r="C29" s="55">
        <v>908</v>
      </c>
      <c r="D29" s="55">
        <v>960</v>
      </c>
      <c r="E29" s="90" t="s">
        <v>435</v>
      </c>
      <c r="F29" s="57"/>
      <c r="G29" s="68" t="s">
        <v>417</v>
      </c>
      <c r="H29" s="57"/>
      <c r="I29" s="63">
        <v>1656232</v>
      </c>
      <c r="J29" s="63">
        <v>1656232</v>
      </c>
      <c r="K29" s="62">
        <f t="shared" si="0"/>
        <v>0</v>
      </c>
    </row>
    <row r="30" spans="1:11" ht="15">
      <c r="A30" s="41">
        <v>43598</v>
      </c>
      <c r="B30" s="55" t="s">
        <v>560</v>
      </c>
      <c r="C30" s="55">
        <v>908</v>
      </c>
      <c r="D30" s="55">
        <v>961</v>
      </c>
      <c r="E30" s="90" t="s">
        <v>436</v>
      </c>
      <c r="F30" s="57"/>
      <c r="G30" s="68" t="s">
        <v>418</v>
      </c>
      <c r="H30" s="57"/>
      <c r="I30" s="63">
        <v>1013400</v>
      </c>
      <c r="J30" s="63">
        <v>1013400</v>
      </c>
      <c r="K30" s="62">
        <f t="shared" si="0"/>
        <v>0</v>
      </c>
    </row>
    <row r="31" spans="1:11" ht="15">
      <c r="A31" s="41">
        <v>43598</v>
      </c>
      <c r="B31" s="55" t="s">
        <v>560</v>
      </c>
      <c r="C31" s="55">
        <v>908</v>
      </c>
      <c r="D31" s="55">
        <v>962</v>
      </c>
      <c r="E31" s="90" t="s">
        <v>437</v>
      </c>
      <c r="F31" s="57"/>
      <c r="G31" s="68" t="s">
        <v>422</v>
      </c>
      <c r="H31" s="57"/>
      <c r="I31" s="63">
        <v>1656232</v>
      </c>
      <c r="J31" s="63">
        <v>1656232</v>
      </c>
      <c r="K31" s="62">
        <f t="shared" si="0"/>
        <v>0</v>
      </c>
    </row>
    <row r="32" spans="1:11" ht="15">
      <c r="A32" s="41">
        <v>43598</v>
      </c>
      <c r="B32" s="55" t="s">
        <v>560</v>
      </c>
      <c r="C32" s="55">
        <v>908</v>
      </c>
      <c r="D32" s="55">
        <v>963</v>
      </c>
      <c r="E32" s="90" t="s">
        <v>438</v>
      </c>
      <c r="F32" s="57"/>
      <c r="G32" s="68" t="s">
        <v>418</v>
      </c>
      <c r="H32" s="57"/>
      <c r="I32" s="63">
        <v>1656232</v>
      </c>
      <c r="J32" s="63">
        <v>1656232</v>
      </c>
      <c r="K32" s="62">
        <f t="shared" si="0"/>
        <v>0</v>
      </c>
    </row>
    <row r="33" spans="1:11" ht="15">
      <c r="A33" s="41">
        <v>43598</v>
      </c>
      <c r="B33" s="55" t="s">
        <v>560</v>
      </c>
      <c r="C33" s="55">
        <v>908</v>
      </c>
      <c r="D33" s="55">
        <v>964</v>
      </c>
      <c r="E33" s="90" t="s">
        <v>439</v>
      </c>
      <c r="F33" s="57"/>
      <c r="G33" s="68" t="s">
        <v>418</v>
      </c>
      <c r="H33" s="57"/>
      <c r="I33" s="63">
        <v>1427000</v>
      </c>
      <c r="J33" s="63">
        <v>1427000</v>
      </c>
      <c r="K33" s="62">
        <f t="shared" si="0"/>
        <v>0</v>
      </c>
    </row>
    <row r="34" spans="1:11" ht="15">
      <c r="A34" s="41">
        <v>43598</v>
      </c>
      <c r="B34" s="55" t="s">
        <v>560</v>
      </c>
      <c r="C34" s="55">
        <v>908</v>
      </c>
      <c r="D34" s="55">
        <v>965</v>
      </c>
      <c r="E34" s="90" t="s">
        <v>440</v>
      </c>
      <c r="F34" s="57"/>
      <c r="G34" s="68" t="s">
        <v>423</v>
      </c>
      <c r="H34" s="57"/>
      <c r="I34" s="63">
        <v>1656232</v>
      </c>
      <c r="J34" s="63">
        <v>1656232</v>
      </c>
      <c r="K34" s="62">
        <f t="shared" si="0"/>
        <v>0</v>
      </c>
    </row>
    <row r="35" spans="1:11" ht="15">
      <c r="A35" s="41">
        <v>43598</v>
      </c>
      <c r="B35" s="55" t="s">
        <v>560</v>
      </c>
      <c r="C35" s="55">
        <v>908</v>
      </c>
      <c r="D35" s="55">
        <v>966</v>
      </c>
      <c r="E35" s="90" t="s">
        <v>441</v>
      </c>
      <c r="F35" s="57"/>
      <c r="G35" s="68" t="s">
        <v>419</v>
      </c>
      <c r="H35" s="57"/>
      <c r="I35" s="63">
        <v>1656232</v>
      </c>
      <c r="J35" s="63">
        <v>1656232</v>
      </c>
      <c r="K35" s="62">
        <f t="shared" si="0"/>
        <v>0</v>
      </c>
    </row>
    <row r="36" spans="1:11" ht="15">
      <c r="A36" s="41">
        <v>43598</v>
      </c>
      <c r="B36" s="55" t="s">
        <v>560</v>
      </c>
      <c r="C36" s="55">
        <v>908</v>
      </c>
      <c r="D36" s="55">
        <v>967</v>
      </c>
      <c r="E36" s="90" t="s">
        <v>442</v>
      </c>
      <c r="F36" s="57"/>
      <c r="G36" s="68" t="s">
        <v>424</v>
      </c>
      <c r="H36" s="57"/>
      <c r="I36" s="63">
        <v>1656232</v>
      </c>
      <c r="J36" s="63">
        <v>1656232</v>
      </c>
      <c r="K36" s="62">
        <f t="shared" si="0"/>
        <v>0</v>
      </c>
    </row>
    <row r="37" spans="1:13" ht="15">
      <c r="A37" s="41">
        <v>43602</v>
      </c>
      <c r="B37" s="55" t="s">
        <v>561</v>
      </c>
      <c r="C37" s="55">
        <v>714</v>
      </c>
      <c r="D37" s="55">
        <v>981</v>
      </c>
      <c r="E37" s="90" t="s">
        <v>444</v>
      </c>
      <c r="F37" s="57"/>
      <c r="G37" s="68" t="s">
        <v>443</v>
      </c>
      <c r="H37" s="57"/>
      <c r="I37" s="63">
        <v>492535970</v>
      </c>
      <c r="J37" s="63"/>
      <c r="K37" s="62">
        <f t="shared" si="0"/>
        <v>492535970</v>
      </c>
      <c r="M37" s="122"/>
    </row>
    <row r="38" spans="1:13" ht="15">
      <c r="A38" s="41">
        <v>43654</v>
      </c>
      <c r="B38" s="55" t="s">
        <v>559</v>
      </c>
      <c r="C38" s="55">
        <v>908</v>
      </c>
      <c r="D38" s="55">
        <v>1207</v>
      </c>
      <c r="E38" s="90" t="s">
        <v>555</v>
      </c>
      <c r="F38" s="57"/>
      <c r="G38" s="209"/>
      <c r="H38" s="57"/>
      <c r="I38" s="63">
        <v>1656232</v>
      </c>
      <c r="J38" s="63">
        <v>1656232</v>
      </c>
      <c r="K38" s="62">
        <f t="shared" si="0"/>
        <v>0</v>
      </c>
      <c r="M38" s="122"/>
    </row>
    <row r="39" spans="1:13" ht="15">
      <c r="A39" s="41">
        <v>43654</v>
      </c>
      <c r="B39" s="55" t="s">
        <v>559</v>
      </c>
      <c r="C39" s="55">
        <v>908</v>
      </c>
      <c r="D39" s="55">
        <v>1208</v>
      </c>
      <c r="E39" s="90" t="s">
        <v>556</v>
      </c>
      <c r="F39" s="57"/>
      <c r="G39" s="209"/>
      <c r="H39" s="57"/>
      <c r="I39" s="63">
        <v>1656232</v>
      </c>
      <c r="J39" s="63">
        <v>1656232</v>
      </c>
      <c r="K39" s="62">
        <f t="shared" si="0"/>
        <v>0</v>
      </c>
      <c r="M39" s="122"/>
    </row>
    <row r="40" spans="1:13" ht="15">
      <c r="A40" s="41">
        <v>43654</v>
      </c>
      <c r="B40" s="55" t="s">
        <v>559</v>
      </c>
      <c r="C40" s="55">
        <v>908</v>
      </c>
      <c r="D40" s="55">
        <v>1209</v>
      </c>
      <c r="E40" s="90" t="s">
        <v>557</v>
      </c>
      <c r="F40" s="57"/>
      <c r="G40" s="209"/>
      <c r="H40" s="57"/>
      <c r="I40" s="63">
        <v>1656232</v>
      </c>
      <c r="J40" s="63">
        <v>1656232</v>
      </c>
      <c r="K40" s="62">
        <f t="shared" si="0"/>
        <v>0</v>
      </c>
      <c r="M40" s="122"/>
    </row>
    <row r="41" spans="1:13" ht="15">
      <c r="A41" s="41">
        <v>43654</v>
      </c>
      <c r="B41" s="55" t="s">
        <v>559</v>
      </c>
      <c r="C41" s="55">
        <v>908</v>
      </c>
      <c r="D41" s="55">
        <v>1211</v>
      </c>
      <c r="E41" s="90" t="s">
        <v>558</v>
      </c>
      <c r="F41" s="57"/>
      <c r="G41" s="209"/>
      <c r="H41" s="57"/>
      <c r="I41" s="63">
        <v>1656232</v>
      </c>
      <c r="J41" s="63">
        <v>1656232</v>
      </c>
      <c r="K41" s="62">
        <f t="shared" si="0"/>
        <v>0</v>
      </c>
      <c r="M41" s="122"/>
    </row>
    <row r="42" spans="1:13" ht="15">
      <c r="A42" s="41">
        <v>43698</v>
      </c>
      <c r="B42" s="55" t="s">
        <v>714</v>
      </c>
      <c r="C42" s="55">
        <v>1130</v>
      </c>
      <c r="D42" s="55">
        <v>1262</v>
      </c>
      <c r="E42" s="90" t="s">
        <v>634</v>
      </c>
      <c r="F42" s="57"/>
      <c r="G42" s="222" t="s">
        <v>421</v>
      </c>
      <c r="H42" s="57"/>
      <c r="I42" s="63">
        <v>1000000</v>
      </c>
      <c r="J42" s="63">
        <v>1000000</v>
      </c>
      <c r="K42" s="62">
        <f t="shared" si="0"/>
        <v>0</v>
      </c>
      <c r="M42" s="122"/>
    </row>
    <row r="43" spans="1:13" ht="15">
      <c r="A43" s="41">
        <v>43698</v>
      </c>
      <c r="B43" s="55" t="s">
        <v>714</v>
      </c>
      <c r="C43" s="55">
        <v>1130</v>
      </c>
      <c r="D43" s="55">
        <v>1263</v>
      </c>
      <c r="E43" s="90" t="s">
        <v>635</v>
      </c>
      <c r="F43" s="57"/>
      <c r="G43" s="222" t="s">
        <v>419</v>
      </c>
      <c r="H43" s="57"/>
      <c r="I43" s="63">
        <v>1000000</v>
      </c>
      <c r="J43" s="63">
        <v>1000000</v>
      </c>
      <c r="K43" s="62">
        <f t="shared" si="0"/>
        <v>0</v>
      </c>
      <c r="M43" s="122"/>
    </row>
    <row r="44" spans="1:13" ht="15">
      <c r="A44" s="41">
        <v>43698</v>
      </c>
      <c r="B44" s="55" t="s">
        <v>714</v>
      </c>
      <c r="C44" s="55">
        <v>1130</v>
      </c>
      <c r="D44" s="55">
        <v>1266</v>
      </c>
      <c r="E44" s="90" t="s">
        <v>638</v>
      </c>
      <c r="F44" s="57"/>
      <c r="G44" s="222" t="s">
        <v>605</v>
      </c>
      <c r="H44" s="57"/>
      <c r="I44" s="63">
        <v>1000000</v>
      </c>
      <c r="J44" s="63">
        <v>1000000</v>
      </c>
      <c r="K44" s="62">
        <f t="shared" si="0"/>
        <v>0</v>
      </c>
      <c r="M44" s="122"/>
    </row>
    <row r="45" spans="1:13" ht="15">
      <c r="A45" s="41">
        <v>43698</v>
      </c>
      <c r="B45" s="55" t="s">
        <v>714</v>
      </c>
      <c r="C45" s="55">
        <v>1130</v>
      </c>
      <c r="D45" s="55">
        <v>1267</v>
      </c>
      <c r="E45" s="90" t="s">
        <v>639</v>
      </c>
      <c r="F45" s="57"/>
      <c r="G45" s="222" t="s">
        <v>606</v>
      </c>
      <c r="H45" s="57"/>
      <c r="I45" s="63">
        <v>1000000</v>
      </c>
      <c r="J45" s="63">
        <v>1000000</v>
      </c>
      <c r="K45" s="62">
        <f t="shared" si="0"/>
        <v>0</v>
      </c>
      <c r="M45" s="122"/>
    </row>
    <row r="46" spans="1:13" ht="15">
      <c r="A46" s="41">
        <v>43698</v>
      </c>
      <c r="B46" s="55" t="s">
        <v>714</v>
      </c>
      <c r="C46" s="55">
        <v>1130</v>
      </c>
      <c r="D46" s="55">
        <v>1268</v>
      </c>
      <c r="E46" s="90" t="s">
        <v>640</v>
      </c>
      <c r="F46" s="57"/>
      <c r="G46" s="222" t="s">
        <v>607</v>
      </c>
      <c r="H46" s="57"/>
      <c r="I46" s="63">
        <v>1000000</v>
      </c>
      <c r="J46" s="63">
        <v>1000000</v>
      </c>
      <c r="K46" s="62">
        <f t="shared" si="0"/>
        <v>0</v>
      </c>
      <c r="M46" s="122"/>
    </row>
    <row r="47" spans="1:13" ht="15">
      <c r="A47" s="41">
        <v>43698</v>
      </c>
      <c r="B47" s="55" t="s">
        <v>714</v>
      </c>
      <c r="C47" s="55">
        <v>1130</v>
      </c>
      <c r="D47" s="55">
        <v>1269</v>
      </c>
      <c r="E47" s="90" t="s">
        <v>641</v>
      </c>
      <c r="F47" s="57"/>
      <c r="G47" s="222" t="s">
        <v>605</v>
      </c>
      <c r="H47" s="57"/>
      <c r="I47" s="63">
        <v>1000000</v>
      </c>
      <c r="J47" s="63">
        <v>1000000</v>
      </c>
      <c r="K47" s="62">
        <f t="shared" si="0"/>
        <v>0</v>
      </c>
      <c r="M47" s="122"/>
    </row>
    <row r="48" spans="1:13" ht="15">
      <c r="A48" s="41">
        <v>43698</v>
      </c>
      <c r="B48" s="55" t="s">
        <v>714</v>
      </c>
      <c r="C48" s="55">
        <v>1130</v>
      </c>
      <c r="D48" s="55">
        <v>1270</v>
      </c>
      <c r="E48" s="90" t="s">
        <v>642</v>
      </c>
      <c r="F48" s="57"/>
      <c r="G48" s="222" t="s">
        <v>608</v>
      </c>
      <c r="H48" s="57"/>
      <c r="I48" s="63">
        <v>1000000</v>
      </c>
      <c r="J48" s="63">
        <v>1000000</v>
      </c>
      <c r="K48" s="62">
        <f t="shared" si="0"/>
        <v>0</v>
      </c>
      <c r="M48" s="122"/>
    </row>
    <row r="49" spans="1:13" ht="15">
      <c r="A49" s="41">
        <v>43698</v>
      </c>
      <c r="B49" s="55" t="s">
        <v>714</v>
      </c>
      <c r="C49" s="55">
        <v>1130</v>
      </c>
      <c r="D49" s="55">
        <v>1271</v>
      </c>
      <c r="E49" s="90" t="s">
        <v>643</v>
      </c>
      <c r="F49" s="57"/>
      <c r="G49" s="222" t="s">
        <v>443</v>
      </c>
      <c r="H49" s="57"/>
      <c r="I49" s="63">
        <v>1000000</v>
      </c>
      <c r="J49" s="63">
        <v>1000000</v>
      </c>
      <c r="K49" s="62">
        <f t="shared" si="0"/>
        <v>0</v>
      </c>
      <c r="M49" s="122"/>
    </row>
    <row r="50" spans="1:13" ht="15">
      <c r="A50" s="41">
        <v>43698</v>
      </c>
      <c r="B50" s="55" t="s">
        <v>714</v>
      </c>
      <c r="C50" s="55">
        <v>1130</v>
      </c>
      <c r="D50" s="55">
        <v>1272</v>
      </c>
      <c r="E50" s="90" t="s">
        <v>644</v>
      </c>
      <c r="F50" s="57"/>
      <c r="G50" s="222" t="s">
        <v>604</v>
      </c>
      <c r="H50" s="57"/>
      <c r="I50" s="63">
        <v>1000000</v>
      </c>
      <c r="J50" s="63">
        <v>1000000</v>
      </c>
      <c r="K50" s="62">
        <f t="shared" si="0"/>
        <v>0</v>
      </c>
      <c r="M50" s="122"/>
    </row>
    <row r="51" spans="1:13" ht="15">
      <c r="A51" s="41">
        <v>43698</v>
      </c>
      <c r="B51" s="55" t="s">
        <v>714</v>
      </c>
      <c r="C51" s="55">
        <v>1130</v>
      </c>
      <c r="D51" s="55">
        <v>1273</v>
      </c>
      <c r="E51" s="90" t="s">
        <v>645</v>
      </c>
      <c r="F51" s="57"/>
      <c r="G51" s="222" t="s">
        <v>609</v>
      </c>
      <c r="H51" s="57"/>
      <c r="I51" s="63">
        <v>1000000</v>
      </c>
      <c r="J51" s="63">
        <v>1000000</v>
      </c>
      <c r="K51" s="62">
        <f t="shared" si="0"/>
        <v>0</v>
      </c>
      <c r="M51" s="122"/>
    </row>
    <row r="52" spans="1:13" ht="15">
      <c r="A52" s="41">
        <v>43698</v>
      </c>
      <c r="B52" s="55" t="s">
        <v>714</v>
      </c>
      <c r="C52" s="55">
        <v>1130</v>
      </c>
      <c r="D52" s="55">
        <v>1274</v>
      </c>
      <c r="E52" s="90" t="s">
        <v>646</v>
      </c>
      <c r="F52" s="57"/>
      <c r="G52" s="222" t="s">
        <v>443</v>
      </c>
      <c r="H52" s="57"/>
      <c r="I52" s="63">
        <v>1000000</v>
      </c>
      <c r="J52" s="63">
        <v>1000000</v>
      </c>
      <c r="K52" s="62">
        <f t="shared" si="0"/>
        <v>0</v>
      </c>
      <c r="M52" s="122"/>
    </row>
    <row r="53" spans="1:13" ht="15">
      <c r="A53" s="41">
        <v>43698</v>
      </c>
      <c r="B53" s="55" t="s">
        <v>714</v>
      </c>
      <c r="C53" s="55">
        <v>1130</v>
      </c>
      <c r="D53" s="55">
        <v>1275</v>
      </c>
      <c r="E53" s="90" t="s">
        <v>647</v>
      </c>
      <c r="F53" s="57"/>
      <c r="G53" s="222" t="s">
        <v>443</v>
      </c>
      <c r="H53" s="57"/>
      <c r="I53" s="63">
        <v>1000000</v>
      </c>
      <c r="J53" s="63">
        <v>1000000</v>
      </c>
      <c r="K53" s="62">
        <f t="shared" si="0"/>
        <v>0</v>
      </c>
      <c r="M53" s="122"/>
    </row>
    <row r="54" spans="1:13" ht="15">
      <c r="A54" s="41">
        <v>43698</v>
      </c>
      <c r="B54" s="55" t="s">
        <v>714</v>
      </c>
      <c r="C54" s="55">
        <v>1130</v>
      </c>
      <c r="D54" s="55">
        <v>1276</v>
      </c>
      <c r="E54" s="90" t="s">
        <v>648</v>
      </c>
      <c r="F54" s="57"/>
      <c r="G54" s="222" t="s">
        <v>610</v>
      </c>
      <c r="H54" s="57"/>
      <c r="I54" s="63">
        <v>1000000</v>
      </c>
      <c r="J54" s="63">
        <v>1000000</v>
      </c>
      <c r="K54" s="62">
        <f t="shared" si="0"/>
        <v>0</v>
      </c>
      <c r="M54" s="122"/>
    </row>
    <row r="55" spans="1:13" ht="15">
      <c r="A55" s="41">
        <v>43698</v>
      </c>
      <c r="B55" s="55" t="s">
        <v>714</v>
      </c>
      <c r="C55" s="55">
        <v>1130</v>
      </c>
      <c r="D55" s="55">
        <v>1277</v>
      </c>
      <c r="E55" s="90" t="s">
        <v>649</v>
      </c>
      <c r="F55" s="57"/>
      <c r="G55" s="222" t="s">
        <v>443</v>
      </c>
      <c r="H55" s="57"/>
      <c r="I55" s="63">
        <v>1000000</v>
      </c>
      <c r="J55" s="63">
        <v>1000000</v>
      </c>
      <c r="K55" s="62">
        <f t="shared" si="0"/>
        <v>0</v>
      </c>
      <c r="M55" s="122"/>
    </row>
    <row r="56" spans="1:13" ht="15">
      <c r="A56" s="41">
        <v>43698</v>
      </c>
      <c r="B56" s="55" t="s">
        <v>714</v>
      </c>
      <c r="C56" s="55">
        <v>1130</v>
      </c>
      <c r="D56" s="55">
        <v>1278</v>
      </c>
      <c r="E56" s="90" t="s">
        <v>650</v>
      </c>
      <c r="F56" s="57"/>
      <c r="G56" s="222" t="s">
        <v>609</v>
      </c>
      <c r="H56" s="57"/>
      <c r="I56" s="63">
        <v>1000000</v>
      </c>
      <c r="J56" s="63">
        <v>1000000</v>
      </c>
      <c r="K56" s="62">
        <f t="shared" si="0"/>
        <v>0</v>
      </c>
      <c r="M56" s="122"/>
    </row>
    <row r="57" spans="1:13" ht="15">
      <c r="A57" s="41">
        <v>43698</v>
      </c>
      <c r="B57" s="55" t="s">
        <v>714</v>
      </c>
      <c r="C57" s="55">
        <v>1130</v>
      </c>
      <c r="D57" s="55">
        <v>1279</v>
      </c>
      <c r="E57" s="90" t="s">
        <v>651</v>
      </c>
      <c r="F57" s="57"/>
      <c r="G57" s="222" t="s">
        <v>609</v>
      </c>
      <c r="H57" s="57"/>
      <c r="I57" s="63">
        <v>1000000</v>
      </c>
      <c r="J57" s="63">
        <v>1000000</v>
      </c>
      <c r="K57" s="62">
        <f t="shared" si="0"/>
        <v>0</v>
      </c>
      <c r="M57" s="122"/>
    </row>
    <row r="58" spans="1:13" ht="15">
      <c r="A58" s="41">
        <v>43698</v>
      </c>
      <c r="B58" s="55" t="s">
        <v>714</v>
      </c>
      <c r="C58" s="55">
        <v>1130</v>
      </c>
      <c r="D58" s="55">
        <v>1280</v>
      </c>
      <c r="E58" s="90" t="s">
        <v>652</v>
      </c>
      <c r="F58" s="57"/>
      <c r="G58" s="222" t="s">
        <v>611</v>
      </c>
      <c r="H58" s="57"/>
      <c r="I58" s="63">
        <v>1000000</v>
      </c>
      <c r="J58" s="63">
        <v>1000000</v>
      </c>
      <c r="K58" s="62">
        <f t="shared" si="0"/>
        <v>0</v>
      </c>
      <c r="M58" s="122"/>
    </row>
    <row r="59" spans="1:13" ht="15">
      <c r="A59" s="41">
        <v>43698</v>
      </c>
      <c r="B59" s="55" t="s">
        <v>714</v>
      </c>
      <c r="C59" s="55">
        <v>1130</v>
      </c>
      <c r="D59" s="55">
        <v>1281</v>
      </c>
      <c r="E59" s="90" t="s">
        <v>653</v>
      </c>
      <c r="F59" s="57"/>
      <c r="G59" s="222" t="s">
        <v>612</v>
      </c>
      <c r="H59" s="57"/>
      <c r="I59" s="63">
        <v>1000000</v>
      </c>
      <c r="J59" s="63">
        <v>1000000</v>
      </c>
      <c r="K59" s="62">
        <f t="shared" si="0"/>
        <v>0</v>
      </c>
      <c r="M59" s="122"/>
    </row>
    <row r="60" spans="1:13" ht="15">
      <c r="A60" s="41">
        <v>43698</v>
      </c>
      <c r="B60" s="55" t="s">
        <v>714</v>
      </c>
      <c r="C60" s="55">
        <v>1130</v>
      </c>
      <c r="D60" s="55">
        <v>1282</v>
      </c>
      <c r="E60" s="90" t="s">
        <v>654</v>
      </c>
      <c r="F60" s="57"/>
      <c r="G60" s="222" t="s">
        <v>443</v>
      </c>
      <c r="H60" s="57"/>
      <c r="I60" s="63">
        <v>1000000</v>
      </c>
      <c r="J60" s="63">
        <v>1000000</v>
      </c>
      <c r="K60" s="62">
        <f t="shared" si="0"/>
        <v>0</v>
      </c>
      <c r="M60" s="122"/>
    </row>
    <row r="61" spans="1:13" ht="15">
      <c r="A61" s="41">
        <v>43698</v>
      </c>
      <c r="B61" s="55" t="s">
        <v>714</v>
      </c>
      <c r="C61" s="55">
        <v>1130</v>
      </c>
      <c r="D61" s="55">
        <v>1283</v>
      </c>
      <c r="E61" s="90" t="s">
        <v>655</v>
      </c>
      <c r="F61" s="57"/>
      <c r="G61" s="222" t="s">
        <v>443</v>
      </c>
      <c r="H61" s="57"/>
      <c r="I61" s="63">
        <v>1000000</v>
      </c>
      <c r="J61" s="63">
        <v>1000000</v>
      </c>
      <c r="K61" s="62">
        <f t="shared" si="0"/>
        <v>0</v>
      </c>
      <c r="M61" s="122"/>
    </row>
    <row r="62" spans="1:13" ht="15">
      <c r="A62" s="41">
        <v>43698</v>
      </c>
      <c r="B62" s="55" t="s">
        <v>714</v>
      </c>
      <c r="C62" s="55">
        <v>1130</v>
      </c>
      <c r="D62" s="55">
        <v>1284</v>
      </c>
      <c r="E62" s="90" t="s">
        <v>656</v>
      </c>
      <c r="F62" s="57"/>
      <c r="G62" s="222" t="s">
        <v>443</v>
      </c>
      <c r="H62" s="57"/>
      <c r="I62" s="63">
        <v>1000000</v>
      </c>
      <c r="J62" s="63">
        <v>1000000</v>
      </c>
      <c r="K62" s="62">
        <f t="shared" si="0"/>
        <v>0</v>
      </c>
      <c r="M62" s="122"/>
    </row>
    <row r="63" spans="1:13" ht="15">
      <c r="A63" s="41">
        <v>43698</v>
      </c>
      <c r="B63" s="55" t="s">
        <v>714</v>
      </c>
      <c r="C63" s="55">
        <v>1130</v>
      </c>
      <c r="D63" s="55">
        <v>1285</v>
      </c>
      <c r="E63" s="90" t="s">
        <v>657</v>
      </c>
      <c r="F63" s="57"/>
      <c r="G63" s="222" t="s">
        <v>443</v>
      </c>
      <c r="H63" s="57"/>
      <c r="I63" s="63">
        <v>1000000</v>
      </c>
      <c r="J63" s="63">
        <v>1000000</v>
      </c>
      <c r="K63" s="62">
        <f t="shared" si="0"/>
        <v>0</v>
      </c>
      <c r="M63" s="122"/>
    </row>
    <row r="64" spans="1:13" ht="15">
      <c r="A64" s="41">
        <v>43698</v>
      </c>
      <c r="B64" s="55" t="s">
        <v>714</v>
      </c>
      <c r="C64" s="55">
        <v>1130</v>
      </c>
      <c r="D64" s="55">
        <v>1286</v>
      </c>
      <c r="E64" s="90" t="s">
        <v>658</v>
      </c>
      <c r="F64" s="57"/>
      <c r="G64" s="222" t="s">
        <v>443</v>
      </c>
      <c r="H64" s="57"/>
      <c r="I64" s="63">
        <v>1000000</v>
      </c>
      <c r="J64" s="63">
        <v>1000000</v>
      </c>
      <c r="K64" s="62">
        <f t="shared" si="0"/>
        <v>0</v>
      </c>
      <c r="M64" s="122"/>
    </row>
    <row r="65" spans="1:13" ht="15">
      <c r="A65" s="41">
        <v>43698</v>
      </c>
      <c r="B65" s="55" t="s">
        <v>714</v>
      </c>
      <c r="C65" s="55">
        <v>1130</v>
      </c>
      <c r="D65" s="55">
        <v>1287</v>
      </c>
      <c r="E65" s="90" t="s">
        <v>659</v>
      </c>
      <c r="F65" s="57"/>
      <c r="G65" s="222" t="s">
        <v>613</v>
      </c>
      <c r="H65" s="57"/>
      <c r="I65" s="63">
        <v>1000000</v>
      </c>
      <c r="J65" s="63">
        <v>1000000</v>
      </c>
      <c r="K65" s="62">
        <f t="shared" si="0"/>
        <v>0</v>
      </c>
      <c r="M65" s="122"/>
    </row>
    <row r="66" spans="1:13" ht="15">
      <c r="A66" s="41">
        <v>43698</v>
      </c>
      <c r="B66" s="55" t="s">
        <v>714</v>
      </c>
      <c r="C66" s="55">
        <v>1130</v>
      </c>
      <c r="D66" s="55">
        <v>1288</v>
      </c>
      <c r="E66" s="90" t="s">
        <v>660</v>
      </c>
      <c r="F66" s="57"/>
      <c r="G66" s="222" t="s">
        <v>443</v>
      </c>
      <c r="H66" s="57"/>
      <c r="I66" s="63">
        <v>1000000</v>
      </c>
      <c r="J66" s="63">
        <v>1000000</v>
      </c>
      <c r="K66" s="62">
        <f t="shared" si="0"/>
        <v>0</v>
      </c>
      <c r="M66" s="122"/>
    </row>
    <row r="67" spans="1:13" ht="15">
      <c r="A67" s="41">
        <v>43698</v>
      </c>
      <c r="B67" s="55" t="s">
        <v>714</v>
      </c>
      <c r="C67" s="55">
        <v>1130</v>
      </c>
      <c r="D67" s="55">
        <v>1289</v>
      </c>
      <c r="E67" s="90" t="s">
        <v>661</v>
      </c>
      <c r="F67" s="57"/>
      <c r="G67" s="222" t="s">
        <v>443</v>
      </c>
      <c r="H67" s="57"/>
      <c r="I67" s="63">
        <v>1000000</v>
      </c>
      <c r="J67" s="63">
        <v>1000000</v>
      </c>
      <c r="K67" s="62">
        <f t="shared" si="0"/>
        <v>0</v>
      </c>
      <c r="M67" s="122"/>
    </row>
    <row r="68" spans="1:13" ht="15">
      <c r="A68" s="41">
        <v>43698</v>
      </c>
      <c r="B68" s="55" t="s">
        <v>714</v>
      </c>
      <c r="C68" s="55">
        <v>1130</v>
      </c>
      <c r="D68" s="55">
        <v>1290</v>
      </c>
      <c r="E68" s="90" t="s">
        <v>662</v>
      </c>
      <c r="F68" s="57"/>
      <c r="G68" s="222" t="s">
        <v>443</v>
      </c>
      <c r="H68" s="57"/>
      <c r="I68" s="63">
        <v>1000000</v>
      </c>
      <c r="J68" s="63">
        <v>1000000</v>
      </c>
      <c r="K68" s="62">
        <f t="shared" si="0"/>
        <v>0</v>
      </c>
      <c r="M68" s="122"/>
    </row>
    <row r="69" spans="1:13" ht="15">
      <c r="A69" s="41">
        <v>43698</v>
      </c>
      <c r="B69" s="55" t="s">
        <v>714</v>
      </c>
      <c r="C69" s="55">
        <v>1130</v>
      </c>
      <c r="D69" s="55">
        <v>1291</v>
      </c>
      <c r="E69" s="90" t="s">
        <v>663</v>
      </c>
      <c r="F69" s="57"/>
      <c r="G69" s="222" t="s">
        <v>443</v>
      </c>
      <c r="H69" s="57"/>
      <c r="I69" s="63">
        <v>1000000</v>
      </c>
      <c r="J69" s="63">
        <v>1000000</v>
      </c>
      <c r="K69" s="62">
        <f t="shared" si="0"/>
        <v>0</v>
      </c>
      <c r="M69" s="122"/>
    </row>
    <row r="70" spans="1:13" ht="15">
      <c r="A70" s="41">
        <v>43698</v>
      </c>
      <c r="B70" s="55" t="s">
        <v>714</v>
      </c>
      <c r="C70" s="55">
        <v>1130</v>
      </c>
      <c r="D70" s="55">
        <v>1292</v>
      </c>
      <c r="E70" s="90" t="s">
        <v>664</v>
      </c>
      <c r="F70" s="57"/>
      <c r="G70" s="222" t="s">
        <v>443</v>
      </c>
      <c r="H70" s="57"/>
      <c r="I70" s="63">
        <v>1000000</v>
      </c>
      <c r="J70" s="63">
        <v>1000000</v>
      </c>
      <c r="K70" s="62">
        <f t="shared" si="0"/>
        <v>0</v>
      </c>
      <c r="M70" s="122"/>
    </row>
    <row r="71" spans="1:13" ht="15">
      <c r="A71" s="41">
        <v>43698</v>
      </c>
      <c r="B71" s="55" t="s">
        <v>714</v>
      </c>
      <c r="C71" s="55">
        <v>1130</v>
      </c>
      <c r="D71" s="55">
        <v>1293</v>
      </c>
      <c r="E71" s="90" t="s">
        <v>665</v>
      </c>
      <c r="F71" s="57"/>
      <c r="G71" s="222" t="s">
        <v>612</v>
      </c>
      <c r="H71" s="57"/>
      <c r="I71" s="63">
        <v>1000000</v>
      </c>
      <c r="J71" s="63">
        <v>1000000</v>
      </c>
      <c r="K71" s="62">
        <f t="shared" si="0"/>
        <v>0</v>
      </c>
      <c r="M71" s="122"/>
    </row>
    <row r="72" spans="1:13" ht="15">
      <c r="A72" s="41">
        <v>43698</v>
      </c>
      <c r="B72" s="55" t="s">
        <v>714</v>
      </c>
      <c r="C72" s="55">
        <v>1130</v>
      </c>
      <c r="D72" s="55">
        <v>1294</v>
      </c>
      <c r="E72" s="90" t="s">
        <v>666</v>
      </c>
      <c r="F72" s="57"/>
      <c r="G72" s="222" t="s">
        <v>443</v>
      </c>
      <c r="H72" s="57"/>
      <c r="I72" s="63">
        <v>1000000</v>
      </c>
      <c r="J72" s="63">
        <v>1000000</v>
      </c>
      <c r="K72" s="62">
        <f t="shared" si="0"/>
        <v>0</v>
      </c>
      <c r="M72" s="122"/>
    </row>
    <row r="73" spans="1:13" ht="15">
      <c r="A73" s="41">
        <v>43698</v>
      </c>
      <c r="B73" s="55" t="s">
        <v>714</v>
      </c>
      <c r="C73" s="55">
        <v>1130</v>
      </c>
      <c r="D73" s="55">
        <v>1295</v>
      </c>
      <c r="E73" s="90" t="s">
        <v>667</v>
      </c>
      <c r="F73" s="57"/>
      <c r="G73" s="222" t="s">
        <v>611</v>
      </c>
      <c r="H73" s="57"/>
      <c r="I73" s="63">
        <v>1000000</v>
      </c>
      <c r="J73" s="63">
        <v>1000000</v>
      </c>
      <c r="K73" s="62">
        <f t="shared" si="0"/>
        <v>0</v>
      </c>
      <c r="M73" s="122"/>
    </row>
    <row r="74" spans="1:13" ht="15">
      <c r="A74" s="41">
        <v>43698</v>
      </c>
      <c r="B74" s="55" t="s">
        <v>714</v>
      </c>
      <c r="C74" s="55">
        <v>1130</v>
      </c>
      <c r="D74" s="55">
        <v>1296</v>
      </c>
      <c r="E74" s="90" t="s">
        <v>668</v>
      </c>
      <c r="F74" s="57"/>
      <c r="G74" s="222" t="s">
        <v>443</v>
      </c>
      <c r="H74" s="57"/>
      <c r="I74" s="63">
        <v>1000000</v>
      </c>
      <c r="J74" s="63">
        <v>1000000</v>
      </c>
      <c r="K74" s="62">
        <f t="shared" si="0"/>
        <v>0</v>
      </c>
      <c r="M74" s="122"/>
    </row>
    <row r="75" spans="1:13" ht="15">
      <c r="A75" s="41">
        <v>43699</v>
      </c>
      <c r="B75" s="55" t="s">
        <v>714</v>
      </c>
      <c r="C75" s="55">
        <v>1130</v>
      </c>
      <c r="D75" s="55">
        <v>1297</v>
      </c>
      <c r="E75" s="90" t="s">
        <v>669</v>
      </c>
      <c r="F75" s="57"/>
      <c r="G75" s="222" t="s">
        <v>443</v>
      </c>
      <c r="H75" s="57"/>
      <c r="I75" s="63">
        <v>1000000</v>
      </c>
      <c r="J75" s="63">
        <v>1000000</v>
      </c>
      <c r="K75" s="62">
        <f t="shared" si="0"/>
        <v>0</v>
      </c>
      <c r="M75" s="122"/>
    </row>
    <row r="76" spans="1:13" ht="15">
      <c r="A76" s="41">
        <v>43699</v>
      </c>
      <c r="B76" s="55" t="s">
        <v>714</v>
      </c>
      <c r="C76" s="55">
        <v>1130</v>
      </c>
      <c r="D76" s="55">
        <v>1298</v>
      </c>
      <c r="E76" s="90" t="s">
        <v>670</v>
      </c>
      <c r="F76" s="57"/>
      <c r="G76" s="222" t="s">
        <v>443</v>
      </c>
      <c r="H76" s="57"/>
      <c r="I76" s="63">
        <v>1000000</v>
      </c>
      <c r="J76" s="63">
        <v>1000000</v>
      </c>
      <c r="K76" s="62">
        <f t="shared" si="0"/>
        <v>0</v>
      </c>
      <c r="M76" s="122"/>
    </row>
    <row r="77" spans="1:13" ht="15">
      <c r="A77" s="41">
        <v>43699</v>
      </c>
      <c r="B77" s="55" t="s">
        <v>714</v>
      </c>
      <c r="C77" s="55">
        <v>1130</v>
      </c>
      <c r="D77" s="55">
        <v>1299</v>
      </c>
      <c r="E77" s="90" t="s">
        <v>671</v>
      </c>
      <c r="F77" s="57"/>
      <c r="G77" s="222" t="s">
        <v>614</v>
      </c>
      <c r="H77" s="57"/>
      <c r="I77" s="63">
        <v>1000000</v>
      </c>
      <c r="J77" s="63">
        <v>1000000</v>
      </c>
      <c r="K77" s="62">
        <f t="shared" si="0"/>
        <v>0</v>
      </c>
      <c r="M77" s="122"/>
    </row>
    <row r="78" spans="1:13" ht="15">
      <c r="A78" s="41">
        <v>43699</v>
      </c>
      <c r="B78" s="55" t="s">
        <v>714</v>
      </c>
      <c r="C78" s="55">
        <v>1130</v>
      </c>
      <c r="D78" s="55">
        <v>1300</v>
      </c>
      <c r="E78" s="90" t="s">
        <v>672</v>
      </c>
      <c r="F78" s="57"/>
      <c r="G78" s="222" t="s">
        <v>443</v>
      </c>
      <c r="H78" s="57"/>
      <c r="I78" s="63">
        <v>1000000</v>
      </c>
      <c r="J78" s="63">
        <v>1000000</v>
      </c>
      <c r="K78" s="62">
        <f t="shared" si="0"/>
        <v>0</v>
      </c>
      <c r="M78" s="122"/>
    </row>
    <row r="79" spans="1:13" ht="15">
      <c r="A79" s="41">
        <v>43699</v>
      </c>
      <c r="B79" s="55" t="s">
        <v>714</v>
      </c>
      <c r="C79" s="55">
        <v>1130</v>
      </c>
      <c r="D79" s="55">
        <v>1301</v>
      </c>
      <c r="E79" s="90" t="s">
        <v>673</v>
      </c>
      <c r="F79" s="57"/>
      <c r="G79" s="222" t="s">
        <v>615</v>
      </c>
      <c r="H79" s="57"/>
      <c r="I79" s="63">
        <v>1000000</v>
      </c>
      <c r="J79" s="63">
        <v>1000000</v>
      </c>
      <c r="K79" s="62">
        <f t="shared" si="0"/>
        <v>0</v>
      </c>
      <c r="M79" s="122"/>
    </row>
    <row r="80" spans="1:13" ht="15">
      <c r="A80" s="41">
        <v>43699</v>
      </c>
      <c r="B80" s="55" t="s">
        <v>714</v>
      </c>
      <c r="C80" s="55">
        <v>1130</v>
      </c>
      <c r="D80" s="55">
        <v>1302</v>
      </c>
      <c r="E80" s="90" t="s">
        <v>674</v>
      </c>
      <c r="F80" s="57"/>
      <c r="G80" s="222" t="s">
        <v>443</v>
      </c>
      <c r="H80" s="57"/>
      <c r="I80" s="63">
        <v>1000000</v>
      </c>
      <c r="J80" s="63">
        <v>1000000</v>
      </c>
      <c r="K80" s="62">
        <f t="shared" si="0"/>
        <v>0</v>
      </c>
      <c r="M80" s="122"/>
    </row>
    <row r="81" spans="1:13" ht="15">
      <c r="A81" s="41">
        <v>43699</v>
      </c>
      <c r="B81" s="55" t="s">
        <v>714</v>
      </c>
      <c r="C81" s="55">
        <v>1130</v>
      </c>
      <c r="D81" s="55">
        <v>1303</v>
      </c>
      <c r="E81" s="90" t="s">
        <v>675</v>
      </c>
      <c r="F81" s="57"/>
      <c r="G81" s="222" t="s">
        <v>443</v>
      </c>
      <c r="H81" s="57"/>
      <c r="I81" s="63">
        <v>1000000</v>
      </c>
      <c r="J81" s="63">
        <v>1000000</v>
      </c>
      <c r="K81" s="62">
        <f t="shared" si="0"/>
        <v>0</v>
      </c>
      <c r="M81" s="122"/>
    </row>
    <row r="82" spans="1:13" ht="15">
      <c r="A82" s="41">
        <v>43699</v>
      </c>
      <c r="B82" s="55" t="s">
        <v>714</v>
      </c>
      <c r="C82" s="55">
        <v>1130</v>
      </c>
      <c r="D82" s="55">
        <v>1304</v>
      </c>
      <c r="E82" s="90" t="s">
        <v>676</v>
      </c>
      <c r="F82" s="57"/>
      <c r="G82" s="222" t="s">
        <v>443</v>
      </c>
      <c r="H82" s="57"/>
      <c r="I82" s="63">
        <v>1000000</v>
      </c>
      <c r="J82" s="63">
        <v>1000000</v>
      </c>
      <c r="K82" s="62">
        <f t="shared" si="0"/>
        <v>0</v>
      </c>
      <c r="M82" s="122"/>
    </row>
    <row r="83" spans="1:13" ht="15">
      <c r="A83" s="41">
        <v>43699</v>
      </c>
      <c r="B83" s="55" t="s">
        <v>714</v>
      </c>
      <c r="C83" s="55">
        <v>1130</v>
      </c>
      <c r="D83" s="55">
        <v>1305</v>
      </c>
      <c r="E83" s="90" t="s">
        <v>677</v>
      </c>
      <c r="F83" s="57"/>
      <c r="G83" s="222" t="s">
        <v>616</v>
      </c>
      <c r="H83" s="57"/>
      <c r="I83" s="63">
        <v>1000000</v>
      </c>
      <c r="J83" s="63">
        <v>1000000</v>
      </c>
      <c r="K83" s="62">
        <f t="shared" si="0"/>
        <v>0</v>
      </c>
      <c r="M83" s="122"/>
    </row>
    <row r="84" spans="1:13" ht="15">
      <c r="A84" s="41">
        <v>43699</v>
      </c>
      <c r="B84" s="55" t="s">
        <v>714</v>
      </c>
      <c r="C84" s="55">
        <v>1130</v>
      </c>
      <c r="D84" s="55">
        <v>1306</v>
      </c>
      <c r="E84" s="90" t="s">
        <v>678</v>
      </c>
      <c r="F84" s="57"/>
      <c r="G84" s="222" t="s">
        <v>443</v>
      </c>
      <c r="H84" s="57"/>
      <c r="I84" s="63">
        <v>1000000</v>
      </c>
      <c r="J84" s="63">
        <v>1000000</v>
      </c>
      <c r="K84" s="62">
        <f t="shared" si="0"/>
        <v>0</v>
      </c>
      <c r="M84" s="122"/>
    </row>
    <row r="85" spans="1:13" ht="15">
      <c r="A85" s="41">
        <v>43699</v>
      </c>
      <c r="B85" s="55" t="s">
        <v>714</v>
      </c>
      <c r="C85" s="55">
        <v>1130</v>
      </c>
      <c r="D85" s="55">
        <v>1307</v>
      </c>
      <c r="E85" s="90" t="s">
        <v>679</v>
      </c>
      <c r="F85" s="57"/>
      <c r="G85" s="222" t="s">
        <v>443</v>
      </c>
      <c r="H85" s="57"/>
      <c r="I85" s="63">
        <v>1000000</v>
      </c>
      <c r="J85" s="63">
        <v>1000000</v>
      </c>
      <c r="K85" s="62">
        <f t="shared" si="0"/>
        <v>0</v>
      </c>
      <c r="M85" s="122"/>
    </row>
    <row r="86" spans="1:13" ht="15">
      <c r="A86" s="41">
        <v>43699</v>
      </c>
      <c r="B86" s="55" t="s">
        <v>714</v>
      </c>
      <c r="C86" s="55">
        <v>1130</v>
      </c>
      <c r="D86" s="55">
        <v>1308</v>
      </c>
      <c r="E86" s="90" t="s">
        <v>680</v>
      </c>
      <c r="F86" s="57"/>
      <c r="G86" s="222" t="s">
        <v>443</v>
      </c>
      <c r="H86" s="57"/>
      <c r="I86" s="63">
        <v>1000000</v>
      </c>
      <c r="J86" s="63">
        <v>1000000</v>
      </c>
      <c r="K86" s="62">
        <f t="shared" si="0"/>
        <v>0</v>
      </c>
      <c r="M86" s="122"/>
    </row>
    <row r="87" spans="1:13" ht="15">
      <c r="A87" s="41">
        <v>43699</v>
      </c>
      <c r="B87" s="55" t="s">
        <v>714</v>
      </c>
      <c r="C87" s="55">
        <v>1130</v>
      </c>
      <c r="D87" s="55">
        <v>1309</v>
      </c>
      <c r="E87" s="90" t="s">
        <v>681</v>
      </c>
      <c r="F87" s="57"/>
      <c r="G87" s="222" t="s">
        <v>443</v>
      </c>
      <c r="H87" s="57"/>
      <c r="I87" s="63">
        <v>1000000</v>
      </c>
      <c r="J87" s="63">
        <v>1000000</v>
      </c>
      <c r="K87" s="62">
        <f t="shared" si="0"/>
        <v>0</v>
      </c>
      <c r="M87" s="122"/>
    </row>
    <row r="88" spans="1:13" ht="15">
      <c r="A88" s="41">
        <v>43699</v>
      </c>
      <c r="B88" s="55" t="s">
        <v>714</v>
      </c>
      <c r="C88" s="55">
        <v>1130</v>
      </c>
      <c r="D88" s="55">
        <v>1310</v>
      </c>
      <c r="E88" s="90" t="s">
        <v>682</v>
      </c>
      <c r="F88" s="57"/>
      <c r="G88" s="222" t="s">
        <v>443</v>
      </c>
      <c r="H88" s="57"/>
      <c r="I88" s="63">
        <v>1000000</v>
      </c>
      <c r="J88" s="63">
        <v>1000000</v>
      </c>
      <c r="K88" s="62">
        <f t="shared" si="0"/>
        <v>0</v>
      </c>
      <c r="M88" s="122"/>
    </row>
    <row r="89" spans="1:13" ht="15">
      <c r="A89" s="41">
        <v>43699</v>
      </c>
      <c r="B89" s="55" t="s">
        <v>714</v>
      </c>
      <c r="C89" s="55">
        <v>1130</v>
      </c>
      <c r="D89" s="55">
        <v>1312</v>
      </c>
      <c r="E89" s="90" t="s">
        <v>683</v>
      </c>
      <c r="F89" s="57"/>
      <c r="G89" s="222" t="s">
        <v>617</v>
      </c>
      <c r="H89" s="57"/>
      <c r="I89" s="63">
        <v>1000000</v>
      </c>
      <c r="J89" s="63">
        <v>1000000</v>
      </c>
      <c r="K89" s="62">
        <f t="shared" si="0"/>
        <v>0</v>
      </c>
      <c r="M89" s="122"/>
    </row>
    <row r="90" spans="1:13" ht="15">
      <c r="A90" s="41">
        <v>43699</v>
      </c>
      <c r="B90" s="55" t="s">
        <v>714</v>
      </c>
      <c r="C90" s="55">
        <v>1130</v>
      </c>
      <c r="D90" s="55">
        <v>1313</v>
      </c>
      <c r="E90" s="90" t="s">
        <v>684</v>
      </c>
      <c r="F90" s="57"/>
      <c r="G90" s="222" t="s">
        <v>618</v>
      </c>
      <c r="H90" s="57"/>
      <c r="I90" s="63">
        <v>1000000</v>
      </c>
      <c r="J90" s="63">
        <v>1000000</v>
      </c>
      <c r="K90" s="62">
        <f t="shared" si="0"/>
        <v>0</v>
      </c>
      <c r="M90" s="122"/>
    </row>
    <row r="91" spans="1:13" ht="15">
      <c r="A91" s="41">
        <v>43699</v>
      </c>
      <c r="B91" s="55" t="s">
        <v>714</v>
      </c>
      <c r="C91" s="55">
        <v>1130</v>
      </c>
      <c r="D91" s="55">
        <v>1314</v>
      </c>
      <c r="E91" s="90" t="s">
        <v>685</v>
      </c>
      <c r="F91" s="57"/>
      <c r="G91" s="222" t="s">
        <v>619</v>
      </c>
      <c r="H91" s="57"/>
      <c r="I91" s="63">
        <v>1000000</v>
      </c>
      <c r="J91" s="63">
        <v>1000000</v>
      </c>
      <c r="K91" s="62">
        <f t="shared" si="0"/>
        <v>0</v>
      </c>
      <c r="M91" s="122"/>
    </row>
    <row r="92" spans="1:13" ht="15">
      <c r="A92" s="41">
        <v>43699</v>
      </c>
      <c r="B92" s="55" t="s">
        <v>714</v>
      </c>
      <c r="C92" s="55">
        <v>1130</v>
      </c>
      <c r="D92" s="55">
        <v>1315</v>
      </c>
      <c r="E92" s="90" t="s">
        <v>686</v>
      </c>
      <c r="F92" s="57"/>
      <c r="G92" s="222" t="s">
        <v>620</v>
      </c>
      <c r="H92" s="57"/>
      <c r="I92" s="63">
        <v>1000000</v>
      </c>
      <c r="J92" s="63">
        <v>1000000</v>
      </c>
      <c r="K92" s="62">
        <f t="shared" si="0"/>
        <v>0</v>
      </c>
      <c r="M92" s="122"/>
    </row>
    <row r="93" spans="1:13" ht="15">
      <c r="A93" s="41">
        <v>43699</v>
      </c>
      <c r="B93" s="55" t="s">
        <v>714</v>
      </c>
      <c r="C93" s="55">
        <v>1130</v>
      </c>
      <c r="D93" s="55">
        <v>1316</v>
      </c>
      <c r="E93" s="90" t="s">
        <v>687</v>
      </c>
      <c r="F93" s="57"/>
      <c r="G93" s="222" t="s">
        <v>619</v>
      </c>
      <c r="H93" s="57"/>
      <c r="I93" s="63">
        <v>1000000</v>
      </c>
      <c r="J93" s="63">
        <v>1000000</v>
      </c>
      <c r="K93" s="62">
        <f t="shared" si="0"/>
        <v>0</v>
      </c>
      <c r="M93" s="122"/>
    </row>
    <row r="94" spans="1:13" ht="15">
      <c r="A94" s="41">
        <v>43699</v>
      </c>
      <c r="B94" s="55" t="s">
        <v>714</v>
      </c>
      <c r="C94" s="55">
        <v>1130</v>
      </c>
      <c r="D94" s="55">
        <v>1317</v>
      </c>
      <c r="E94" s="90" t="s">
        <v>688</v>
      </c>
      <c r="F94" s="57"/>
      <c r="G94" s="222" t="s">
        <v>621</v>
      </c>
      <c r="H94" s="57"/>
      <c r="I94" s="63">
        <v>1000000</v>
      </c>
      <c r="J94" s="63">
        <v>1000000</v>
      </c>
      <c r="K94" s="62">
        <f t="shared" si="0"/>
        <v>0</v>
      </c>
      <c r="M94" s="122"/>
    </row>
    <row r="95" spans="1:13" ht="15">
      <c r="A95" s="41">
        <v>43699</v>
      </c>
      <c r="B95" s="55" t="s">
        <v>714</v>
      </c>
      <c r="C95" s="55">
        <v>1130</v>
      </c>
      <c r="D95" s="55">
        <v>1318</v>
      </c>
      <c r="E95" s="90" t="s">
        <v>689</v>
      </c>
      <c r="F95" s="57"/>
      <c r="G95" s="222" t="s">
        <v>622</v>
      </c>
      <c r="H95" s="57"/>
      <c r="I95" s="63">
        <v>1000000</v>
      </c>
      <c r="J95" s="63">
        <v>1000000</v>
      </c>
      <c r="K95" s="62">
        <f t="shared" si="0"/>
        <v>0</v>
      </c>
      <c r="M95" s="122"/>
    </row>
    <row r="96" spans="1:13" ht="15">
      <c r="A96" s="41">
        <v>43699</v>
      </c>
      <c r="B96" s="55" t="s">
        <v>714</v>
      </c>
      <c r="C96" s="55">
        <v>1130</v>
      </c>
      <c r="D96" s="55">
        <v>1319</v>
      </c>
      <c r="E96" s="90" t="s">
        <v>690</v>
      </c>
      <c r="F96" s="57"/>
      <c r="G96" s="222" t="s">
        <v>623</v>
      </c>
      <c r="H96" s="57"/>
      <c r="I96" s="63">
        <v>1000000</v>
      </c>
      <c r="J96" s="63">
        <v>1000000</v>
      </c>
      <c r="K96" s="62">
        <f t="shared" si="0"/>
        <v>0</v>
      </c>
      <c r="M96" s="122"/>
    </row>
    <row r="97" spans="1:13" ht="15">
      <c r="A97" s="41">
        <v>43699</v>
      </c>
      <c r="B97" s="55" t="s">
        <v>714</v>
      </c>
      <c r="C97" s="55">
        <v>1130</v>
      </c>
      <c r="D97" s="55">
        <v>1320</v>
      </c>
      <c r="E97" s="90" t="s">
        <v>691</v>
      </c>
      <c r="F97" s="57"/>
      <c r="G97" s="222" t="s">
        <v>622</v>
      </c>
      <c r="H97" s="57"/>
      <c r="I97" s="63">
        <v>1000000</v>
      </c>
      <c r="J97" s="63">
        <v>1000000</v>
      </c>
      <c r="K97" s="62">
        <f t="shared" si="0"/>
        <v>0</v>
      </c>
      <c r="M97" s="122"/>
    </row>
    <row r="98" spans="1:13" ht="15">
      <c r="A98" s="41">
        <v>43699</v>
      </c>
      <c r="B98" s="55" t="s">
        <v>714</v>
      </c>
      <c r="C98" s="55">
        <v>1130</v>
      </c>
      <c r="D98" s="55">
        <v>1321</v>
      </c>
      <c r="E98" s="90" t="s">
        <v>692</v>
      </c>
      <c r="F98" s="57"/>
      <c r="G98" s="222" t="s">
        <v>624</v>
      </c>
      <c r="H98" s="57"/>
      <c r="I98" s="63">
        <v>1000000</v>
      </c>
      <c r="J98" s="63">
        <v>1000000</v>
      </c>
      <c r="K98" s="62">
        <f t="shared" si="0"/>
        <v>0</v>
      </c>
      <c r="M98" s="122"/>
    </row>
    <row r="99" spans="1:13" ht="15">
      <c r="A99" s="41">
        <v>43699</v>
      </c>
      <c r="B99" s="55" t="s">
        <v>714</v>
      </c>
      <c r="C99" s="55">
        <v>1130</v>
      </c>
      <c r="D99" s="55">
        <v>1322</v>
      </c>
      <c r="E99" s="90" t="s">
        <v>693</v>
      </c>
      <c r="F99" s="57"/>
      <c r="G99" s="222" t="s">
        <v>623</v>
      </c>
      <c r="H99" s="57"/>
      <c r="I99" s="63">
        <v>1000000</v>
      </c>
      <c r="J99" s="63">
        <v>1000000</v>
      </c>
      <c r="K99" s="62">
        <f t="shared" si="0"/>
        <v>0</v>
      </c>
      <c r="M99" s="122"/>
    </row>
    <row r="100" spans="1:13" ht="15">
      <c r="A100" s="41">
        <v>43699</v>
      </c>
      <c r="B100" s="55" t="s">
        <v>714</v>
      </c>
      <c r="C100" s="55">
        <v>1130</v>
      </c>
      <c r="D100" s="55">
        <v>1323</v>
      </c>
      <c r="E100" s="90" t="s">
        <v>694</v>
      </c>
      <c r="F100" s="57"/>
      <c r="G100" s="222" t="s">
        <v>625</v>
      </c>
      <c r="H100" s="57"/>
      <c r="I100" s="63">
        <v>1000000</v>
      </c>
      <c r="J100" s="63">
        <v>1000000</v>
      </c>
      <c r="K100" s="62">
        <f t="shared" si="0"/>
        <v>0</v>
      </c>
      <c r="M100" s="122"/>
    </row>
    <row r="101" spans="1:13" ht="15">
      <c r="A101" s="41">
        <v>43699</v>
      </c>
      <c r="B101" s="55" t="s">
        <v>714</v>
      </c>
      <c r="C101" s="55">
        <v>1130</v>
      </c>
      <c r="D101" s="55">
        <v>1324</v>
      </c>
      <c r="E101" s="90" t="s">
        <v>695</v>
      </c>
      <c r="F101" s="57"/>
      <c r="G101" s="222" t="s">
        <v>626</v>
      </c>
      <c r="H101" s="57"/>
      <c r="I101" s="63">
        <v>1000000</v>
      </c>
      <c r="J101" s="63">
        <v>1000000</v>
      </c>
      <c r="K101" s="62">
        <f t="shared" si="0"/>
        <v>0</v>
      </c>
      <c r="M101" s="122"/>
    </row>
    <row r="102" spans="1:13" ht="15">
      <c r="A102" s="41">
        <v>43699</v>
      </c>
      <c r="B102" s="55" t="s">
        <v>714</v>
      </c>
      <c r="C102" s="55">
        <v>1130</v>
      </c>
      <c r="D102" s="55">
        <v>1325</v>
      </c>
      <c r="E102" s="90" t="s">
        <v>696</v>
      </c>
      <c r="F102" s="57"/>
      <c r="G102" s="222" t="s">
        <v>623</v>
      </c>
      <c r="H102" s="57"/>
      <c r="I102" s="63">
        <v>1000000</v>
      </c>
      <c r="J102" s="63">
        <v>1000000</v>
      </c>
      <c r="K102" s="62">
        <f t="shared" si="0"/>
        <v>0</v>
      </c>
      <c r="M102" s="122"/>
    </row>
    <row r="103" spans="1:13" ht="15">
      <c r="A103" s="41">
        <v>43699</v>
      </c>
      <c r="B103" s="55" t="s">
        <v>714</v>
      </c>
      <c r="C103" s="55">
        <v>1130</v>
      </c>
      <c r="D103" s="55">
        <v>1326</v>
      </c>
      <c r="E103" s="90" t="s">
        <v>697</v>
      </c>
      <c r="F103" s="57"/>
      <c r="G103" s="222" t="s">
        <v>622</v>
      </c>
      <c r="H103" s="57"/>
      <c r="I103" s="63">
        <v>1000000</v>
      </c>
      <c r="J103" s="63">
        <v>1000000</v>
      </c>
      <c r="K103" s="62">
        <f t="shared" si="0"/>
        <v>0</v>
      </c>
      <c r="M103" s="122"/>
    </row>
    <row r="104" spans="1:13" ht="15">
      <c r="A104" s="41">
        <v>43699</v>
      </c>
      <c r="B104" s="55" t="s">
        <v>714</v>
      </c>
      <c r="C104" s="55">
        <v>1130</v>
      </c>
      <c r="D104" s="55">
        <v>1327</v>
      </c>
      <c r="E104" s="90" t="s">
        <v>698</v>
      </c>
      <c r="F104" s="57"/>
      <c r="G104" s="222" t="s">
        <v>443</v>
      </c>
      <c r="H104" s="57"/>
      <c r="I104" s="63">
        <v>1000000</v>
      </c>
      <c r="J104" s="63">
        <v>1000000</v>
      </c>
      <c r="K104" s="62">
        <f t="shared" si="0"/>
        <v>0</v>
      </c>
      <c r="M104" s="122"/>
    </row>
    <row r="105" spans="1:13" ht="15">
      <c r="A105" s="41">
        <v>43700</v>
      </c>
      <c r="B105" s="55" t="s">
        <v>716</v>
      </c>
      <c r="C105" s="55">
        <v>1139</v>
      </c>
      <c r="D105" s="55">
        <v>1330</v>
      </c>
      <c r="E105" s="90" t="s">
        <v>699</v>
      </c>
      <c r="F105" s="57"/>
      <c r="G105" s="222" t="s">
        <v>624</v>
      </c>
      <c r="H105" s="57"/>
      <c r="I105" s="63">
        <v>4968696</v>
      </c>
      <c r="J105" s="63">
        <v>4968696</v>
      </c>
      <c r="K105" s="62">
        <f t="shared" si="0"/>
        <v>0</v>
      </c>
      <c r="M105" s="122"/>
    </row>
    <row r="106" spans="1:13" ht="15">
      <c r="A106" s="41">
        <v>43700</v>
      </c>
      <c r="B106" s="55" t="s">
        <v>716</v>
      </c>
      <c r="C106" s="55">
        <v>1139</v>
      </c>
      <c r="D106" s="55">
        <v>1332</v>
      </c>
      <c r="E106" s="90" t="s">
        <v>700</v>
      </c>
      <c r="F106" s="57"/>
      <c r="G106" s="222" t="s">
        <v>627</v>
      </c>
      <c r="H106" s="57"/>
      <c r="I106" s="63">
        <v>3312464</v>
      </c>
      <c r="J106" s="63">
        <v>3312464</v>
      </c>
      <c r="K106" s="62">
        <f t="shared" si="0"/>
        <v>0</v>
      </c>
      <c r="M106" s="122"/>
    </row>
    <row r="107" spans="1:13" ht="15">
      <c r="A107" s="41">
        <v>43700</v>
      </c>
      <c r="B107" s="55" t="s">
        <v>714</v>
      </c>
      <c r="C107" s="55">
        <v>1130</v>
      </c>
      <c r="D107" s="55">
        <v>1333</v>
      </c>
      <c r="E107" s="90" t="s">
        <v>701</v>
      </c>
      <c r="F107" s="57"/>
      <c r="G107" s="222" t="s">
        <v>628</v>
      </c>
      <c r="H107" s="57"/>
      <c r="I107" s="63">
        <v>1000000</v>
      </c>
      <c r="J107" s="63">
        <v>1000000</v>
      </c>
      <c r="K107" s="62">
        <f t="shared" si="0"/>
        <v>0</v>
      </c>
      <c r="M107" s="122"/>
    </row>
    <row r="108" spans="1:13" ht="15">
      <c r="A108" s="41">
        <v>43700</v>
      </c>
      <c r="B108" s="55" t="s">
        <v>714</v>
      </c>
      <c r="C108" s="55">
        <v>1130</v>
      </c>
      <c r="D108" s="55">
        <v>1334</v>
      </c>
      <c r="E108" s="90" t="s">
        <v>702</v>
      </c>
      <c r="F108" s="57"/>
      <c r="G108" s="222" t="s">
        <v>629</v>
      </c>
      <c r="H108" s="57"/>
      <c r="I108" s="63">
        <v>1000000</v>
      </c>
      <c r="J108" s="63">
        <v>0</v>
      </c>
      <c r="K108" s="62">
        <f t="shared" si="0"/>
        <v>1000000</v>
      </c>
      <c r="M108" s="122"/>
    </row>
    <row r="109" spans="1:13" ht="15">
      <c r="A109" s="41">
        <v>43700</v>
      </c>
      <c r="B109" s="55" t="s">
        <v>714</v>
      </c>
      <c r="C109" s="55">
        <v>1130</v>
      </c>
      <c r="D109" s="55">
        <v>1335</v>
      </c>
      <c r="E109" s="90" t="s">
        <v>703</v>
      </c>
      <c r="F109" s="57"/>
      <c r="G109" s="222" t="s">
        <v>630</v>
      </c>
      <c r="H109" s="57"/>
      <c r="I109" s="63">
        <v>1000000</v>
      </c>
      <c r="J109" s="63">
        <v>1000000</v>
      </c>
      <c r="K109" s="62">
        <f t="shared" si="0"/>
        <v>0</v>
      </c>
      <c r="M109" s="122"/>
    </row>
    <row r="110" spans="1:13" ht="15">
      <c r="A110" s="41">
        <v>43700</v>
      </c>
      <c r="B110" s="55" t="s">
        <v>714</v>
      </c>
      <c r="C110" s="55">
        <v>1130</v>
      </c>
      <c r="D110" s="55">
        <v>1336</v>
      </c>
      <c r="E110" s="90" t="s">
        <v>704</v>
      </c>
      <c r="F110" s="57"/>
      <c r="G110" s="222" t="s">
        <v>631</v>
      </c>
      <c r="H110" s="57"/>
      <c r="I110" s="63">
        <v>1000000</v>
      </c>
      <c r="J110" s="63">
        <v>1000000</v>
      </c>
      <c r="K110" s="62">
        <f t="shared" si="0"/>
        <v>0</v>
      </c>
      <c r="M110" s="122"/>
    </row>
    <row r="111" spans="1:13" ht="15">
      <c r="A111" s="41">
        <v>43704</v>
      </c>
      <c r="B111" s="55" t="s">
        <v>716</v>
      </c>
      <c r="C111" s="55">
        <v>1139</v>
      </c>
      <c r="D111" s="55">
        <v>1340</v>
      </c>
      <c r="E111" s="90" t="s">
        <v>705</v>
      </c>
      <c r="F111" s="57"/>
      <c r="G111" s="222" t="s">
        <v>632</v>
      </c>
      <c r="H111" s="57"/>
      <c r="I111" s="63">
        <v>3312464</v>
      </c>
      <c r="J111" s="63">
        <v>3312464</v>
      </c>
      <c r="K111" s="62">
        <f t="shared" si="0"/>
        <v>0</v>
      </c>
      <c r="M111" s="122"/>
    </row>
    <row r="112" spans="1:13" ht="15">
      <c r="A112" s="41">
        <v>43704</v>
      </c>
      <c r="B112" s="55" t="s">
        <v>715</v>
      </c>
      <c r="C112" s="55">
        <v>1130</v>
      </c>
      <c r="D112" s="55">
        <v>1341</v>
      </c>
      <c r="E112" s="90" t="s">
        <v>706</v>
      </c>
      <c r="F112" s="57"/>
      <c r="G112" s="222" t="s">
        <v>443</v>
      </c>
      <c r="H112" s="57"/>
      <c r="I112" s="63">
        <v>1000000</v>
      </c>
      <c r="J112" s="63">
        <v>1000000</v>
      </c>
      <c r="K112" s="62">
        <f t="shared" si="0"/>
        <v>0</v>
      </c>
      <c r="M112" s="122"/>
    </row>
    <row r="113" spans="1:13" ht="15">
      <c r="A113" s="41">
        <v>43704</v>
      </c>
      <c r="B113" s="55" t="s">
        <v>715</v>
      </c>
      <c r="C113" s="55">
        <v>1130</v>
      </c>
      <c r="D113" s="55">
        <v>1342</v>
      </c>
      <c r="E113" s="90" t="s">
        <v>707</v>
      </c>
      <c r="F113" s="57"/>
      <c r="G113" s="222" t="s">
        <v>443</v>
      </c>
      <c r="H113" s="57"/>
      <c r="I113" s="63">
        <v>1000000</v>
      </c>
      <c r="J113" s="63">
        <v>1000000</v>
      </c>
      <c r="K113" s="62">
        <f t="shared" si="0"/>
        <v>0</v>
      </c>
      <c r="M113" s="122"/>
    </row>
    <row r="114" spans="1:13" ht="15">
      <c r="A114" s="41">
        <v>43704</v>
      </c>
      <c r="B114" s="55" t="s">
        <v>715</v>
      </c>
      <c r="C114" s="55">
        <v>1130</v>
      </c>
      <c r="D114" s="55">
        <v>1343</v>
      </c>
      <c r="E114" s="90" t="s">
        <v>708</v>
      </c>
      <c r="F114" s="57"/>
      <c r="G114" s="222" t="s">
        <v>633</v>
      </c>
      <c r="H114" s="57"/>
      <c r="I114" s="63">
        <v>1000000</v>
      </c>
      <c r="J114" s="63">
        <v>1000000</v>
      </c>
      <c r="K114" s="62">
        <f t="shared" si="0"/>
        <v>0</v>
      </c>
      <c r="M114" s="122"/>
    </row>
    <row r="115" spans="1:13" ht="15">
      <c r="A115" s="41">
        <v>43704</v>
      </c>
      <c r="B115" s="55" t="s">
        <v>715</v>
      </c>
      <c r="C115" s="55">
        <v>1130</v>
      </c>
      <c r="D115" s="55">
        <v>1344</v>
      </c>
      <c r="E115" s="90" t="s">
        <v>709</v>
      </c>
      <c r="F115" s="57"/>
      <c r="G115" s="222" t="s">
        <v>443</v>
      </c>
      <c r="H115" s="57"/>
      <c r="I115" s="63">
        <v>1000000</v>
      </c>
      <c r="J115" s="63">
        <v>1000000</v>
      </c>
      <c r="K115" s="62">
        <f t="shared" si="0"/>
        <v>0</v>
      </c>
      <c r="M115" s="122"/>
    </row>
    <row r="116" spans="1:13" ht="15">
      <c r="A116" s="41">
        <v>43704</v>
      </c>
      <c r="B116" s="55" t="s">
        <v>715</v>
      </c>
      <c r="C116" s="55">
        <v>1130</v>
      </c>
      <c r="D116" s="55">
        <v>1345</v>
      </c>
      <c r="E116" s="90" t="s">
        <v>710</v>
      </c>
      <c r="F116" s="57"/>
      <c r="G116" s="222" t="s">
        <v>443</v>
      </c>
      <c r="H116" s="57"/>
      <c r="I116" s="63">
        <v>1000000</v>
      </c>
      <c r="J116" s="63">
        <v>1000000</v>
      </c>
      <c r="K116" s="62">
        <f t="shared" si="0"/>
        <v>0</v>
      </c>
      <c r="M116" s="122"/>
    </row>
    <row r="117" spans="1:13" ht="15">
      <c r="A117" s="41">
        <v>43704</v>
      </c>
      <c r="B117" s="55" t="s">
        <v>715</v>
      </c>
      <c r="C117" s="55">
        <v>1130</v>
      </c>
      <c r="D117" s="55">
        <v>1346</v>
      </c>
      <c r="E117" s="90" t="s">
        <v>711</v>
      </c>
      <c r="F117" s="57"/>
      <c r="G117" s="222" t="s">
        <v>443</v>
      </c>
      <c r="H117" s="57"/>
      <c r="I117" s="63">
        <v>1000000</v>
      </c>
      <c r="J117" s="63">
        <v>1000000</v>
      </c>
      <c r="K117" s="62">
        <f t="shared" si="0"/>
        <v>0</v>
      </c>
      <c r="M117" s="122"/>
    </row>
    <row r="118" spans="1:13" ht="15">
      <c r="A118" s="41">
        <v>43704</v>
      </c>
      <c r="B118" s="55" t="s">
        <v>715</v>
      </c>
      <c r="C118" s="55">
        <v>1130</v>
      </c>
      <c r="D118" s="55">
        <v>1347</v>
      </c>
      <c r="E118" s="90" t="s">
        <v>712</v>
      </c>
      <c r="F118" s="57"/>
      <c r="G118" s="222" t="s">
        <v>443</v>
      </c>
      <c r="H118" s="57"/>
      <c r="I118" s="63">
        <v>1000000</v>
      </c>
      <c r="J118" s="63">
        <v>1000000</v>
      </c>
      <c r="K118" s="62">
        <f t="shared" si="0"/>
        <v>0</v>
      </c>
      <c r="M118" s="122"/>
    </row>
    <row r="119" spans="1:13" ht="15">
      <c r="A119" s="41">
        <v>43704</v>
      </c>
      <c r="B119" s="55" t="s">
        <v>715</v>
      </c>
      <c r="C119" s="55">
        <v>1130</v>
      </c>
      <c r="D119" s="55">
        <v>1348</v>
      </c>
      <c r="E119" s="90" t="s">
        <v>713</v>
      </c>
      <c r="F119" s="57"/>
      <c r="G119" s="222" t="s">
        <v>624</v>
      </c>
      <c r="H119" s="57"/>
      <c r="I119" s="63">
        <v>1000000</v>
      </c>
      <c r="J119" s="63">
        <v>1000000</v>
      </c>
      <c r="K119" s="62">
        <f t="shared" si="0"/>
        <v>0</v>
      </c>
      <c r="M119" s="122"/>
    </row>
    <row r="120" spans="1:13" ht="15">
      <c r="A120" s="41">
        <v>43706</v>
      </c>
      <c r="B120" s="55" t="s">
        <v>714</v>
      </c>
      <c r="C120" s="55">
        <v>1130</v>
      </c>
      <c r="D120" s="55">
        <v>1351</v>
      </c>
      <c r="E120" s="90" t="s">
        <v>636</v>
      </c>
      <c r="F120" s="57"/>
      <c r="G120" s="222" t="s">
        <v>421</v>
      </c>
      <c r="H120" s="57"/>
      <c r="I120" s="63">
        <v>1000000</v>
      </c>
      <c r="J120" s="63">
        <v>0</v>
      </c>
      <c r="K120" s="62">
        <f t="shared" si="0"/>
        <v>1000000</v>
      </c>
      <c r="M120" s="122"/>
    </row>
    <row r="121" spans="1:13" ht="15">
      <c r="A121" s="41">
        <v>43706</v>
      </c>
      <c r="B121" s="55" t="s">
        <v>714</v>
      </c>
      <c r="C121" s="55">
        <v>1130</v>
      </c>
      <c r="D121" s="55">
        <v>1352</v>
      </c>
      <c r="E121" s="90" t="s">
        <v>637</v>
      </c>
      <c r="F121" s="57"/>
      <c r="G121" s="222" t="s">
        <v>443</v>
      </c>
      <c r="H121" s="57"/>
      <c r="I121" s="63">
        <v>1000000</v>
      </c>
      <c r="J121" s="63">
        <v>0</v>
      </c>
      <c r="K121" s="62">
        <f t="shared" si="0"/>
        <v>1000000</v>
      </c>
      <c r="M121" s="122"/>
    </row>
    <row r="122" spans="1:13" ht="15">
      <c r="A122" s="41"/>
      <c r="B122" s="55"/>
      <c r="C122" s="55"/>
      <c r="D122" s="55"/>
      <c r="E122" s="90"/>
      <c r="F122" s="57"/>
      <c r="G122" s="222"/>
      <c r="H122" s="57"/>
      <c r="I122" s="63"/>
      <c r="J122" s="63"/>
      <c r="K122" s="62">
        <f t="shared" si="0"/>
        <v>0</v>
      </c>
      <c r="M122" s="122"/>
    </row>
    <row r="123" spans="1:13" ht="15">
      <c r="A123" s="41"/>
      <c r="B123" s="55"/>
      <c r="C123" s="55"/>
      <c r="D123" s="55"/>
      <c r="E123" s="90"/>
      <c r="F123" s="57"/>
      <c r="G123" s="222"/>
      <c r="H123" s="57"/>
      <c r="I123" s="63"/>
      <c r="J123" s="63"/>
      <c r="K123" s="62">
        <f t="shared" si="0"/>
        <v>0</v>
      </c>
      <c r="M123" s="122"/>
    </row>
    <row r="124" spans="1:13" ht="15">
      <c r="A124" s="41"/>
      <c r="B124" s="55"/>
      <c r="C124" s="55"/>
      <c r="D124" s="55"/>
      <c r="E124" s="90"/>
      <c r="F124" s="57"/>
      <c r="G124" s="222"/>
      <c r="H124" s="57"/>
      <c r="I124" s="63"/>
      <c r="J124" s="63"/>
      <c r="K124" s="62">
        <f t="shared" si="0"/>
        <v>0</v>
      </c>
      <c r="M124" s="122"/>
    </row>
    <row r="125" spans="1:13" ht="15">
      <c r="A125" s="41"/>
      <c r="B125" s="55"/>
      <c r="C125" s="55"/>
      <c r="D125" s="55"/>
      <c r="E125" s="90"/>
      <c r="F125" s="57"/>
      <c r="G125" s="222"/>
      <c r="H125" s="57"/>
      <c r="I125" s="63"/>
      <c r="J125" s="63"/>
      <c r="K125" s="62">
        <f t="shared" si="0"/>
        <v>0</v>
      </c>
      <c r="M125" s="122"/>
    </row>
    <row r="126" spans="1:13" ht="15">
      <c r="A126" s="41"/>
      <c r="B126" s="55"/>
      <c r="C126" s="55"/>
      <c r="D126" s="55"/>
      <c r="E126" s="90"/>
      <c r="F126" s="57"/>
      <c r="G126" s="222"/>
      <c r="H126" s="57"/>
      <c r="I126" s="63"/>
      <c r="J126" s="63"/>
      <c r="K126" s="62">
        <f t="shared" si="0"/>
        <v>0</v>
      </c>
      <c r="M126" s="122"/>
    </row>
    <row r="127" spans="1:13" ht="15">
      <c r="A127" s="41"/>
      <c r="B127" s="55"/>
      <c r="C127" s="55"/>
      <c r="D127" s="55"/>
      <c r="E127" s="90"/>
      <c r="F127" s="57"/>
      <c r="G127" s="222"/>
      <c r="H127" s="57"/>
      <c r="I127" s="63"/>
      <c r="J127" s="63"/>
      <c r="K127" s="62">
        <f t="shared" si="0"/>
        <v>0</v>
      </c>
      <c r="M127" s="122"/>
    </row>
    <row r="128" spans="1:13" ht="15">
      <c r="A128" s="41"/>
      <c r="B128" s="55"/>
      <c r="C128" s="55"/>
      <c r="D128" s="55"/>
      <c r="E128" s="90"/>
      <c r="F128" s="57"/>
      <c r="G128" s="222"/>
      <c r="H128" s="57"/>
      <c r="I128" s="63"/>
      <c r="J128" s="63"/>
      <c r="K128" s="62">
        <f t="shared" si="0"/>
        <v>0</v>
      </c>
      <c r="M128" s="122"/>
    </row>
    <row r="129" spans="1:13" ht="15">
      <c r="A129" s="41"/>
      <c r="B129" s="55"/>
      <c r="C129" s="55"/>
      <c r="D129" s="55"/>
      <c r="E129" s="90"/>
      <c r="F129" s="57"/>
      <c r="G129" s="222"/>
      <c r="H129" s="57"/>
      <c r="I129" s="63"/>
      <c r="J129" s="63"/>
      <c r="K129" s="62">
        <f t="shared" si="0"/>
        <v>0</v>
      </c>
      <c r="M129" s="122"/>
    </row>
    <row r="130" spans="1:13" ht="15">
      <c r="A130" s="41"/>
      <c r="B130" s="55"/>
      <c r="C130" s="55"/>
      <c r="D130" s="55"/>
      <c r="E130" s="90"/>
      <c r="F130" s="57"/>
      <c r="G130" s="209"/>
      <c r="H130" s="57"/>
      <c r="I130" s="63"/>
      <c r="J130" s="63"/>
      <c r="K130" s="62">
        <f t="shared" si="0"/>
        <v>0</v>
      </c>
      <c r="M130" s="122"/>
    </row>
    <row r="131" spans="1:13" ht="15">
      <c r="A131" s="41"/>
      <c r="B131" s="55"/>
      <c r="C131" s="55"/>
      <c r="D131" s="55"/>
      <c r="E131" s="90"/>
      <c r="F131" s="57"/>
      <c r="G131" s="209"/>
      <c r="H131" s="57"/>
      <c r="I131" s="63"/>
      <c r="J131" s="63"/>
      <c r="K131" s="62">
        <f t="shared" si="0"/>
        <v>0</v>
      </c>
      <c r="M131" s="122"/>
    </row>
    <row r="132" spans="1:13" ht="15">
      <c r="A132" s="41"/>
      <c r="B132" s="143"/>
      <c r="C132" s="55"/>
      <c r="D132" s="55"/>
      <c r="E132" s="39"/>
      <c r="F132" s="57"/>
      <c r="G132" s="56"/>
      <c r="H132" s="57"/>
      <c r="I132" s="63"/>
      <c r="J132" s="63"/>
      <c r="K132" s="62">
        <f>+I132-J132</f>
        <v>0</v>
      </c>
      <c r="M132" s="122"/>
    </row>
    <row r="133" spans="1:13" ht="15">
      <c r="A133" s="41"/>
      <c r="B133" s="143"/>
      <c r="C133" s="55"/>
      <c r="D133" s="55"/>
      <c r="E133" s="39"/>
      <c r="F133" s="57"/>
      <c r="G133" s="56"/>
      <c r="H133" s="57"/>
      <c r="I133" s="63"/>
      <c r="J133" s="63"/>
      <c r="K133" s="62">
        <f>+I133-J133</f>
        <v>0</v>
      </c>
      <c r="M133" s="122"/>
    </row>
    <row r="134" spans="1:13" ht="15">
      <c r="A134" s="41"/>
      <c r="B134" s="143"/>
      <c r="C134" s="55"/>
      <c r="D134" s="55"/>
      <c r="E134" s="90"/>
      <c r="F134" s="57"/>
      <c r="G134" s="56"/>
      <c r="H134" s="57"/>
      <c r="I134" s="63"/>
      <c r="J134" s="63"/>
      <c r="K134" s="62">
        <f>+I134-J134</f>
        <v>0</v>
      </c>
      <c r="M134" s="122"/>
    </row>
    <row r="135" spans="1:13" ht="15">
      <c r="A135" s="41"/>
      <c r="B135" s="143"/>
      <c r="C135" s="55"/>
      <c r="D135" s="55"/>
      <c r="E135" s="90"/>
      <c r="F135" s="57"/>
      <c r="G135" s="56"/>
      <c r="H135" s="57"/>
      <c r="I135" s="63"/>
      <c r="J135" s="63"/>
      <c r="K135" s="62">
        <f>+I135-J135</f>
        <v>0</v>
      </c>
      <c r="M135" s="122"/>
    </row>
    <row r="136" spans="1:11" ht="15">
      <c r="A136" s="46"/>
      <c r="B136" s="47"/>
      <c r="C136" s="47"/>
      <c r="D136" s="47"/>
      <c r="E136" s="47"/>
      <c r="F136" s="47"/>
      <c r="G136" s="244" t="s">
        <v>86</v>
      </c>
      <c r="H136" s="245"/>
      <c r="I136" s="65">
        <f>SUM(I19:I135)</f>
        <v>615696670</v>
      </c>
      <c r="J136" s="65">
        <f>SUM(J19:J135)</f>
        <v>120160700</v>
      </c>
      <c r="K136" s="65">
        <f>SUM(K19:K135)</f>
        <v>495535970</v>
      </c>
    </row>
    <row r="137" spans="1:11" ht="12.75" customHeight="1">
      <c r="A137" s="3"/>
      <c r="B137" s="3"/>
      <c r="C137" s="3"/>
      <c r="D137" s="3"/>
      <c r="E137" s="3"/>
      <c r="F137" s="3"/>
      <c r="G137" s="3"/>
      <c r="H137" s="3"/>
      <c r="I137" s="76"/>
      <c r="J137" s="59"/>
      <c r="K137" s="95"/>
    </row>
    <row r="138" spans="1:11" ht="24.75" customHeight="1">
      <c r="A138" s="133" t="s">
        <v>108</v>
      </c>
      <c r="B138" s="133" t="s">
        <v>106</v>
      </c>
      <c r="C138" s="133" t="s">
        <v>105</v>
      </c>
      <c r="D138" s="134" t="s">
        <v>109</v>
      </c>
      <c r="E138" s="133" t="s">
        <v>33</v>
      </c>
      <c r="F138" s="133" t="s">
        <v>103</v>
      </c>
      <c r="G138" s="133" t="s">
        <v>30</v>
      </c>
      <c r="H138" s="133" t="s">
        <v>42</v>
      </c>
      <c r="I138" s="133" t="s">
        <v>43</v>
      </c>
      <c r="J138" s="133" t="s">
        <v>73</v>
      </c>
      <c r="K138" s="133" t="s">
        <v>48</v>
      </c>
    </row>
    <row r="139" spans="1:11" ht="24.75" customHeight="1">
      <c r="A139" s="140">
        <v>672292000</v>
      </c>
      <c r="B139" s="140"/>
      <c r="C139" s="140">
        <v>0</v>
      </c>
      <c r="D139" s="136">
        <f>+A139+B139-C139</f>
        <v>672292000</v>
      </c>
      <c r="E139" s="136">
        <f>+I136</f>
        <v>615696670</v>
      </c>
      <c r="F139" s="137">
        <f>+E139/D139</f>
        <v>0.9158173382994295</v>
      </c>
      <c r="G139" s="136">
        <f>+I15</f>
        <v>56595330</v>
      </c>
      <c r="H139" s="136">
        <f>+D139-E139-G139</f>
        <v>0</v>
      </c>
      <c r="I139" s="136">
        <f>+J136</f>
        <v>120160700</v>
      </c>
      <c r="J139" s="142">
        <f>+I139/D139</f>
        <v>0.17873290177482404</v>
      </c>
      <c r="K139" s="136">
        <f>+K136</f>
        <v>495535970</v>
      </c>
    </row>
    <row r="140" spans="1:11" ht="15">
      <c r="A140" s="139">
        <v>1</v>
      </c>
      <c r="B140" s="139">
        <v>2</v>
      </c>
      <c r="C140" s="139">
        <v>3</v>
      </c>
      <c r="D140" s="139" t="s">
        <v>35</v>
      </c>
      <c r="E140" s="139">
        <v>5</v>
      </c>
      <c r="F140" s="139" t="s">
        <v>49</v>
      </c>
      <c r="G140" s="139">
        <v>7</v>
      </c>
      <c r="H140" s="139" t="s">
        <v>50</v>
      </c>
      <c r="I140" s="139">
        <v>9</v>
      </c>
      <c r="J140" s="139" t="s">
        <v>74</v>
      </c>
      <c r="K140" s="139" t="s">
        <v>75</v>
      </c>
    </row>
  </sheetData>
  <sheetProtection/>
  <mergeCells count="39">
    <mergeCell ref="B9:C9"/>
    <mergeCell ref="B10:C10"/>
    <mergeCell ref="E9:H9"/>
    <mergeCell ref="E10:H10"/>
    <mergeCell ref="J9:K9"/>
    <mergeCell ref="J10:K10"/>
    <mergeCell ref="J14:K14"/>
    <mergeCell ref="J11:K11"/>
    <mergeCell ref="B12:C12"/>
    <mergeCell ref="E12:H12"/>
    <mergeCell ref="J12:K12"/>
    <mergeCell ref="B13:C13"/>
    <mergeCell ref="E13:H13"/>
    <mergeCell ref="J13:K13"/>
    <mergeCell ref="G136:H136"/>
    <mergeCell ref="G15:H15"/>
    <mergeCell ref="A17:A18"/>
    <mergeCell ref="E17:H17"/>
    <mergeCell ref="I17:I18"/>
    <mergeCell ref="B11:C11"/>
    <mergeCell ref="E11:H11"/>
    <mergeCell ref="B14:C14"/>
    <mergeCell ref="E14:H14"/>
    <mergeCell ref="B7:C7"/>
    <mergeCell ref="E7:H7"/>
    <mergeCell ref="J7:K7"/>
    <mergeCell ref="B8:C8"/>
    <mergeCell ref="E8:H8"/>
    <mergeCell ref="J8:K8"/>
    <mergeCell ref="J17:J18"/>
    <mergeCell ref="E18:F18"/>
    <mergeCell ref="G18:H18"/>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8.xml><?xml version="1.0" encoding="utf-8"?>
<worksheet xmlns="http://schemas.openxmlformats.org/spreadsheetml/2006/main" xmlns:r="http://schemas.openxmlformats.org/officeDocument/2006/relationships">
  <dimension ref="A1:M35"/>
  <sheetViews>
    <sheetView zoomScalePageLayoutView="0" workbookViewId="0" topLeftCell="A1">
      <selection activeCell="J26" sqref="J26"/>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199</v>
      </c>
      <c r="B3" s="132" t="s">
        <v>198</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41">
        <v>43536</v>
      </c>
      <c r="B7" s="239" t="s">
        <v>324</v>
      </c>
      <c r="C7" s="240"/>
      <c r="D7" s="85">
        <v>718</v>
      </c>
      <c r="E7" s="241" t="s">
        <v>338</v>
      </c>
      <c r="F7" s="242" t="s">
        <v>338</v>
      </c>
      <c r="G7" s="242" t="s">
        <v>338</v>
      </c>
      <c r="H7" s="243" t="s">
        <v>338</v>
      </c>
      <c r="I7" s="63">
        <v>35648000</v>
      </c>
      <c r="J7" s="239" t="s">
        <v>328</v>
      </c>
      <c r="K7" s="240"/>
    </row>
    <row r="8" spans="1:11" ht="15">
      <c r="A8" s="41">
        <v>43550</v>
      </c>
      <c r="B8" s="239" t="s">
        <v>324</v>
      </c>
      <c r="C8" s="240"/>
      <c r="D8" s="85">
        <v>792</v>
      </c>
      <c r="E8" s="241" t="s">
        <v>339</v>
      </c>
      <c r="F8" s="242" t="s">
        <v>339</v>
      </c>
      <c r="G8" s="242" t="s">
        <v>339</v>
      </c>
      <c r="H8" s="243" t="s">
        <v>339</v>
      </c>
      <c r="I8" s="63">
        <v>117710</v>
      </c>
      <c r="J8" s="239" t="s">
        <v>328</v>
      </c>
      <c r="K8" s="240"/>
    </row>
    <row r="9" spans="1:11" ht="15">
      <c r="A9" s="41">
        <v>43567</v>
      </c>
      <c r="B9" s="239" t="s">
        <v>324</v>
      </c>
      <c r="C9" s="240"/>
      <c r="D9" s="85">
        <v>871</v>
      </c>
      <c r="E9" s="68" t="s">
        <v>406</v>
      </c>
      <c r="F9" s="176"/>
      <c r="G9" s="176"/>
      <c r="H9" s="195"/>
      <c r="I9" s="63">
        <v>10186033</v>
      </c>
      <c r="J9" s="239" t="s">
        <v>328</v>
      </c>
      <c r="K9" s="240"/>
    </row>
    <row r="10" spans="1:11" ht="15">
      <c r="A10" s="41">
        <v>43607</v>
      </c>
      <c r="B10" s="239" t="s">
        <v>324</v>
      </c>
      <c r="C10" s="240"/>
      <c r="D10" s="85">
        <v>927</v>
      </c>
      <c r="E10" s="241" t="s">
        <v>483</v>
      </c>
      <c r="F10" s="242"/>
      <c r="G10" s="242"/>
      <c r="H10" s="243"/>
      <c r="I10" s="63">
        <v>20660150</v>
      </c>
      <c r="J10" s="239" t="s">
        <v>325</v>
      </c>
      <c r="K10" s="240"/>
    </row>
    <row r="11" spans="1:11" ht="15">
      <c r="A11" s="41"/>
      <c r="B11" s="184"/>
      <c r="C11" s="196"/>
      <c r="D11" s="85"/>
      <c r="E11" s="68"/>
      <c r="F11" s="176"/>
      <c r="G11" s="176"/>
      <c r="H11" s="195"/>
      <c r="I11" s="63"/>
      <c r="J11" s="184"/>
      <c r="K11" s="196"/>
    </row>
    <row r="12" spans="1:11" ht="15">
      <c r="A12" s="41"/>
      <c r="B12" s="184"/>
      <c r="C12" s="196"/>
      <c r="D12" s="85"/>
      <c r="E12" s="68"/>
      <c r="F12" s="176"/>
      <c r="G12" s="176"/>
      <c r="H12" s="195"/>
      <c r="I12" s="63"/>
      <c r="J12" s="184"/>
      <c r="K12" s="196"/>
    </row>
    <row r="13" spans="1:11" ht="12.75" customHeight="1">
      <c r="A13" s="41"/>
      <c r="B13" s="246"/>
      <c r="C13" s="247"/>
      <c r="D13" s="85"/>
      <c r="E13" s="263"/>
      <c r="F13" s="264"/>
      <c r="G13" s="264"/>
      <c r="H13" s="265"/>
      <c r="I13" s="63"/>
      <c r="J13" s="239"/>
      <c r="K13" s="240"/>
    </row>
    <row r="14" spans="1:11" ht="15">
      <c r="A14" s="46"/>
      <c r="B14" s="47"/>
      <c r="C14" s="47"/>
      <c r="D14" s="47"/>
      <c r="E14" s="47"/>
      <c r="F14" s="47"/>
      <c r="G14" s="244" t="s">
        <v>86</v>
      </c>
      <c r="H14" s="245"/>
      <c r="I14" s="61">
        <f>SUM(I7:I13)</f>
        <v>66611893</v>
      </c>
      <c r="J14" s="48"/>
      <c r="K14" s="49"/>
    </row>
    <row r="15" spans="1:11" ht="12.75" customHeight="1">
      <c r="A15" s="3"/>
      <c r="B15" s="3"/>
      <c r="C15" s="3"/>
      <c r="D15" s="3"/>
      <c r="E15" s="3"/>
      <c r="F15" s="3"/>
      <c r="G15" s="3"/>
      <c r="H15" s="3"/>
      <c r="I15" s="22"/>
      <c r="J15" s="32"/>
      <c r="K15" s="42"/>
    </row>
    <row r="16" spans="1:11" ht="15">
      <c r="A16" s="223" t="s">
        <v>22</v>
      </c>
      <c r="B16" s="30" t="s">
        <v>31</v>
      </c>
      <c r="C16" s="51" t="s">
        <v>27</v>
      </c>
      <c r="D16" s="50" t="s">
        <v>27</v>
      </c>
      <c r="E16" s="225" t="s">
        <v>33</v>
      </c>
      <c r="F16" s="229"/>
      <c r="G16" s="229"/>
      <c r="H16" s="226"/>
      <c r="I16" s="223" t="s">
        <v>24</v>
      </c>
      <c r="J16" s="223" t="s">
        <v>23</v>
      </c>
      <c r="K16" s="51" t="s">
        <v>40</v>
      </c>
    </row>
    <row r="17" spans="1:11" ht="15">
      <c r="A17" s="224"/>
      <c r="B17" s="52" t="s">
        <v>32</v>
      </c>
      <c r="C17" s="52" t="s">
        <v>29</v>
      </c>
      <c r="D17" s="52" t="s">
        <v>28</v>
      </c>
      <c r="E17" s="225" t="s">
        <v>26</v>
      </c>
      <c r="F17" s="226"/>
      <c r="G17" s="225" t="s">
        <v>25</v>
      </c>
      <c r="H17" s="226"/>
      <c r="I17" s="224"/>
      <c r="J17" s="224"/>
      <c r="K17" s="52" t="s">
        <v>41</v>
      </c>
    </row>
    <row r="18" spans="1:11" ht="15">
      <c r="A18" s="41">
        <v>43560</v>
      </c>
      <c r="B18" s="55">
        <v>713</v>
      </c>
      <c r="C18" s="55">
        <v>564</v>
      </c>
      <c r="D18" s="55">
        <v>840</v>
      </c>
      <c r="E18" s="90" t="s">
        <v>354</v>
      </c>
      <c r="F18" s="57"/>
      <c r="G18" s="68" t="s">
        <v>358</v>
      </c>
      <c r="H18" s="57"/>
      <c r="I18" s="63">
        <v>80000000</v>
      </c>
      <c r="J18" s="63">
        <v>12322260</v>
      </c>
      <c r="K18" s="62">
        <f>+I18-J18</f>
        <v>67677740</v>
      </c>
    </row>
    <row r="19" spans="1:13" ht="15">
      <c r="A19" s="41">
        <v>43560</v>
      </c>
      <c r="B19" s="55">
        <v>708</v>
      </c>
      <c r="C19" s="55">
        <v>691</v>
      </c>
      <c r="D19" s="55">
        <v>839</v>
      </c>
      <c r="E19" s="90" t="s">
        <v>355</v>
      </c>
      <c r="F19" s="57"/>
      <c r="G19" s="68" t="s">
        <v>359</v>
      </c>
      <c r="H19" s="57"/>
      <c r="I19" s="63">
        <v>15000000</v>
      </c>
      <c r="J19" s="63"/>
      <c r="K19" s="62">
        <f aca="true" t="shared" si="0" ref="K19:K30">+I19-J19</f>
        <v>15000000</v>
      </c>
      <c r="M19" s="122"/>
    </row>
    <row r="20" spans="1:13" ht="15">
      <c r="A20" s="41">
        <v>43567</v>
      </c>
      <c r="B20" s="55">
        <v>747</v>
      </c>
      <c r="C20" s="55">
        <v>810</v>
      </c>
      <c r="D20" s="55">
        <v>870</v>
      </c>
      <c r="E20" s="90" t="s">
        <v>356</v>
      </c>
      <c r="F20" s="57"/>
      <c r="G20" s="68" t="s">
        <v>360</v>
      </c>
      <c r="H20" s="57"/>
      <c r="I20" s="63">
        <v>19296000</v>
      </c>
      <c r="J20" s="63">
        <v>19296000</v>
      </c>
      <c r="K20" s="62">
        <f t="shared" si="0"/>
        <v>0</v>
      </c>
      <c r="M20" s="122"/>
    </row>
    <row r="21" spans="1:13" ht="15">
      <c r="A21" s="41">
        <v>43577</v>
      </c>
      <c r="B21" s="55">
        <v>760</v>
      </c>
      <c r="C21" s="55">
        <v>792</v>
      </c>
      <c r="D21" s="55">
        <v>894</v>
      </c>
      <c r="E21" s="90" t="s">
        <v>357</v>
      </c>
      <c r="F21" s="57"/>
      <c r="G21" s="68" t="s">
        <v>361</v>
      </c>
      <c r="H21" s="57"/>
      <c r="I21" s="63">
        <v>9367280</v>
      </c>
      <c r="J21" s="63">
        <v>9367280</v>
      </c>
      <c r="K21" s="62">
        <f t="shared" si="0"/>
        <v>0</v>
      </c>
      <c r="M21" s="122"/>
    </row>
    <row r="22" spans="1:13" ht="15">
      <c r="A22" s="41">
        <v>43587</v>
      </c>
      <c r="B22" s="55">
        <v>777</v>
      </c>
      <c r="C22" s="55">
        <v>718</v>
      </c>
      <c r="D22" s="55">
        <v>917</v>
      </c>
      <c r="E22" s="90" t="s">
        <v>412</v>
      </c>
      <c r="F22" s="57"/>
      <c r="G22" s="68" t="s">
        <v>411</v>
      </c>
      <c r="H22" s="57"/>
      <c r="I22" s="63">
        <v>23352000</v>
      </c>
      <c r="J22" s="63">
        <v>23352000</v>
      </c>
      <c r="K22" s="62">
        <f t="shared" si="0"/>
        <v>0</v>
      </c>
      <c r="M22" s="122"/>
    </row>
    <row r="23" spans="1:13" ht="15">
      <c r="A23" s="41">
        <v>43593</v>
      </c>
      <c r="B23" s="55">
        <v>793</v>
      </c>
      <c r="C23" s="55">
        <v>792</v>
      </c>
      <c r="D23" s="55">
        <v>936</v>
      </c>
      <c r="E23" s="90" t="s">
        <v>357</v>
      </c>
      <c r="F23" s="57"/>
      <c r="G23" s="68" t="s">
        <v>413</v>
      </c>
      <c r="H23" s="57"/>
      <c r="I23" s="63">
        <v>20513677</v>
      </c>
      <c r="J23" s="63">
        <v>20513677</v>
      </c>
      <c r="K23" s="62">
        <f t="shared" si="0"/>
        <v>0</v>
      </c>
      <c r="M23" s="122"/>
    </row>
    <row r="24" spans="1:13" ht="15">
      <c r="A24" s="41">
        <v>43634</v>
      </c>
      <c r="B24" s="55">
        <v>811</v>
      </c>
      <c r="C24" s="55">
        <v>871</v>
      </c>
      <c r="D24" s="55">
        <v>1048</v>
      </c>
      <c r="E24" s="90" t="s">
        <v>518</v>
      </c>
      <c r="F24" s="57"/>
      <c r="G24" s="208" t="s">
        <v>517</v>
      </c>
      <c r="H24" s="57"/>
      <c r="I24" s="63">
        <v>34813967</v>
      </c>
      <c r="J24" s="63"/>
      <c r="K24" s="62">
        <f t="shared" si="0"/>
        <v>34813967</v>
      </c>
      <c r="M24" s="122"/>
    </row>
    <row r="25" spans="1:13" ht="15">
      <c r="A25" s="41">
        <v>43649</v>
      </c>
      <c r="B25" s="55">
        <v>978</v>
      </c>
      <c r="C25" s="55">
        <v>927</v>
      </c>
      <c r="D25" s="55">
        <v>1200</v>
      </c>
      <c r="E25" s="90" t="s">
        <v>563</v>
      </c>
      <c r="F25" s="57"/>
      <c r="G25" s="209" t="s">
        <v>562</v>
      </c>
      <c r="H25" s="57"/>
      <c r="I25" s="63">
        <v>9339850</v>
      </c>
      <c r="J25" s="63">
        <v>9339850</v>
      </c>
      <c r="K25" s="62">
        <f t="shared" si="0"/>
        <v>0</v>
      </c>
      <c r="M25" s="122"/>
    </row>
    <row r="26" spans="1:13" ht="15">
      <c r="A26" s="41"/>
      <c r="B26" s="55"/>
      <c r="C26" s="55"/>
      <c r="D26" s="55"/>
      <c r="E26" s="90"/>
      <c r="F26" s="57"/>
      <c r="G26" s="209"/>
      <c r="H26" s="57"/>
      <c r="I26" s="63"/>
      <c r="J26" s="63"/>
      <c r="K26" s="62">
        <f t="shared" si="0"/>
        <v>0</v>
      </c>
      <c r="M26" s="122"/>
    </row>
    <row r="27" spans="1:13" ht="15">
      <c r="A27" s="41"/>
      <c r="B27" s="55"/>
      <c r="C27" s="55"/>
      <c r="D27" s="55"/>
      <c r="E27" s="90"/>
      <c r="F27" s="57"/>
      <c r="G27" s="209"/>
      <c r="H27" s="57"/>
      <c r="I27" s="63"/>
      <c r="J27" s="63"/>
      <c r="K27" s="62">
        <f t="shared" si="0"/>
        <v>0</v>
      </c>
      <c r="M27" s="122"/>
    </row>
    <row r="28" spans="1:13" ht="15">
      <c r="A28" s="41"/>
      <c r="B28" s="55"/>
      <c r="C28" s="55"/>
      <c r="D28" s="55"/>
      <c r="E28" s="90"/>
      <c r="F28" s="57"/>
      <c r="G28" s="209"/>
      <c r="H28" s="57"/>
      <c r="I28" s="63"/>
      <c r="J28" s="63"/>
      <c r="K28" s="62">
        <f t="shared" si="0"/>
        <v>0</v>
      </c>
      <c r="M28" s="122"/>
    </row>
    <row r="29" spans="1:13" ht="15">
      <c r="A29" s="41"/>
      <c r="B29" s="55"/>
      <c r="C29" s="55"/>
      <c r="D29" s="55"/>
      <c r="E29" s="90"/>
      <c r="F29" s="57"/>
      <c r="G29" s="209"/>
      <c r="H29" s="57"/>
      <c r="I29" s="63"/>
      <c r="J29" s="63"/>
      <c r="K29" s="62">
        <f t="shared" si="0"/>
        <v>0</v>
      </c>
      <c r="M29" s="122"/>
    </row>
    <row r="30" spans="1:13" ht="15">
      <c r="A30" s="41"/>
      <c r="B30" s="143"/>
      <c r="C30" s="55"/>
      <c r="D30" s="55"/>
      <c r="E30" s="90"/>
      <c r="F30" s="57"/>
      <c r="G30" s="56"/>
      <c r="H30" s="57"/>
      <c r="I30" s="63"/>
      <c r="J30" s="63"/>
      <c r="K30" s="62">
        <f t="shared" si="0"/>
        <v>0</v>
      </c>
      <c r="M30" s="122"/>
    </row>
    <row r="31" spans="1:11" ht="15">
      <c r="A31" s="46"/>
      <c r="B31" s="47"/>
      <c r="C31" s="47"/>
      <c r="D31" s="47"/>
      <c r="E31" s="47"/>
      <c r="F31" s="47"/>
      <c r="G31" s="244" t="s">
        <v>86</v>
      </c>
      <c r="H31" s="245"/>
      <c r="I31" s="65">
        <f>SUM(I18:I30)</f>
        <v>211682774</v>
      </c>
      <c r="J31" s="65">
        <f>SUM(J18:J30)</f>
        <v>94191067</v>
      </c>
      <c r="K31" s="65">
        <f>SUM(K18:K30)</f>
        <v>117491707</v>
      </c>
    </row>
    <row r="32" spans="1:11" ht="12.75" customHeight="1">
      <c r="A32" s="3"/>
      <c r="B32" s="3"/>
      <c r="C32" s="3"/>
      <c r="D32" s="3"/>
      <c r="E32" s="3"/>
      <c r="F32" s="3"/>
      <c r="G32" s="3"/>
      <c r="H32" s="3"/>
      <c r="I32" s="76"/>
      <c r="J32" s="59"/>
      <c r="K32" s="95"/>
    </row>
    <row r="33" spans="1:11" ht="24.75" customHeight="1">
      <c r="A33" s="133" t="s">
        <v>108</v>
      </c>
      <c r="B33" s="133" t="s">
        <v>106</v>
      </c>
      <c r="C33" s="133" t="s">
        <v>105</v>
      </c>
      <c r="D33" s="134" t="s">
        <v>109</v>
      </c>
      <c r="E33" s="133" t="s">
        <v>33</v>
      </c>
      <c r="F33" s="133" t="s">
        <v>103</v>
      </c>
      <c r="G33" s="133" t="s">
        <v>30</v>
      </c>
      <c r="H33" s="133" t="s">
        <v>42</v>
      </c>
      <c r="I33" s="133" t="s">
        <v>43</v>
      </c>
      <c r="J33" s="133" t="s">
        <v>73</v>
      </c>
      <c r="K33" s="133" t="s">
        <v>48</v>
      </c>
    </row>
    <row r="34" spans="1:11" ht="24.75" customHeight="1">
      <c r="A34" s="140">
        <v>309000000</v>
      </c>
      <c r="B34" s="140"/>
      <c r="C34" s="140">
        <v>0</v>
      </c>
      <c r="D34" s="136">
        <f>+A34+B34-C34</f>
        <v>309000000</v>
      </c>
      <c r="E34" s="136">
        <f>+I31</f>
        <v>211682774</v>
      </c>
      <c r="F34" s="137">
        <f>+E34/D34</f>
        <v>0.6850575210355987</v>
      </c>
      <c r="G34" s="136">
        <f>+I14</f>
        <v>66611893</v>
      </c>
      <c r="H34" s="136">
        <f>+D34-E34-G34</f>
        <v>30705333</v>
      </c>
      <c r="I34" s="136">
        <f>+J31</f>
        <v>94191067</v>
      </c>
      <c r="J34" s="142">
        <f>+I34/D34</f>
        <v>0.3048254595469256</v>
      </c>
      <c r="K34" s="136">
        <f>+K31</f>
        <v>117491707</v>
      </c>
    </row>
    <row r="35" spans="1:11" ht="15">
      <c r="A35" s="139">
        <v>1</v>
      </c>
      <c r="B35" s="139">
        <v>2</v>
      </c>
      <c r="C35" s="139">
        <v>3</v>
      </c>
      <c r="D35" s="139" t="s">
        <v>35</v>
      </c>
      <c r="E35" s="139">
        <v>5</v>
      </c>
      <c r="F35" s="139" t="s">
        <v>49</v>
      </c>
      <c r="G35" s="139">
        <v>7</v>
      </c>
      <c r="H35" s="139" t="s">
        <v>50</v>
      </c>
      <c r="I35" s="139">
        <v>9</v>
      </c>
      <c r="J35" s="139" t="s">
        <v>74</v>
      </c>
      <c r="K35" s="139" t="s">
        <v>75</v>
      </c>
    </row>
  </sheetData>
  <sheetProtection/>
  <mergeCells count="29">
    <mergeCell ref="J8:K8"/>
    <mergeCell ref="J9:K9"/>
    <mergeCell ref="B9:C9"/>
    <mergeCell ref="B7:C7"/>
    <mergeCell ref="E7:H7"/>
    <mergeCell ref="J7:K7"/>
    <mergeCell ref="G31:H31"/>
    <mergeCell ref="G14:H14"/>
    <mergeCell ref="A16:A17"/>
    <mergeCell ref="E16:H16"/>
    <mergeCell ref="I16:I17"/>
    <mergeCell ref="B8:C8"/>
    <mergeCell ref="E8:H8"/>
    <mergeCell ref="B10:C10"/>
    <mergeCell ref="E10:H10"/>
    <mergeCell ref="A5:A6"/>
    <mergeCell ref="B5:B6"/>
    <mergeCell ref="D5:D6"/>
    <mergeCell ref="E5:H5"/>
    <mergeCell ref="I5:I6"/>
    <mergeCell ref="J5:K6"/>
    <mergeCell ref="E6:H6"/>
    <mergeCell ref="J10:K10"/>
    <mergeCell ref="J16:J17"/>
    <mergeCell ref="E17:F17"/>
    <mergeCell ref="G17:H17"/>
    <mergeCell ref="B13:C13"/>
    <mergeCell ref="E13:H13"/>
    <mergeCell ref="J13:K13"/>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9.xml><?xml version="1.0" encoding="utf-8"?>
<worksheet xmlns="http://schemas.openxmlformats.org/spreadsheetml/2006/main" xmlns:r="http://schemas.openxmlformats.org/officeDocument/2006/relationships">
  <dimension ref="A1:K27"/>
  <sheetViews>
    <sheetView zoomScalePageLayoutView="0" workbookViewId="0" topLeftCell="A1">
      <selection activeCell="B27" sqref="B27"/>
    </sheetView>
  </sheetViews>
  <sheetFormatPr defaultColWidth="11.421875" defaultRowHeight="12.75"/>
  <cols>
    <col min="1" max="1" width="21.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400</v>
      </c>
      <c r="B3" s="132" t="s">
        <v>410</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231"/>
      <c r="D5" s="223" t="s">
        <v>51</v>
      </c>
      <c r="E5" s="225" t="s">
        <v>30</v>
      </c>
      <c r="F5" s="229"/>
      <c r="G5" s="229"/>
      <c r="H5" s="226"/>
      <c r="I5" s="223" t="s">
        <v>24</v>
      </c>
      <c r="J5" s="230" t="s">
        <v>34</v>
      </c>
      <c r="K5" s="231"/>
    </row>
    <row r="6" spans="1:11" ht="15">
      <c r="A6" s="224"/>
      <c r="B6" s="228"/>
      <c r="C6" s="233"/>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1" ht="15">
      <c r="A11" s="125"/>
      <c r="B11" s="239"/>
      <c r="C11" s="240"/>
      <c r="D11" s="85"/>
      <c r="E11" s="241"/>
      <c r="F11" s="242"/>
      <c r="G11" s="242"/>
      <c r="H11" s="243"/>
      <c r="I11" s="63"/>
      <c r="J11" s="239"/>
      <c r="K11" s="240"/>
    </row>
    <row r="12" spans="1:11" ht="12.75" customHeight="1">
      <c r="A12" s="125"/>
      <c r="B12" s="246"/>
      <c r="C12" s="247"/>
      <c r="D12" s="85"/>
      <c r="E12" s="241"/>
      <c r="F12" s="242"/>
      <c r="G12" s="242"/>
      <c r="H12" s="243"/>
      <c r="I12" s="63"/>
      <c r="J12" s="239"/>
      <c r="K12" s="240"/>
    </row>
    <row r="13" spans="1:11" ht="15">
      <c r="A13" s="46"/>
      <c r="B13" s="33"/>
      <c r="C13" s="33"/>
      <c r="D13" s="47"/>
      <c r="E13" s="47"/>
      <c r="F13" s="47"/>
      <c r="G13" s="244" t="s">
        <v>86</v>
      </c>
      <c r="H13" s="245"/>
      <c r="I13" s="61">
        <f>SUM(I7:I12)</f>
        <v>0</v>
      </c>
      <c r="J13" s="48"/>
      <c r="K13" s="49"/>
    </row>
    <row r="14" spans="1:11" ht="12.75" customHeight="1">
      <c r="A14" s="47"/>
      <c r="B14" s="47"/>
      <c r="C14" s="47"/>
      <c r="D14" s="47"/>
      <c r="E14" s="47"/>
      <c r="F14" s="47"/>
      <c r="G14" s="47"/>
      <c r="H14" s="47"/>
      <c r="I14" s="93"/>
      <c r="J14" s="95"/>
      <c r="K14" s="47"/>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c r="B17" s="54"/>
      <c r="C17" s="55"/>
      <c r="D17" s="55"/>
      <c r="E17" s="128"/>
      <c r="F17" s="57"/>
      <c r="G17" s="128"/>
      <c r="H17" s="57"/>
      <c r="I17" s="60"/>
      <c r="J17" s="60"/>
      <c r="K17" s="62"/>
    </row>
    <row r="18" spans="1:11" ht="15">
      <c r="A18" s="41"/>
      <c r="B18" s="54"/>
      <c r="C18" s="55"/>
      <c r="D18" s="55"/>
      <c r="E18" s="128"/>
      <c r="F18" s="57"/>
      <c r="G18" s="128"/>
      <c r="H18" s="57"/>
      <c r="I18" s="60"/>
      <c r="J18" s="60"/>
      <c r="K18" s="62"/>
    </row>
    <row r="19" spans="1:11" ht="15">
      <c r="A19" s="41"/>
      <c r="B19" s="54"/>
      <c r="C19" s="55"/>
      <c r="D19" s="55"/>
      <c r="E19" s="128"/>
      <c r="F19" s="57"/>
      <c r="G19" s="128"/>
      <c r="H19" s="57"/>
      <c r="I19" s="60"/>
      <c r="J19" s="60"/>
      <c r="K19" s="62"/>
    </row>
    <row r="20" spans="1:11" ht="15">
      <c r="A20" s="41"/>
      <c r="B20" s="54"/>
      <c r="C20" s="55"/>
      <c r="D20" s="55"/>
      <c r="E20" s="128"/>
      <c r="F20" s="57"/>
      <c r="G20" s="128"/>
      <c r="H20" s="57"/>
      <c r="I20" s="60"/>
      <c r="J20" s="60"/>
      <c r="K20" s="62"/>
    </row>
    <row r="21" spans="1:11" ht="15">
      <c r="A21" s="41"/>
      <c r="B21" s="54"/>
      <c r="C21" s="55"/>
      <c r="D21" s="55"/>
      <c r="E21" s="128"/>
      <c r="F21" s="57"/>
      <c r="G21" s="128"/>
      <c r="H21" s="57"/>
      <c r="I21" s="60"/>
      <c r="J21" s="60"/>
      <c r="K21" s="62"/>
    </row>
    <row r="22" spans="1:11" ht="15">
      <c r="A22" s="41"/>
      <c r="B22" s="54"/>
      <c r="C22" s="55"/>
      <c r="D22" s="55"/>
      <c r="E22" s="39"/>
      <c r="F22" s="57"/>
      <c r="G22" s="39"/>
      <c r="H22" s="57"/>
      <c r="I22" s="62"/>
      <c r="J22" s="62"/>
      <c r="K22" s="62"/>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c r="B26" s="140">
        <v>6000000</v>
      </c>
      <c r="C26" s="140">
        <v>0</v>
      </c>
      <c r="D26" s="136">
        <f>+A26+B26-C26</f>
        <v>6000000</v>
      </c>
      <c r="E26" s="136">
        <f>+I23</f>
        <v>0</v>
      </c>
      <c r="F26" s="137">
        <f>+E26/D26</f>
        <v>0</v>
      </c>
      <c r="G26" s="136">
        <f>+I13</f>
        <v>0</v>
      </c>
      <c r="H26" s="136">
        <f>+D26-E26-G26</f>
        <v>6000000</v>
      </c>
      <c r="I26" s="141">
        <f>+J23</f>
        <v>0</v>
      </c>
      <c r="J26" s="142">
        <f>+I26/D26</f>
        <v>0</v>
      </c>
      <c r="K26" s="141">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4">
    <mergeCell ref="E12:H12"/>
    <mergeCell ref="J12:K12"/>
    <mergeCell ref="G23:H23"/>
    <mergeCell ref="G13:H13"/>
    <mergeCell ref="A15:A16"/>
    <mergeCell ref="E15:H15"/>
    <mergeCell ref="I15:I16"/>
    <mergeCell ref="B10:C10"/>
    <mergeCell ref="E10:H10"/>
    <mergeCell ref="J10:K10"/>
    <mergeCell ref="J15:J16"/>
    <mergeCell ref="E16:F16"/>
    <mergeCell ref="G16:H16"/>
    <mergeCell ref="B11:C11"/>
    <mergeCell ref="E11:H11"/>
    <mergeCell ref="J11:K11"/>
    <mergeCell ref="B12:C12"/>
    <mergeCell ref="B7:C7"/>
    <mergeCell ref="E7:H7"/>
    <mergeCell ref="J7:K7"/>
    <mergeCell ref="B9:C9"/>
    <mergeCell ref="E9:H9"/>
    <mergeCell ref="J9:K9"/>
    <mergeCell ref="B8:C8"/>
    <mergeCell ref="E8:H8"/>
    <mergeCell ref="J8:K8"/>
    <mergeCell ref="J5:K6"/>
    <mergeCell ref="A5:A6"/>
    <mergeCell ref="B5:B6"/>
    <mergeCell ref="C5:C6"/>
    <mergeCell ref="D5:D6"/>
    <mergeCell ref="E5:H5"/>
    <mergeCell ref="I5:I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5.xml><?xml version="1.0" encoding="utf-8"?>
<worksheet xmlns="http://schemas.openxmlformats.org/spreadsheetml/2006/main" xmlns:r="http://schemas.openxmlformats.org/officeDocument/2006/relationships">
  <dimension ref="A1:K27"/>
  <sheetViews>
    <sheetView zoomScalePageLayoutView="0" workbookViewId="0" topLeftCell="A1">
      <selection activeCell="I9" sqref="I9"/>
    </sheetView>
  </sheetViews>
  <sheetFormatPr defaultColWidth="11.421875" defaultRowHeight="12.75"/>
  <cols>
    <col min="1" max="1" width="17.8515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110</v>
      </c>
      <c r="B3" s="129" t="s">
        <v>52</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v>43524</v>
      </c>
      <c r="B7" s="239" t="s">
        <v>324</v>
      </c>
      <c r="C7" s="240"/>
      <c r="D7" s="85">
        <v>674</v>
      </c>
      <c r="E7" s="241" t="s">
        <v>334</v>
      </c>
      <c r="F7" s="242" t="s">
        <v>334</v>
      </c>
      <c r="G7" s="242" t="s">
        <v>334</v>
      </c>
      <c r="H7" s="243" t="s">
        <v>334</v>
      </c>
      <c r="I7" s="63">
        <v>1753300</v>
      </c>
      <c r="J7" s="239" t="s">
        <v>479</v>
      </c>
      <c r="K7" s="240"/>
    </row>
    <row r="8" spans="1:11" ht="12.75" customHeight="1">
      <c r="A8" s="194">
        <v>43535</v>
      </c>
      <c r="B8" s="239" t="s">
        <v>324</v>
      </c>
      <c r="C8" s="240"/>
      <c r="D8" s="85">
        <v>713</v>
      </c>
      <c r="E8" s="241" t="s">
        <v>335</v>
      </c>
      <c r="F8" s="242" t="s">
        <v>335</v>
      </c>
      <c r="G8" s="242" t="s">
        <v>335</v>
      </c>
      <c r="H8" s="243" t="s">
        <v>335</v>
      </c>
      <c r="I8" s="63">
        <v>5513800</v>
      </c>
      <c r="J8" s="239" t="s">
        <v>479</v>
      </c>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46"/>
      <c r="C12" s="247"/>
      <c r="D12" s="85"/>
      <c r="E12" s="241"/>
      <c r="F12" s="242"/>
      <c r="G12" s="242"/>
      <c r="H12" s="243"/>
      <c r="I12" s="63"/>
      <c r="J12" s="239"/>
      <c r="K12" s="240"/>
    </row>
    <row r="13" spans="1:11" ht="15">
      <c r="A13" s="46"/>
      <c r="B13" s="33"/>
      <c r="C13" s="33"/>
      <c r="D13" s="47"/>
      <c r="E13" s="47"/>
      <c r="F13" s="47"/>
      <c r="G13" s="244" t="s">
        <v>86</v>
      </c>
      <c r="H13" s="245"/>
      <c r="I13" s="61">
        <f>SUM(I7:I12)</f>
        <v>7267100</v>
      </c>
      <c r="J13" s="48"/>
      <c r="K13" s="49"/>
    </row>
    <row r="14" spans="1:11" ht="12.75" customHeight="1">
      <c r="A14" s="3"/>
      <c r="B14" s="3"/>
      <c r="C14" s="3"/>
      <c r="D14" s="3"/>
      <c r="E14" s="3"/>
      <c r="F14" s="3"/>
      <c r="G14" s="3"/>
      <c r="H14" s="3"/>
      <c r="I14" s="3"/>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69">
        <v>43563</v>
      </c>
      <c r="B17" s="55">
        <v>707</v>
      </c>
      <c r="C17" s="55">
        <v>674</v>
      </c>
      <c r="D17" s="55">
        <v>847</v>
      </c>
      <c r="E17" s="39" t="s">
        <v>384</v>
      </c>
      <c r="F17" s="42"/>
      <c r="G17" s="68" t="s">
        <v>383</v>
      </c>
      <c r="H17" s="57"/>
      <c r="I17" s="63">
        <v>8246700</v>
      </c>
      <c r="J17" s="63">
        <v>2565640</v>
      </c>
      <c r="K17" s="62">
        <f aca="true" t="shared" si="0" ref="K17:K22">+I17-J17</f>
        <v>5681060</v>
      </c>
    </row>
    <row r="18" spans="1:11" ht="15">
      <c r="A18" s="69">
        <v>43598</v>
      </c>
      <c r="B18" s="55">
        <v>787</v>
      </c>
      <c r="C18" s="55">
        <v>713</v>
      </c>
      <c r="D18" s="55">
        <v>948</v>
      </c>
      <c r="E18" s="39" t="s">
        <v>474</v>
      </c>
      <c r="F18" s="42"/>
      <c r="G18" s="68" t="s">
        <v>383</v>
      </c>
      <c r="H18" s="57"/>
      <c r="I18" s="63">
        <v>34486200</v>
      </c>
      <c r="J18" s="63">
        <v>10729040</v>
      </c>
      <c r="K18" s="62">
        <f t="shared" si="0"/>
        <v>23757160</v>
      </c>
    </row>
    <row r="19" spans="1:11" ht="15">
      <c r="A19" s="69"/>
      <c r="B19" s="54"/>
      <c r="C19" s="55"/>
      <c r="D19" s="55"/>
      <c r="E19" s="39"/>
      <c r="F19" s="42"/>
      <c r="G19" s="56"/>
      <c r="H19" s="57"/>
      <c r="I19" s="63"/>
      <c r="J19" s="63"/>
      <c r="K19" s="62">
        <f t="shared" si="0"/>
        <v>0</v>
      </c>
    </row>
    <row r="20" spans="1:11" ht="15">
      <c r="A20" s="69"/>
      <c r="B20" s="54"/>
      <c r="C20" s="55"/>
      <c r="D20" s="55"/>
      <c r="E20" s="39"/>
      <c r="F20" s="42"/>
      <c r="G20" s="56"/>
      <c r="H20" s="57"/>
      <c r="I20" s="62"/>
      <c r="J20" s="62"/>
      <c r="K20" s="62">
        <f t="shared" si="0"/>
        <v>0</v>
      </c>
    </row>
    <row r="21" spans="1:11" ht="15">
      <c r="A21" s="69"/>
      <c r="B21" s="54"/>
      <c r="C21" s="55"/>
      <c r="D21" s="55"/>
      <c r="E21"/>
      <c r="F21" s="57"/>
      <c r="G21"/>
      <c r="H21" s="57"/>
      <c r="I21" s="64"/>
      <c r="J21" s="62"/>
      <c r="K21" s="62">
        <f t="shared" si="0"/>
        <v>0</v>
      </c>
    </row>
    <row r="22" spans="1:11" ht="15">
      <c r="A22" s="41"/>
      <c r="B22" s="54"/>
      <c r="C22" s="55"/>
      <c r="D22" s="55"/>
      <c r="E22" s="39"/>
      <c r="F22" s="57"/>
      <c r="G22" s="56"/>
      <c r="H22" s="57"/>
      <c r="I22" s="58"/>
      <c r="J22" s="62"/>
      <c r="K22" s="62">
        <f t="shared" si="0"/>
        <v>0</v>
      </c>
    </row>
    <row r="23" spans="1:11" ht="15">
      <c r="A23" s="46"/>
      <c r="B23" s="47"/>
      <c r="C23" s="47"/>
      <c r="D23" s="47"/>
      <c r="E23" s="47"/>
      <c r="F23" s="47"/>
      <c r="G23" s="244" t="s">
        <v>86</v>
      </c>
      <c r="H23" s="245"/>
      <c r="I23" s="65">
        <f>SUM(I17:I22)</f>
        <v>42732900</v>
      </c>
      <c r="J23" s="65">
        <f>SUM(J17:J22)</f>
        <v>13294680</v>
      </c>
      <c r="K23" s="65">
        <f>SUM(K17:K22)</f>
        <v>29438220</v>
      </c>
    </row>
    <row r="24" spans="1:11" ht="12.75" customHeight="1">
      <c r="A24" s="3"/>
      <c r="B24" s="3"/>
      <c r="C24" s="3"/>
      <c r="D24" s="3"/>
      <c r="E24" s="3"/>
      <c r="F24" s="3"/>
      <c r="G24" s="3"/>
      <c r="H24" s="3"/>
      <c r="I24" s="3"/>
      <c r="J24" s="59"/>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35">
        <v>78770000</v>
      </c>
      <c r="B26" s="135"/>
      <c r="C26" s="135">
        <v>0</v>
      </c>
      <c r="D26" s="136">
        <f>+A26+B26-C26</f>
        <v>78770000</v>
      </c>
      <c r="E26" s="136">
        <f>+I23</f>
        <v>42732900</v>
      </c>
      <c r="F26" s="137">
        <f>+E26/D26</f>
        <v>0.5425022216579917</v>
      </c>
      <c r="G26" s="136">
        <f>+I13</f>
        <v>7267100</v>
      </c>
      <c r="H26" s="136">
        <f>+D26-E26-G26</f>
        <v>28770000</v>
      </c>
      <c r="I26" s="136">
        <f>+J23</f>
        <v>13294680</v>
      </c>
      <c r="J26" s="138">
        <f>+I26/D26</f>
        <v>0.16877846896026405</v>
      </c>
      <c r="K26" s="136">
        <f>+K23</f>
        <v>29438220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B11:C11"/>
    <mergeCell ref="E11:H11"/>
    <mergeCell ref="J11:K11"/>
    <mergeCell ref="B12:C12"/>
    <mergeCell ref="E12:H12"/>
    <mergeCell ref="J12:K12"/>
    <mergeCell ref="E7:H7"/>
    <mergeCell ref="B8:C8"/>
    <mergeCell ref="E8:H8"/>
    <mergeCell ref="B9:C9"/>
    <mergeCell ref="E9:H9"/>
    <mergeCell ref="B10:C10"/>
    <mergeCell ref="E10:H10"/>
    <mergeCell ref="J10:K10"/>
    <mergeCell ref="G23:H23"/>
    <mergeCell ref="A5:A6"/>
    <mergeCell ref="B5:B6"/>
    <mergeCell ref="D5:D6"/>
    <mergeCell ref="A15:A16"/>
    <mergeCell ref="E15:H15"/>
    <mergeCell ref="G13:H13"/>
    <mergeCell ref="E5:H5"/>
    <mergeCell ref="B7:C7"/>
    <mergeCell ref="I5:I6"/>
    <mergeCell ref="J5:K6"/>
    <mergeCell ref="E6:H6"/>
    <mergeCell ref="I15:I16"/>
    <mergeCell ref="J15:J16"/>
    <mergeCell ref="E16:F16"/>
    <mergeCell ref="G16:H16"/>
    <mergeCell ref="J7:K7"/>
    <mergeCell ref="J8:K8"/>
    <mergeCell ref="J9:K9"/>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50.xml><?xml version="1.0" encoding="utf-8"?>
<worksheet xmlns="http://schemas.openxmlformats.org/spreadsheetml/2006/main" xmlns:r="http://schemas.openxmlformats.org/officeDocument/2006/relationships">
  <dimension ref="A1:M27"/>
  <sheetViews>
    <sheetView zoomScalePageLayoutView="0" workbookViewId="0" topLeftCell="A1">
      <selection activeCell="D7" sqref="D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201</v>
      </c>
      <c r="B3" s="132" t="s">
        <v>200</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v>43560</v>
      </c>
      <c r="B7" s="234" t="s">
        <v>327</v>
      </c>
      <c r="C7" s="235"/>
      <c r="D7" s="85">
        <v>833</v>
      </c>
      <c r="E7" s="236" t="s">
        <v>407</v>
      </c>
      <c r="F7" s="237"/>
      <c r="G7" s="237"/>
      <c r="H7" s="238"/>
      <c r="I7" s="63">
        <v>2183000</v>
      </c>
      <c r="J7" s="234" t="s">
        <v>403</v>
      </c>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2183000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c r="B17" s="54"/>
      <c r="C17" s="55"/>
      <c r="D17" s="55"/>
      <c r="E17" s="124"/>
      <c r="F17" s="57"/>
      <c r="G17" s="56"/>
      <c r="H17" s="57"/>
      <c r="I17" s="63"/>
      <c r="J17" s="63"/>
      <c r="K17" s="62">
        <f aca="true" t="shared" si="0" ref="K17:K22">+I17-J17</f>
        <v>0</v>
      </c>
    </row>
    <row r="18" spans="1:13" ht="15">
      <c r="A18" s="41"/>
      <c r="B18" s="143"/>
      <c r="C18" s="55"/>
      <c r="D18" s="55"/>
      <c r="E18" s="90"/>
      <c r="F18" s="57"/>
      <c r="G18" s="56"/>
      <c r="H18" s="57"/>
      <c r="I18" s="63"/>
      <c r="J18" s="63"/>
      <c r="K18" s="62">
        <f t="shared" si="0"/>
        <v>0</v>
      </c>
      <c r="M18" s="122"/>
    </row>
    <row r="19" spans="1:13" ht="15">
      <c r="A19" s="41"/>
      <c r="B19" s="143"/>
      <c r="C19" s="55"/>
      <c r="D19" s="55"/>
      <c r="E19" s="39"/>
      <c r="F19" s="57"/>
      <c r="G19" s="56"/>
      <c r="H19" s="57"/>
      <c r="I19" s="63"/>
      <c r="J19" s="63"/>
      <c r="K19" s="62">
        <f t="shared" si="0"/>
        <v>0</v>
      </c>
      <c r="M19" s="122"/>
    </row>
    <row r="20" spans="1:13" ht="15">
      <c r="A20" s="41"/>
      <c r="B20" s="143"/>
      <c r="C20" s="55"/>
      <c r="D20" s="55"/>
      <c r="E20" s="39"/>
      <c r="F20" s="57"/>
      <c r="G20" s="56"/>
      <c r="H20" s="57"/>
      <c r="I20" s="63"/>
      <c r="J20" s="63"/>
      <c r="K20" s="62">
        <f t="shared" si="0"/>
        <v>0</v>
      </c>
      <c r="M20" s="122"/>
    </row>
    <row r="21" spans="1:13" ht="15">
      <c r="A21" s="41"/>
      <c r="B21" s="143"/>
      <c r="C21" s="55"/>
      <c r="D21" s="55"/>
      <c r="E21" s="90"/>
      <c r="F21" s="57"/>
      <c r="G21" s="56"/>
      <c r="H21" s="57"/>
      <c r="I21" s="63"/>
      <c r="J21" s="63"/>
      <c r="K21" s="62">
        <f t="shared" si="0"/>
        <v>0</v>
      </c>
      <c r="M21" s="122"/>
    </row>
    <row r="22" spans="1:13" ht="15">
      <c r="A22" s="41"/>
      <c r="B22" s="143"/>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2183000</v>
      </c>
      <c r="B26" s="140"/>
      <c r="C26" s="140">
        <v>0</v>
      </c>
      <c r="D26" s="136">
        <f>+A26+B26-C26</f>
        <v>2183000</v>
      </c>
      <c r="E26" s="136">
        <f>+I23</f>
        <v>0</v>
      </c>
      <c r="F26" s="137">
        <f>+E26/D26</f>
        <v>0</v>
      </c>
      <c r="G26" s="136">
        <f>+I13</f>
        <v>2183000</v>
      </c>
      <c r="H26" s="136">
        <f>+D26-E26-G26</f>
        <v>0</v>
      </c>
      <c r="I26" s="136">
        <f>+J23</f>
        <v>0</v>
      </c>
      <c r="J26" s="142">
        <f>+I26/D26</f>
        <v>0</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51.xml><?xml version="1.0" encoding="utf-8"?>
<worksheet xmlns="http://schemas.openxmlformats.org/spreadsheetml/2006/main" xmlns:r="http://schemas.openxmlformats.org/officeDocument/2006/relationships">
  <dimension ref="A1:M27"/>
  <sheetViews>
    <sheetView zoomScalePageLayoutView="0" workbookViewId="0" topLeftCell="A1">
      <selection activeCell="J18" sqref="J18"/>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203</v>
      </c>
      <c r="B3" s="132" t="s">
        <v>202</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2" ht="15">
      <c r="A11" s="125"/>
      <c r="B11" s="239"/>
      <c r="C11" s="240"/>
      <c r="D11" s="85"/>
      <c r="E11" s="241"/>
      <c r="F11" s="242"/>
      <c r="G11" s="242"/>
      <c r="H11" s="243"/>
      <c r="I11" s="63"/>
      <c r="J11" s="239"/>
      <c r="K11" s="240"/>
      <c r="L11"/>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41">
        <v>43636</v>
      </c>
      <c r="B17" s="55" t="s">
        <v>519</v>
      </c>
      <c r="C17" s="55">
        <v>824</v>
      </c>
      <c r="D17" s="55">
        <v>1054</v>
      </c>
      <c r="E17" s="39" t="s">
        <v>521</v>
      </c>
      <c r="F17" s="57"/>
      <c r="G17" s="56" t="s">
        <v>520</v>
      </c>
      <c r="H17" s="57"/>
      <c r="I17" s="63">
        <v>23514077</v>
      </c>
      <c r="J17" s="63">
        <v>23514077</v>
      </c>
      <c r="K17" s="62">
        <f aca="true" t="shared" si="0" ref="K17:K22">+I17-J17</f>
        <v>0</v>
      </c>
    </row>
    <row r="18" spans="1:13" ht="15">
      <c r="A18" s="41"/>
      <c r="B18" s="143"/>
      <c r="C18" s="55"/>
      <c r="D18" s="55"/>
      <c r="E18" s="90"/>
      <c r="F18" s="57"/>
      <c r="G18" s="56"/>
      <c r="H18" s="57"/>
      <c r="I18" s="63"/>
      <c r="J18" s="63"/>
      <c r="K18" s="62">
        <f t="shared" si="0"/>
        <v>0</v>
      </c>
      <c r="M18" s="122"/>
    </row>
    <row r="19" spans="1:13" ht="15">
      <c r="A19" s="41"/>
      <c r="B19" s="143"/>
      <c r="C19" s="55"/>
      <c r="D19" s="55"/>
      <c r="E19" s="39"/>
      <c r="F19" s="57"/>
      <c r="G19" s="56"/>
      <c r="H19" s="57"/>
      <c r="I19" s="63"/>
      <c r="J19" s="63"/>
      <c r="K19" s="62">
        <f t="shared" si="0"/>
        <v>0</v>
      </c>
      <c r="M19" s="122"/>
    </row>
    <row r="20" spans="1:13" ht="15">
      <c r="A20" s="41"/>
      <c r="B20" s="143"/>
      <c r="C20" s="55"/>
      <c r="D20" s="55"/>
      <c r="E20" s="39"/>
      <c r="F20" s="57"/>
      <c r="G20" s="56"/>
      <c r="H20" s="57"/>
      <c r="I20" s="63"/>
      <c r="J20" s="63"/>
      <c r="K20" s="62">
        <f t="shared" si="0"/>
        <v>0</v>
      </c>
      <c r="M20" s="122"/>
    </row>
    <row r="21" spans="1:13" ht="15">
      <c r="A21" s="41"/>
      <c r="B21" s="143"/>
      <c r="C21" s="55"/>
      <c r="D21" s="55"/>
      <c r="E21" s="90"/>
      <c r="F21" s="57"/>
      <c r="G21" s="56"/>
      <c r="H21" s="57"/>
      <c r="I21" s="63"/>
      <c r="J21" s="63"/>
      <c r="K21" s="62">
        <f t="shared" si="0"/>
        <v>0</v>
      </c>
      <c r="M21" s="122"/>
    </row>
    <row r="22" spans="1:13" ht="15">
      <c r="A22" s="41"/>
      <c r="B22" s="143"/>
      <c r="C22" s="55"/>
      <c r="D22" s="55"/>
      <c r="E22" s="90"/>
      <c r="F22" s="57"/>
      <c r="G22" s="56"/>
      <c r="H22" s="57"/>
      <c r="I22" s="63"/>
      <c r="J22" s="63"/>
      <c r="K22" s="62">
        <f t="shared" si="0"/>
        <v>0</v>
      </c>
      <c r="M22" s="122"/>
    </row>
    <row r="23" spans="1:11" ht="15">
      <c r="A23" s="46"/>
      <c r="B23" s="47"/>
      <c r="C23" s="47"/>
      <c r="D23" s="47"/>
      <c r="E23" s="47"/>
      <c r="F23" s="47"/>
      <c r="G23" s="244" t="s">
        <v>86</v>
      </c>
      <c r="H23" s="245"/>
      <c r="I23" s="65">
        <f>SUM(I17:I22)</f>
        <v>23514077</v>
      </c>
      <c r="J23" s="65">
        <f>SUM(J17:J22)</f>
        <v>23514077</v>
      </c>
      <c r="K23" s="65">
        <f>SUM(K17:K22)</f>
        <v>0</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212180000</v>
      </c>
      <c r="B26" s="140"/>
      <c r="C26" s="140">
        <v>0</v>
      </c>
      <c r="D26" s="136">
        <f>+A26+B26-C26</f>
        <v>212180000</v>
      </c>
      <c r="E26" s="136">
        <f>+I23</f>
        <v>23514077</v>
      </c>
      <c r="F26" s="137">
        <f>+E26/D26</f>
        <v>0.11082136393628052</v>
      </c>
      <c r="G26" s="136">
        <f>+I13</f>
        <v>0</v>
      </c>
      <c r="H26" s="136">
        <f>+D26-E26-G26</f>
        <v>188665923</v>
      </c>
      <c r="I26" s="136">
        <f>+J23</f>
        <v>23514077</v>
      </c>
      <c r="J26" s="142">
        <f>+I26/D26</f>
        <v>0.11082136393628052</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52.xml><?xml version="1.0" encoding="utf-8"?>
<worksheet xmlns="http://schemas.openxmlformats.org/spreadsheetml/2006/main" xmlns:r="http://schemas.openxmlformats.org/officeDocument/2006/relationships">
  <dimension ref="A1:N75"/>
  <sheetViews>
    <sheetView zoomScalePageLayoutView="0" workbookViewId="0" topLeftCell="A34">
      <selection activeCell="J59" sqref="J59"/>
    </sheetView>
  </sheetViews>
  <sheetFormatPr defaultColWidth="11.421875" defaultRowHeight="12.75"/>
  <cols>
    <col min="1" max="2" width="15.7109375" style="31" customWidth="1"/>
    <col min="3" max="3" width="14.7109375" style="31" customWidth="1"/>
    <col min="4" max="11" width="15.7109375" style="31" customWidth="1"/>
    <col min="12" max="13" width="12.28125" style="31" bestFit="1" customWidth="1"/>
    <col min="14"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114</v>
      </c>
      <c r="B3" s="132" t="s">
        <v>115</v>
      </c>
      <c r="C3" s="129"/>
      <c r="D3" s="129"/>
      <c r="E3" s="130"/>
      <c r="F3" s="130"/>
      <c r="G3" s="130"/>
      <c r="H3" s="130"/>
      <c r="I3" s="130"/>
      <c r="J3" s="130"/>
      <c r="K3" s="131" t="str">
        <f>+TOTAL!M1</f>
        <v>AGOSTO</v>
      </c>
    </row>
    <row r="4" spans="1:11" ht="12.75" customHeight="1">
      <c r="A4" s="33"/>
      <c r="B4" s="33"/>
      <c r="C4" s="33"/>
      <c r="D4" s="33"/>
      <c r="E4" s="33"/>
      <c r="F4" s="33"/>
      <c r="G4" s="92"/>
      <c r="H4" s="33"/>
      <c r="I4" s="89"/>
      <c r="J4" s="33"/>
      <c r="K4" s="33"/>
    </row>
    <row r="5" spans="1:11" ht="15">
      <c r="A5" s="223" t="s">
        <v>22</v>
      </c>
      <c r="B5" s="230" t="s">
        <v>85</v>
      </c>
      <c r="C5" s="231"/>
      <c r="D5" s="223" t="s">
        <v>51</v>
      </c>
      <c r="E5" s="225" t="s">
        <v>30</v>
      </c>
      <c r="F5" s="229"/>
      <c r="G5" s="229"/>
      <c r="H5" s="226"/>
      <c r="I5" s="223" t="s">
        <v>24</v>
      </c>
      <c r="J5" s="230" t="s">
        <v>34</v>
      </c>
      <c r="K5" s="231"/>
    </row>
    <row r="6" spans="1:11" ht="15">
      <c r="A6" s="224"/>
      <c r="B6" s="251"/>
      <c r="C6" s="252"/>
      <c r="D6" s="256"/>
      <c r="E6" s="257" t="s">
        <v>26</v>
      </c>
      <c r="F6" s="258"/>
      <c r="G6" s="258"/>
      <c r="H6" s="259"/>
      <c r="I6" s="224"/>
      <c r="J6" s="251"/>
      <c r="K6" s="252"/>
    </row>
    <row r="7" spans="1:11" ht="15">
      <c r="A7" s="193">
        <v>43483</v>
      </c>
      <c r="B7" s="234" t="s">
        <v>324</v>
      </c>
      <c r="C7" s="235"/>
      <c r="D7" s="203">
        <v>344</v>
      </c>
      <c r="E7" s="236" t="s">
        <v>326</v>
      </c>
      <c r="F7" s="237"/>
      <c r="G7" s="237"/>
      <c r="H7" s="238"/>
      <c r="I7" s="217">
        <v>1845358</v>
      </c>
      <c r="J7" s="234" t="s">
        <v>325</v>
      </c>
      <c r="K7" s="235"/>
    </row>
    <row r="8" spans="1:11" s="212" customFormat="1" ht="15" customHeight="1">
      <c r="A8" s="193">
        <v>43651</v>
      </c>
      <c r="B8" s="239" t="s">
        <v>324</v>
      </c>
      <c r="C8" s="240"/>
      <c r="D8" s="199">
        <v>1117</v>
      </c>
      <c r="E8" s="241" t="s">
        <v>589</v>
      </c>
      <c r="F8" s="242"/>
      <c r="G8" s="242"/>
      <c r="H8" s="243"/>
      <c r="I8" s="217">
        <v>8199600</v>
      </c>
      <c r="J8" s="239" t="s">
        <v>325</v>
      </c>
      <c r="K8" s="240"/>
    </row>
    <row r="9" spans="1:11" ht="15">
      <c r="A9" s="193"/>
      <c r="B9" s="239"/>
      <c r="C9" s="240"/>
      <c r="D9" s="87"/>
      <c r="E9" s="241"/>
      <c r="F9" s="242"/>
      <c r="G9" s="242"/>
      <c r="H9" s="243"/>
      <c r="I9" s="217"/>
      <c r="J9" s="239"/>
      <c r="K9" s="240"/>
    </row>
    <row r="10" spans="1:11" ht="15">
      <c r="A10" s="193"/>
      <c r="B10" s="239"/>
      <c r="C10" s="240"/>
      <c r="D10" s="221"/>
      <c r="E10" s="241"/>
      <c r="F10" s="242"/>
      <c r="G10" s="242"/>
      <c r="H10" s="243"/>
      <c r="I10" s="217"/>
      <c r="J10" s="239"/>
      <c r="K10" s="240"/>
    </row>
    <row r="11" spans="1:11" ht="15">
      <c r="A11" s="193"/>
      <c r="B11" s="239"/>
      <c r="C11" s="240"/>
      <c r="D11" s="199"/>
      <c r="E11" s="241"/>
      <c r="F11" s="242"/>
      <c r="G11" s="242"/>
      <c r="H11" s="243"/>
      <c r="I11" s="218"/>
      <c r="J11" s="239"/>
      <c r="K11" s="240"/>
    </row>
    <row r="12" spans="1:11" ht="15">
      <c r="A12" s="193"/>
      <c r="B12" s="239"/>
      <c r="C12" s="240"/>
      <c r="D12" s="199"/>
      <c r="E12" s="241"/>
      <c r="F12" s="242"/>
      <c r="G12" s="242"/>
      <c r="H12" s="243"/>
      <c r="I12" s="218"/>
      <c r="J12" s="239"/>
      <c r="K12" s="240"/>
    </row>
    <row r="13" spans="1:11" ht="15">
      <c r="A13" s="193"/>
      <c r="B13" s="239"/>
      <c r="C13" s="240"/>
      <c r="D13" s="199"/>
      <c r="E13" s="241"/>
      <c r="F13" s="242"/>
      <c r="G13" s="242"/>
      <c r="H13" s="243"/>
      <c r="I13" s="218"/>
      <c r="J13" s="239"/>
      <c r="K13" s="240"/>
    </row>
    <row r="14" spans="1:11" ht="12.75" customHeight="1">
      <c r="A14" s="193"/>
      <c r="B14" s="246"/>
      <c r="C14" s="247"/>
      <c r="D14" s="33"/>
      <c r="E14" s="263"/>
      <c r="F14" s="264"/>
      <c r="G14" s="264"/>
      <c r="H14" s="265"/>
      <c r="I14" s="217"/>
      <c r="J14" s="239"/>
      <c r="K14" s="240"/>
    </row>
    <row r="15" spans="1:11" ht="15">
      <c r="A15" s="46"/>
      <c r="B15" s="33"/>
      <c r="C15" s="33"/>
      <c r="D15" s="33"/>
      <c r="E15" s="33"/>
      <c r="F15" s="33"/>
      <c r="G15" s="261" t="s">
        <v>86</v>
      </c>
      <c r="H15" s="262"/>
      <c r="I15" s="216">
        <f>SUM(I7:I14)</f>
        <v>10044958</v>
      </c>
      <c r="J15" s="48"/>
      <c r="K15" s="49"/>
    </row>
    <row r="16" spans="1:11" ht="12.75" customHeight="1">
      <c r="A16" s="3"/>
      <c r="B16" s="3"/>
      <c r="C16" s="3"/>
      <c r="D16" s="3"/>
      <c r="E16" s="3"/>
      <c r="F16" s="3"/>
      <c r="G16" s="3"/>
      <c r="H16" s="3"/>
      <c r="I16" s="22"/>
      <c r="J16" s="94"/>
      <c r="K16" s="120"/>
    </row>
    <row r="17" spans="1:11" ht="15">
      <c r="A17" s="223" t="s">
        <v>22</v>
      </c>
      <c r="B17" s="30" t="s">
        <v>31</v>
      </c>
      <c r="C17" s="51" t="s">
        <v>27</v>
      </c>
      <c r="D17" s="50" t="s">
        <v>27</v>
      </c>
      <c r="E17" s="225" t="s">
        <v>33</v>
      </c>
      <c r="F17" s="229"/>
      <c r="G17" s="229"/>
      <c r="H17" s="226"/>
      <c r="I17" s="223" t="s">
        <v>24</v>
      </c>
      <c r="J17" s="223" t="s">
        <v>23</v>
      </c>
      <c r="K17" s="51" t="s">
        <v>40</v>
      </c>
    </row>
    <row r="18" spans="1:11" ht="15">
      <c r="A18" s="224"/>
      <c r="B18" s="52" t="s">
        <v>32</v>
      </c>
      <c r="C18" s="52" t="s">
        <v>29</v>
      </c>
      <c r="D18" s="52" t="s">
        <v>28</v>
      </c>
      <c r="E18" s="257" t="s">
        <v>26</v>
      </c>
      <c r="F18" s="259"/>
      <c r="G18" s="225" t="s">
        <v>25</v>
      </c>
      <c r="H18" s="226"/>
      <c r="I18" s="256"/>
      <c r="J18" s="224"/>
      <c r="K18" s="52" t="s">
        <v>41</v>
      </c>
    </row>
    <row r="19" spans="1:11" ht="15">
      <c r="A19" s="41">
        <v>43479</v>
      </c>
      <c r="B19" s="55" t="s">
        <v>225</v>
      </c>
      <c r="C19" s="55">
        <v>197</v>
      </c>
      <c r="D19" s="175">
        <v>134</v>
      </c>
      <c r="E19" s="236" t="s">
        <v>226</v>
      </c>
      <c r="F19" s="238"/>
      <c r="G19" s="176" t="s">
        <v>229</v>
      </c>
      <c r="H19" s="66"/>
      <c r="I19" s="178">
        <v>2277000</v>
      </c>
      <c r="J19" s="60">
        <v>2277000</v>
      </c>
      <c r="K19" s="62">
        <f aca="true" t="shared" si="0" ref="K19:K62">+I19-J19</f>
        <v>0</v>
      </c>
    </row>
    <row r="20" spans="1:11" ht="15" customHeight="1">
      <c r="A20" s="41">
        <v>43483</v>
      </c>
      <c r="B20" s="55" t="s">
        <v>212</v>
      </c>
      <c r="C20" s="55">
        <v>314</v>
      </c>
      <c r="D20" s="175">
        <v>198</v>
      </c>
      <c r="E20" s="241" t="s">
        <v>213</v>
      </c>
      <c r="F20" s="243"/>
      <c r="G20" s="176" t="s">
        <v>229</v>
      </c>
      <c r="H20" s="66"/>
      <c r="I20" s="179">
        <v>4365106476</v>
      </c>
      <c r="J20" s="60">
        <v>4365106476</v>
      </c>
      <c r="K20" s="62">
        <f t="shared" si="0"/>
        <v>0</v>
      </c>
    </row>
    <row r="21" spans="1:11" ht="15" customHeight="1">
      <c r="A21" s="41">
        <v>43483</v>
      </c>
      <c r="B21" s="55" t="s">
        <v>223</v>
      </c>
      <c r="C21" s="55">
        <v>315</v>
      </c>
      <c r="D21" s="175">
        <v>204</v>
      </c>
      <c r="E21" s="241" t="s">
        <v>224</v>
      </c>
      <c r="F21" s="243"/>
      <c r="G21" s="176" t="s">
        <v>229</v>
      </c>
      <c r="H21" s="66"/>
      <c r="I21" s="179">
        <v>498138368</v>
      </c>
      <c r="J21" s="60">
        <v>498138368</v>
      </c>
      <c r="K21" s="62">
        <f t="shared" si="0"/>
        <v>0</v>
      </c>
    </row>
    <row r="22" spans="1:11" ht="15">
      <c r="A22" s="41">
        <v>43490</v>
      </c>
      <c r="B22" s="55" t="s">
        <v>214</v>
      </c>
      <c r="C22" s="55">
        <v>416</v>
      </c>
      <c r="D22" s="175">
        <v>338</v>
      </c>
      <c r="E22" s="241" t="s">
        <v>215</v>
      </c>
      <c r="F22" s="243"/>
      <c r="G22" s="176" t="s">
        <v>229</v>
      </c>
      <c r="H22" s="66"/>
      <c r="I22" s="179">
        <v>13229378</v>
      </c>
      <c r="J22" s="60">
        <f>13229378-591424</f>
        <v>12637954</v>
      </c>
      <c r="K22" s="62">
        <f t="shared" si="0"/>
        <v>591424</v>
      </c>
    </row>
    <row r="23" spans="1:11" ht="15">
      <c r="A23" s="41">
        <v>43508</v>
      </c>
      <c r="B23" s="55" t="s">
        <v>218</v>
      </c>
      <c r="C23" s="55">
        <v>560</v>
      </c>
      <c r="D23" s="175">
        <v>524</v>
      </c>
      <c r="E23" s="241" t="s">
        <v>220</v>
      </c>
      <c r="F23" s="243"/>
      <c r="G23" s="176" t="s">
        <v>229</v>
      </c>
      <c r="H23" s="66"/>
      <c r="I23" s="179">
        <v>1288934409</v>
      </c>
      <c r="J23" s="60">
        <v>1288934409</v>
      </c>
      <c r="K23" s="62">
        <f t="shared" si="0"/>
        <v>0</v>
      </c>
    </row>
    <row r="24" spans="1:11" ht="15">
      <c r="A24" s="41">
        <v>43508</v>
      </c>
      <c r="B24" s="55" t="s">
        <v>221</v>
      </c>
      <c r="C24" s="55">
        <v>557</v>
      </c>
      <c r="D24" s="175">
        <v>528</v>
      </c>
      <c r="E24" s="241" t="s">
        <v>222</v>
      </c>
      <c r="F24" s="243"/>
      <c r="G24" s="176" t="s">
        <v>229</v>
      </c>
      <c r="H24" s="66"/>
      <c r="I24" s="179">
        <v>750600</v>
      </c>
      <c r="J24" s="60">
        <v>750600</v>
      </c>
      <c r="K24" s="62">
        <f t="shared" si="0"/>
        <v>0</v>
      </c>
    </row>
    <row r="25" spans="1:11" ht="15">
      <c r="A25" s="41">
        <v>43510</v>
      </c>
      <c r="B25" s="55" t="s">
        <v>216</v>
      </c>
      <c r="C25" s="55">
        <v>570</v>
      </c>
      <c r="D25" s="175">
        <v>538</v>
      </c>
      <c r="E25" s="241" t="s">
        <v>217</v>
      </c>
      <c r="F25" s="243"/>
      <c r="G25" s="176" t="s">
        <v>229</v>
      </c>
      <c r="H25" s="66"/>
      <c r="I25" s="179">
        <v>182449674</v>
      </c>
      <c r="J25" s="60">
        <v>168883930</v>
      </c>
      <c r="K25" s="62">
        <f t="shared" si="0"/>
        <v>13565744</v>
      </c>
    </row>
    <row r="26" spans="1:11" ht="15">
      <c r="A26" s="41">
        <v>43515</v>
      </c>
      <c r="B26" s="55" t="s">
        <v>274</v>
      </c>
      <c r="C26" s="55">
        <v>613</v>
      </c>
      <c r="D26" s="175">
        <v>567</v>
      </c>
      <c r="E26" s="241" t="s">
        <v>275</v>
      </c>
      <c r="F26" s="243"/>
      <c r="G26" s="176" t="s">
        <v>229</v>
      </c>
      <c r="H26" s="66"/>
      <c r="I26" s="179">
        <v>4028032676</v>
      </c>
      <c r="J26" s="60">
        <v>3688112076</v>
      </c>
      <c r="K26" s="62">
        <f t="shared" si="0"/>
        <v>339920600</v>
      </c>
    </row>
    <row r="27" spans="1:11" ht="15">
      <c r="A27" s="41">
        <v>43515</v>
      </c>
      <c r="B27" s="55" t="s">
        <v>276</v>
      </c>
      <c r="C27" s="55">
        <v>612</v>
      </c>
      <c r="D27" s="175">
        <v>569</v>
      </c>
      <c r="E27" s="241" t="s">
        <v>277</v>
      </c>
      <c r="F27" s="243"/>
      <c r="G27" s="176" t="s">
        <v>229</v>
      </c>
      <c r="H27" s="66"/>
      <c r="I27" s="179">
        <v>3863056</v>
      </c>
      <c r="J27" s="60">
        <v>3863056</v>
      </c>
      <c r="K27" s="62">
        <f t="shared" si="0"/>
        <v>0</v>
      </c>
    </row>
    <row r="28" spans="1:13" ht="15">
      <c r="A28" s="41">
        <v>43535</v>
      </c>
      <c r="B28" s="55" t="s">
        <v>294</v>
      </c>
      <c r="C28" s="55">
        <v>705</v>
      </c>
      <c r="D28" s="175">
        <v>685</v>
      </c>
      <c r="E28" s="241" t="s">
        <v>295</v>
      </c>
      <c r="F28" s="243"/>
      <c r="G28" s="176" t="s">
        <v>229</v>
      </c>
      <c r="H28" s="66"/>
      <c r="I28" s="179">
        <f>1268719800-428739</f>
        <v>1268291061</v>
      </c>
      <c r="J28" s="60">
        <f>1608640400-428739</f>
        <v>1608211661</v>
      </c>
      <c r="K28" s="62">
        <f t="shared" si="0"/>
        <v>-339920600</v>
      </c>
      <c r="M28" s="122"/>
    </row>
    <row r="29" spans="1:11" ht="15">
      <c r="A29" s="41">
        <v>43535</v>
      </c>
      <c r="B29" s="55" t="s">
        <v>346</v>
      </c>
      <c r="C29" s="55">
        <v>704</v>
      </c>
      <c r="D29" s="175">
        <v>692</v>
      </c>
      <c r="E29" s="241" t="s">
        <v>347</v>
      </c>
      <c r="F29" s="243"/>
      <c r="G29" s="176" t="s">
        <v>229</v>
      </c>
      <c r="H29" s="66"/>
      <c r="I29" s="179">
        <v>2763800</v>
      </c>
      <c r="J29" s="60">
        <v>2763800</v>
      </c>
      <c r="K29" s="62">
        <f t="shared" si="0"/>
        <v>0</v>
      </c>
    </row>
    <row r="30" spans="1:11" ht="15">
      <c r="A30" s="41">
        <v>43537</v>
      </c>
      <c r="B30" s="55" t="s">
        <v>348</v>
      </c>
      <c r="C30" s="55">
        <v>720</v>
      </c>
      <c r="D30" s="175">
        <v>706</v>
      </c>
      <c r="E30" s="241" t="s">
        <v>349</v>
      </c>
      <c r="F30" s="243"/>
      <c r="G30" s="176" t="s">
        <v>229</v>
      </c>
      <c r="H30" s="66"/>
      <c r="I30" s="179">
        <v>594200</v>
      </c>
      <c r="J30" s="60">
        <v>594200</v>
      </c>
      <c r="K30" s="62">
        <f t="shared" si="0"/>
        <v>0</v>
      </c>
    </row>
    <row r="31" spans="1:11" ht="15">
      <c r="A31" s="41">
        <v>43543</v>
      </c>
      <c r="B31" s="55" t="s">
        <v>344</v>
      </c>
      <c r="C31" s="55">
        <v>752</v>
      </c>
      <c r="D31" s="175">
        <v>735</v>
      </c>
      <c r="E31" s="241" t="s">
        <v>345</v>
      </c>
      <c r="F31" s="243"/>
      <c r="G31" s="176" t="s">
        <v>229</v>
      </c>
      <c r="H31" s="66"/>
      <c r="I31" s="179">
        <v>8427320</v>
      </c>
      <c r="J31" s="60">
        <v>8427320</v>
      </c>
      <c r="K31" s="62">
        <f t="shared" si="0"/>
        <v>0</v>
      </c>
    </row>
    <row r="32" spans="1:13" ht="15">
      <c r="A32" s="41">
        <v>43543</v>
      </c>
      <c r="B32" s="55" t="s">
        <v>287</v>
      </c>
      <c r="C32" s="55">
        <v>753</v>
      </c>
      <c r="D32" s="175">
        <v>737</v>
      </c>
      <c r="E32" s="241" t="s">
        <v>288</v>
      </c>
      <c r="F32" s="243"/>
      <c r="G32" s="176" t="s">
        <v>229</v>
      </c>
      <c r="H32" s="66"/>
      <c r="I32" s="179">
        <v>4367026289</v>
      </c>
      <c r="J32" s="60">
        <v>4010731118</v>
      </c>
      <c r="K32" s="62">
        <f t="shared" si="0"/>
        <v>356295171</v>
      </c>
      <c r="M32" s="122"/>
    </row>
    <row r="33" spans="1:13" ht="15">
      <c r="A33" s="41">
        <v>43560</v>
      </c>
      <c r="B33" s="55" t="s">
        <v>379</v>
      </c>
      <c r="C33" s="55">
        <v>834</v>
      </c>
      <c r="D33" s="175">
        <v>843</v>
      </c>
      <c r="E33" s="241" t="s">
        <v>378</v>
      </c>
      <c r="F33" s="243"/>
      <c r="G33" s="176" t="s">
        <v>229</v>
      </c>
      <c r="H33" s="66"/>
      <c r="I33" s="179">
        <v>1283586395</v>
      </c>
      <c r="J33" s="60">
        <f>+I33+356295171</f>
        <v>1639881566</v>
      </c>
      <c r="K33" s="62">
        <f t="shared" si="0"/>
        <v>-356295171</v>
      </c>
      <c r="M33" s="122"/>
    </row>
    <row r="34" spans="1:13" ht="15">
      <c r="A34" s="41">
        <v>43564</v>
      </c>
      <c r="B34" s="55" t="s">
        <v>391</v>
      </c>
      <c r="C34" s="55">
        <v>795</v>
      </c>
      <c r="D34" s="175">
        <v>854</v>
      </c>
      <c r="E34" s="241" t="s">
        <v>392</v>
      </c>
      <c r="F34" s="243"/>
      <c r="G34" s="176" t="s">
        <v>229</v>
      </c>
      <c r="H34" s="66"/>
      <c r="I34" s="179">
        <v>510525</v>
      </c>
      <c r="J34" s="60">
        <v>510525</v>
      </c>
      <c r="K34" s="62">
        <f t="shared" si="0"/>
        <v>0</v>
      </c>
      <c r="M34" s="122"/>
    </row>
    <row r="35" spans="1:13" ht="15">
      <c r="A35" s="41">
        <v>43567</v>
      </c>
      <c r="B35" s="55" t="s">
        <v>385</v>
      </c>
      <c r="C35" s="55">
        <v>857</v>
      </c>
      <c r="D35" s="175">
        <v>871</v>
      </c>
      <c r="E35" s="241" t="s">
        <v>386</v>
      </c>
      <c r="F35" s="243"/>
      <c r="G35" s="176" t="s">
        <v>229</v>
      </c>
      <c r="H35" s="66"/>
      <c r="I35" s="179">
        <v>4081274650</v>
      </c>
      <c r="J35" s="60">
        <v>3735644076</v>
      </c>
      <c r="K35" s="62">
        <f t="shared" si="0"/>
        <v>345630574</v>
      </c>
      <c r="M35" s="122"/>
    </row>
    <row r="36" spans="1:13" ht="15">
      <c r="A36" s="41">
        <v>43567</v>
      </c>
      <c r="B36" s="55" t="s">
        <v>387</v>
      </c>
      <c r="C36" s="55">
        <v>856</v>
      </c>
      <c r="D36" s="175">
        <v>872</v>
      </c>
      <c r="E36" s="241" t="s">
        <v>388</v>
      </c>
      <c r="F36" s="243"/>
      <c r="G36" s="176" t="s">
        <v>229</v>
      </c>
      <c r="H36" s="66"/>
      <c r="I36" s="179">
        <v>1750394</v>
      </c>
      <c r="J36" s="60">
        <v>1750394</v>
      </c>
      <c r="K36" s="62">
        <f t="shared" si="0"/>
        <v>0</v>
      </c>
      <c r="M36" s="122"/>
    </row>
    <row r="37" spans="1:11" ht="15">
      <c r="A37" s="41">
        <v>43572</v>
      </c>
      <c r="B37" s="55" t="s">
        <v>389</v>
      </c>
      <c r="C37" s="55">
        <v>882</v>
      </c>
      <c r="D37" s="175">
        <v>893</v>
      </c>
      <c r="E37" s="241" t="s">
        <v>390</v>
      </c>
      <c r="F37" s="243"/>
      <c r="G37" s="176" t="s">
        <v>229</v>
      </c>
      <c r="H37" s="66"/>
      <c r="I37" s="179">
        <v>89861456</v>
      </c>
      <c r="J37" s="60">
        <f>89861456+K25</f>
        <v>103427200</v>
      </c>
      <c r="K37" s="62">
        <f t="shared" si="0"/>
        <v>-13565744</v>
      </c>
    </row>
    <row r="38" spans="1:11" ht="15">
      <c r="A38" s="41">
        <v>43591</v>
      </c>
      <c r="B38" s="55" t="s">
        <v>484</v>
      </c>
      <c r="C38" s="55">
        <v>907</v>
      </c>
      <c r="D38" s="175">
        <v>927</v>
      </c>
      <c r="E38" s="68" t="s">
        <v>485</v>
      </c>
      <c r="F38" s="195"/>
      <c r="G38" s="176" t="s">
        <v>229</v>
      </c>
      <c r="H38" s="66"/>
      <c r="I38" s="179">
        <v>2009100</v>
      </c>
      <c r="J38" s="60">
        <v>2009100</v>
      </c>
      <c r="K38" s="62">
        <f t="shared" si="0"/>
        <v>0</v>
      </c>
    </row>
    <row r="39" spans="1:12" ht="15">
      <c r="A39" s="41">
        <v>43595</v>
      </c>
      <c r="B39" s="55" t="s">
        <v>473</v>
      </c>
      <c r="C39" s="55">
        <v>916</v>
      </c>
      <c r="D39" s="175">
        <v>947</v>
      </c>
      <c r="E39" s="241" t="s">
        <v>472</v>
      </c>
      <c r="F39" s="243"/>
      <c r="G39" s="176" t="s">
        <v>229</v>
      </c>
      <c r="H39" s="66"/>
      <c r="I39" s="179">
        <f>1281503044-'Servicios Financieros y Conexos'!I20</f>
        <v>1281038112</v>
      </c>
      <c r="J39" s="60">
        <f>1627133618-'Servicios Financieros y Conexos'!J20</f>
        <v>1626668686</v>
      </c>
      <c r="K39" s="62">
        <f t="shared" si="0"/>
        <v>-345630574</v>
      </c>
      <c r="L39" s="122"/>
    </row>
    <row r="40" spans="1:12" ht="15">
      <c r="A40" s="41">
        <v>43598</v>
      </c>
      <c r="B40" s="55" t="s">
        <v>486</v>
      </c>
      <c r="C40" s="55">
        <v>796</v>
      </c>
      <c r="D40" s="175">
        <v>949</v>
      </c>
      <c r="E40" s="241" t="s">
        <v>489</v>
      </c>
      <c r="F40" s="243"/>
      <c r="G40" s="176" t="s">
        <v>229</v>
      </c>
      <c r="H40" s="66"/>
      <c r="I40" s="179">
        <v>1873545</v>
      </c>
      <c r="J40" s="60">
        <v>1873545</v>
      </c>
      <c r="K40" s="62">
        <f t="shared" si="0"/>
        <v>0</v>
      </c>
      <c r="L40" s="122"/>
    </row>
    <row r="41" spans="1:12" ht="15">
      <c r="A41" s="41">
        <v>43600</v>
      </c>
      <c r="B41" s="55" t="s">
        <v>487</v>
      </c>
      <c r="C41" s="55">
        <v>895</v>
      </c>
      <c r="D41" s="175">
        <v>973</v>
      </c>
      <c r="E41" s="241" t="s">
        <v>490</v>
      </c>
      <c r="F41" s="243"/>
      <c r="G41" s="176" t="s">
        <v>229</v>
      </c>
      <c r="H41" s="66"/>
      <c r="I41" s="179">
        <v>31034</v>
      </c>
      <c r="J41" s="60">
        <v>31034</v>
      </c>
      <c r="K41" s="62">
        <f t="shared" si="0"/>
        <v>0</v>
      </c>
      <c r="L41" s="122"/>
    </row>
    <row r="42" spans="1:12" ht="15">
      <c r="A42" s="41">
        <v>43601</v>
      </c>
      <c r="B42" s="55" t="s">
        <v>488</v>
      </c>
      <c r="C42" s="55">
        <v>894</v>
      </c>
      <c r="D42" s="175">
        <v>979</v>
      </c>
      <c r="E42" s="241" t="s">
        <v>491</v>
      </c>
      <c r="F42" s="243"/>
      <c r="G42" s="176" t="s">
        <v>229</v>
      </c>
      <c r="H42" s="66"/>
      <c r="I42" s="179">
        <v>7498585</v>
      </c>
      <c r="J42" s="60">
        <v>7498585</v>
      </c>
      <c r="K42" s="62">
        <f t="shared" si="0"/>
        <v>0</v>
      </c>
      <c r="L42" s="122"/>
    </row>
    <row r="43" spans="1:11" ht="15">
      <c r="A43" s="41">
        <v>43605</v>
      </c>
      <c r="B43" s="55" t="s">
        <v>475</v>
      </c>
      <c r="C43" s="55">
        <v>923</v>
      </c>
      <c r="D43" s="175">
        <v>987</v>
      </c>
      <c r="E43" s="241" t="s">
        <v>476</v>
      </c>
      <c r="F43" s="243"/>
      <c r="G43" s="176" t="s">
        <v>229</v>
      </c>
      <c r="H43" s="66"/>
      <c r="I43" s="179">
        <v>4365470362</v>
      </c>
      <c r="J43" s="60">
        <v>4003258963</v>
      </c>
      <c r="K43" s="62">
        <f t="shared" si="0"/>
        <v>362211399</v>
      </c>
    </row>
    <row r="44" spans="1:11" ht="15">
      <c r="A44" s="41">
        <v>43608</v>
      </c>
      <c r="B44" s="55" t="s">
        <v>478</v>
      </c>
      <c r="C44" s="55">
        <v>929</v>
      </c>
      <c r="D44" s="175">
        <v>994</v>
      </c>
      <c r="E44" s="241" t="s">
        <v>477</v>
      </c>
      <c r="F44" s="243"/>
      <c r="G44" s="176" t="s">
        <v>229</v>
      </c>
      <c r="H44" s="66"/>
      <c r="I44" s="179">
        <v>5863718</v>
      </c>
      <c r="J44" s="60">
        <v>5335983</v>
      </c>
      <c r="K44" s="62">
        <f t="shared" si="0"/>
        <v>527735</v>
      </c>
    </row>
    <row r="45" spans="1:11" ht="15">
      <c r="A45" s="41">
        <v>43626</v>
      </c>
      <c r="B45" s="55" t="s">
        <v>522</v>
      </c>
      <c r="C45" s="55">
        <v>942</v>
      </c>
      <c r="D45" s="175">
        <v>1014</v>
      </c>
      <c r="E45" s="208" t="s">
        <v>523</v>
      </c>
      <c r="F45" s="195"/>
      <c r="G45" s="176" t="s">
        <v>229</v>
      </c>
      <c r="H45" s="66"/>
      <c r="I45" s="179">
        <v>723500</v>
      </c>
      <c r="J45" s="60">
        <v>723500</v>
      </c>
      <c r="K45" s="62">
        <f t="shared" si="0"/>
        <v>0</v>
      </c>
    </row>
    <row r="46" spans="1:11" ht="15">
      <c r="A46" s="41">
        <v>43626</v>
      </c>
      <c r="B46" s="55" t="s">
        <v>496</v>
      </c>
      <c r="C46" s="55">
        <v>943</v>
      </c>
      <c r="D46" s="175">
        <v>1015</v>
      </c>
      <c r="E46" s="208" t="s">
        <v>497</v>
      </c>
      <c r="F46" s="195"/>
      <c r="G46" s="176" t="s">
        <v>229</v>
      </c>
      <c r="H46" s="66"/>
      <c r="I46" s="179">
        <f>1297091466-'Servicios Financieros y Conexos'!I21</f>
        <v>1296602602</v>
      </c>
      <c r="J46" s="60">
        <f>1659302865-'Servicios Financieros y Conexos'!J21</f>
        <v>1658814001</v>
      </c>
      <c r="K46" s="62">
        <f t="shared" si="0"/>
        <v>-362211399</v>
      </c>
    </row>
    <row r="47" spans="1:11" ht="15">
      <c r="A47" s="41">
        <v>43626</v>
      </c>
      <c r="B47" s="55" t="s">
        <v>524</v>
      </c>
      <c r="C47" s="55">
        <v>944</v>
      </c>
      <c r="D47" s="175">
        <v>1027</v>
      </c>
      <c r="E47" s="208" t="s">
        <v>525</v>
      </c>
      <c r="F47" s="195"/>
      <c r="G47" s="176" t="s">
        <v>229</v>
      </c>
      <c r="H47" s="66"/>
      <c r="I47" s="179">
        <v>9639026974</v>
      </c>
      <c r="J47" s="60">
        <v>9279173008</v>
      </c>
      <c r="K47" s="62">
        <f t="shared" si="0"/>
        <v>359853966</v>
      </c>
    </row>
    <row r="48" spans="1:11" ht="15">
      <c r="A48" s="41">
        <v>43626</v>
      </c>
      <c r="B48" s="55" t="s">
        <v>526</v>
      </c>
      <c r="C48" s="55">
        <v>945</v>
      </c>
      <c r="D48" s="175">
        <v>1029</v>
      </c>
      <c r="E48" s="241" t="s">
        <v>527</v>
      </c>
      <c r="F48" s="243"/>
      <c r="G48" s="176" t="s">
        <v>229</v>
      </c>
      <c r="H48" s="66"/>
      <c r="I48" s="179">
        <v>29613844</v>
      </c>
      <c r="J48" s="60">
        <v>29613844</v>
      </c>
      <c r="K48" s="62">
        <f t="shared" si="0"/>
        <v>0</v>
      </c>
    </row>
    <row r="49" spans="1:11" ht="15">
      <c r="A49" s="41">
        <v>43637</v>
      </c>
      <c r="B49" s="55" t="s">
        <v>528</v>
      </c>
      <c r="C49" s="55">
        <v>967</v>
      </c>
      <c r="D49" s="175">
        <v>1060</v>
      </c>
      <c r="E49" s="241" t="s">
        <v>529</v>
      </c>
      <c r="F49" s="243"/>
      <c r="G49" s="176" t="s">
        <v>229</v>
      </c>
      <c r="H49" s="66"/>
      <c r="I49" s="179">
        <v>11843786</v>
      </c>
      <c r="J49" s="60">
        <v>11843786</v>
      </c>
      <c r="K49" s="62">
        <f t="shared" si="0"/>
        <v>0</v>
      </c>
    </row>
    <row r="50" spans="1:11" ht="15">
      <c r="A50" s="41">
        <v>43637</v>
      </c>
      <c r="B50" s="55" t="s">
        <v>530</v>
      </c>
      <c r="C50" s="55">
        <v>968</v>
      </c>
      <c r="D50" s="175">
        <v>1058</v>
      </c>
      <c r="E50" s="241" t="s">
        <v>531</v>
      </c>
      <c r="F50" s="243"/>
      <c r="G50" s="176" t="s">
        <v>229</v>
      </c>
      <c r="H50" s="66"/>
      <c r="I50" s="179">
        <v>19215540</v>
      </c>
      <c r="J50" s="60">
        <v>17578372</v>
      </c>
      <c r="K50" s="62">
        <f t="shared" si="0"/>
        <v>1637168</v>
      </c>
    </row>
    <row r="51" spans="1:11" ht="15">
      <c r="A51" s="41">
        <v>43651</v>
      </c>
      <c r="B51" s="55" t="s">
        <v>566</v>
      </c>
      <c r="C51" s="55">
        <v>1118</v>
      </c>
      <c r="D51" s="175">
        <v>1203</v>
      </c>
      <c r="E51" s="241" t="s">
        <v>570</v>
      </c>
      <c r="F51" s="243"/>
      <c r="G51" s="176" t="s">
        <v>229</v>
      </c>
      <c r="H51" s="66"/>
      <c r="I51" s="179">
        <v>7520900</v>
      </c>
      <c r="J51" s="179">
        <v>7520900</v>
      </c>
      <c r="K51" s="62">
        <f t="shared" si="0"/>
        <v>0</v>
      </c>
    </row>
    <row r="52" spans="1:11" ht="15">
      <c r="A52" s="41">
        <v>43651</v>
      </c>
      <c r="B52" s="55" t="s">
        <v>567</v>
      </c>
      <c r="C52" s="55">
        <v>1119</v>
      </c>
      <c r="D52" s="175">
        <v>1204</v>
      </c>
      <c r="E52" s="241" t="s">
        <v>571</v>
      </c>
      <c r="F52" s="243"/>
      <c r="G52" s="176" t="s">
        <v>229</v>
      </c>
      <c r="H52" s="66"/>
      <c r="I52" s="179">
        <v>8288300</v>
      </c>
      <c r="J52" s="179">
        <v>8288300</v>
      </c>
      <c r="K52" s="62">
        <f t="shared" si="0"/>
        <v>0</v>
      </c>
    </row>
    <row r="53" spans="1:11" ht="15">
      <c r="A53" s="41">
        <v>43655</v>
      </c>
      <c r="B53" s="55" t="s">
        <v>533</v>
      </c>
      <c r="C53" s="55">
        <v>1120</v>
      </c>
      <c r="D53" s="175">
        <v>1212</v>
      </c>
      <c r="E53" s="241" t="s">
        <v>534</v>
      </c>
      <c r="F53" s="243"/>
      <c r="G53" s="176" t="s">
        <v>229</v>
      </c>
      <c r="H53" s="66"/>
      <c r="I53" s="179">
        <f>1768780699-'Servicios Financieros y Conexos'!I22</f>
        <v>1767685288</v>
      </c>
      <c r="J53" s="60">
        <f>2128634665-'Servicios Financieros y Conexos'!J22</f>
        <v>2127539254</v>
      </c>
      <c r="K53" s="62">
        <f t="shared" si="0"/>
        <v>-359853966</v>
      </c>
    </row>
    <row r="54" spans="1:11" ht="15">
      <c r="A54" s="41">
        <v>43664</v>
      </c>
      <c r="B54" s="55" t="s">
        <v>568</v>
      </c>
      <c r="C54" s="55">
        <v>1123</v>
      </c>
      <c r="D54" s="175">
        <v>1224</v>
      </c>
      <c r="E54" s="241" t="s">
        <v>572</v>
      </c>
      <c r="F54" s="243"/>
      <c r="G54" s="176" t="s">
        <v>229</v>
      </c>
      <c r="H54" s="66"/>
      <c r="I54" s="179">
        <v>4429049089</v>
      </c>
      <c r="J54" s="60">
        <v>4082596237</v>
      </c>
      <c r="K54" s="62">
        <f t="shared" si="0"/>
        <v>346452852</v>
      </c>
    </row>
    <row r="55" spans="1:11" ht="15">
      <c r="A55" s="41">
        <v>43664</v>
      </c>
      <c r="B55" s="55" t="s">
        <v>569</v>
      </c>
      <c r="C55" s="55">
        <v>1124</v>
      </c>
      <c r="D55" s="175">
        <v>1225</v>
      </c>
      <c r="E55" s="241" t="s">
        <v>573</v>
      </c>
      <c r="F55" s="243"/>
      <c r="G55" s="176" t="s">
        <v>229</v>
      </c>
      <c r="H55" s="66"/>
      <c r="I55" s="179">
        <v>18194384</v>
      </c>
      <c r="J55" s="179">
        <v>18194384</v>
      </c>
      <c r="K55" s="62">
        <f t="shared" si="0"/>
        <v>0</v>
      </c>
    </row>
    <row r="56" spans="1:11" ht="15">
      <c r="A56" s="41">
        <v>43686</v>
      </c>
      <c r="B56" s="55" t="s">
        <v>584</v>
      </c>
      <c r="C56" s="55">
        <v>1133</v>
      </c>
      <c r="D56" s="175">
        <v>1244</v>
      </c>
      <c r="E56" s="241" t="s">
        <v>585</v>
      </c>
      <c r="F56" s="243"/>
      <c r="G56" s="176" t="s">
        <v>229</v>
      </c>
      <c r="H56" s="66"/>
      <c r="I56" s="179">
        <f>1331585600-'Servicios Financieros y Conexos'!I23</f>
        <v>1331184152</v>
      </c>
      <c r="J56" s="60">
        <f>1678038452-'Servicios Financieros y Conexos'!J23</f>
        <v>1677637004</v>
      </c>
      <c r="K56" s="62">
        <f t="shared" si="0"/>
        <v>-346452852</v>
      </c>
    </row>
    <row r="57" spans="1:11" ht="15">
      <c r="A57" s="41">
        <v>43693</v>
      </c>
      <c r="B57" s="55" t="s">
        <v>717</v>
      </c>
      <c r="C57" s="55">
        <v>1140</v>
      </c>
      <c r="D57" s="175">
        <v>1253</v>
      </c>
      <c r="E57" s="222" t="s">
        <v>718</v>
      </c>
      <c r="F57" s="195"/>
      <c r="G57" s="176" t="s">
        <v>229</v>
      </c>
      <c r="H57" s="66"/>
      <c r="I57" s="179">
        <v>21970628</v>
      </c>
      <c r="J57" s="60">
        <v>21970628</v>
      </c>
      <c r="K57" s="62">
        <f t="shared" si="0"/>
        <v>0</v>
      </c>
    </row>
    <row r="58" spans="1:11" ht="15">
      <c r="A58" s="41">
        <v>43693</v>
      </c>
      <c r="B58" s="55" t="s">
        <v>719</v>
      </c>
      <c r="C58" s="55">
        <v>1141</v>
      </c>
      <c r="D58" s="175">
        <v>1254</v>
      </c>
      <c r="E58" s="222" t="s">
        <v>720</v>
      </c>
      <c r="F58" s="195"/>
      <c r="G58" s="176" t="s">
        <v>229</v>
      </c>
      <c r="H58" s="66"/>
      <c r="I58" s="179">
        <v>4234806194</v>
      </c>
      <c r="J58" s="60">
        <v>3876069168</v>
      </c>
      <c r="K58" s="62">
        <f t="shared" si="0"/>
        <v>358737026</v>
      </c>
    </row>
    <row r="59" spans="1:11" ht="15">
      <c r="A59" s="41"/>
      <c r="B59" s="55"/>
      <c r="C59" s="55"/>
      <c r="D59" s="175"/>
      <c r="E59" s="213"/>
      <c r="F59" s="195"/>
      <c r="G59" s="176"/>
      <c r="H59" s="66"/>
      <c r="I59" s="179"/>
      <c r="J59" s="220"/>
      <c r="K59" s="62">
        <f t="shared" si="0"/>
        <v>0</v>
      </c>
    </row>
    <row r="60" spans="1:11" ht="15">
      <c r="A60" s="41"/>
      <c r="B60" s="55"/>
      <c r="C60" s="55"/>
      <c r="D60" s="175"/>
      <c r="E60" s="213"/>
      <c r="F60" s="195"/>
      <c r="G60" s="176"/>
      <c r="H60" s="66"/>
      <c r="I60" s="179"/>
      <c r="J60" s="220"/>
      <c r="K60" s="62">
        <f t="shared" si="0"/>
        <v>0</v>
      </c>
    </row>
    <row r="61" spans="1:11" ht="15">
      <c r="A61" s="41"/>
      <c r="B61" s="55"/>
      <c r="C61" s="55"/>
      <c r="D61" s="175"/>
      <c r="E61" s="241"/>
      <c r="F61" s="243"/>
      <c r="G61" s="176"/>
      <c r="H61" s="66"/>
      <c r="I61" s="179"/>
      <c r="J61" s="60"/>
      <c r="K61" s="62">
        <f t="shared" si="0"/>
        <v>0</v>
      </c>
    </row>
    <row r="62" spans="1:11" ht="15">
      <c r="A62" s="41"/>
      <c r="B62" s="55"/>
      <c r="C62" s="55"/>
      <c r="D62" s="175"/>
      <c r="E62" s="241"/>
      <c r="F62" s="243"/>
      <c r="G62" s="176"/>
      <c r="H62" s="66"/>
      <c r="I62" s="179"/>
      <c r="J62" s="60"/>
      <c r="K62" s="62">
        <f t="shared" si="0"/>
        <v>0</v>
      </c>
    </row>
    <row r="63" spans="1:11" ht="15">
      <c r="A63" s="41"/>
      <c r="C63" s="55"/>
      <c r="D63" s="175"/>
      <c r="E63" s="241"/>
      <c r="F63" s="243"/>
      <c r="G63" s="176"/>
      <c r="H63" s="66"/>
      <c r="I63" s="179"/>
      <c r="J63" s="60"/>
      <c r="K63" s="62">
        <f>+I63-J63</f>
        <v>0</v>
      </c>
    </row>
    <row r="64" spans="1:11" ht="15">
      <c r="A64" s="41"/>
      <c r="B64" s="55"/>
      <c r="C64" s="55"/>
      <c r="D64" s="175"/>
      <c r="E64" s="241"/>
      <c r="F64" s="243"/>
      <c r="G64" s="176"/>
      <c r="H64" s="66"/>
      <c r="I64" s="179"/>
      <c r="J64" s="60"/>
      <c r="K64" s="62">
        <f>+I64-J64</f>
        <v>0</v>
      </c>
    </row>
    <row r="65" spans="1:11" ht="12.75" customHeight="1">
      <c r="A65" s="41"/>
      <c r="B65" s="55"/>
      <c r="C65" s="55"/>
      <c r="D65" s="175"/>
      <c r="E65" s="263"/>
      <c r="F65" s="265"/>
      <c r="G65" s="176"/>
      <c r="H65" s="66"/>
      <c r="I65" s="190"/>
      <c r="J65" s="60"/>
      <c r="K65" s="62">
        <f>+I65-J65</f>
        <v>0</v>
      </c>
    </row>
    <row r="66" spans="1:14" ht="15">
      <c r="A66" s="46"/>
      <c r="B66" s="47"/>
      <c r="C66" s="47"/>
      <c r="D66" s="47"/>
      <c r="E66" s="33"/>
      <c r="F66" s="33"/>
      <c r="G66" s="244" t="s">
        <v>86</v>
      </c>
      <c r="H66" s="245"/>
      <c r="I66" s="177">
        <f>SUM(I19:I65)</f>
        <v>49966377364</v>
      </c>
      <c r="J66" s="65">
        <f>SUM(J19:J65)</f>
        <v>49604884011</v>
      </c>
      <c r="K66" s="65">
        <f>SUM(K19:K65)</f>
        <v>361493353</v>
      </c>
      <c r="L66" s="122"/>
      <c r="N66" s="122"/>
    </row>
    <row r="67" spans="1:11" ht="12.75" customHeight="1">
      <c r="A67" s="3"/>
      <c r="B67" s="3"/>
      <c r="C67" s="3"/>
      <c r="D67" s="3"/>
      <c r="E67" s="3"/>
      <c r="F67" s="3"/>
      <c r="G67" s="3"/>
      <c r="H67" s="3"/>
      <c r="I67" s="76"/>
      <c r="J67" s="76"/>
      <c r="K67" s="47"/>
    </row>
    <row r="68" spans="1:14" ht="24.75" customHeight="1">
      <c r="A68" s="133" t="s">
        <v>108</v>
      </c>
      <c r="B68" s="133" t="s">
        <v>106</v>
      </c>
      <c r="C68" s="133" t="s">
        <v>105</v>
      </c>
      <c r="D68" s="134" t="s">
        <v>109</v>
      </c>
      <c r="E68" s="133" t="s">
        <v>33</v>
      </c>
      <c r="F68" s="133" t="s">
        <v>103</v>
      </c>
      <c r="G68" s="133" t="s">
        <v>30</v>
      </c>
      <c r="H68" s="133" t="s">
        <v>42</v>
      </c>
      <c r="I68" s="133" t="s">
        <v>43</v>
      </c>
      <c r="J68" s="133" t="s">
        <v>73</v>
      </c>
      <c r="K68" s="133" t="s">
        <v>48</v>
      </c>
      <c r="N68" s="122"/>
    </row>
    <row r="69" spans="1:11" ht="24.75" customHeight="1">
      <c r="A69" s="140">
        <v>86996412000</v>
      </c>
      <c r="B69" s="140"/>
      <c r="C69" s="140">
        <v>0</v>
      </c>
      <c r="D69" s="136">
        <f>+A69+B69-C69</f>
        <v>86996412000</v>
      </c>
      <c r="E69" s="136">
        <f>+I66</f>
        <v>49966377364</v>
      </c>
      <c r="F69" s="137">
        <f>+E69/D69</f>
        <v>0.5743498635782818</v>
      </c>
      <c r="G69" s="136">
        <f>+I15</f>
        <v>10044958</v>
      </c>
      <c r="H69" s="136">
        <f>+D69-E69-G69</f>
        <v>37019989678</v>
      </c>
      <c r="I69" s="136">
        <f>+J66</f>
        <v>49604884011</v>
      </c>
      <c r="J69" s="142">
        <f>+I69/D69</f>
        <v>0.5701945961978294</v>
      </c>
      <c r="K69" s="136">
        <f>+K66</f>
        <v>361493353</v>
      </c>
    </row>
    <row r="70" spans="1:11" ht="15">
      <c r="A70" s="139">
        <v>1</v>
      </c>
      <c r="B70" s="139">
        <v>2</v>
      </c>
      <c r="C70" s="139">
        <v>3</v>
      </c>
      <c r="D70" s="139" t="s">
        <v>35</v>
      </c>
      <c r="E70" s="139">
        <v>5</v>
      </c>
      <c r="F70" s="139" t="s">
        <v>49</v>
      </c>
      <c r="G70" s="139">
        <v>7</v>
      </c>
      <c r="H70" s="139" t="s">
        <v>50</v>
      </c>
      <c r="I70" s="139">
        <v>9</v>
      </c>
      <c r="J70" s="139" t="s">
        <v>74</v>
      </c>
      <c r="K70" s="139" t="s">
        <v>75</v>
      </c>
    </row>
    <row r="72" ht="15">
      <c r="E72" s="122">
        <f>16029884307-E69</f>
        <v>-33936493057</v>
      </c>
    </row>
    <row r="73" spans="2:10" ht="15">
      <c r="B73" s="122"/>
      <c r="I73" s="122"/>
      <c r="J73" s="122"/>
    </row>
    <row r="74" spans="5:10" ht="15">
      <c r="E74" s="122"/>
      <c r="I74" s="122"/>
      <c r="J74" s="122"/>
    </row>
    <row r="75" ht="15">
      <c r="E75" s="122"/>
    </row>
  </sheetData>
  <sheetProtection/>
  <mergeCells count="78">
    <mergeCell ref="E61:F61"/>
    <mergeCell ref="E62:F62"/>
    <mergeCell ref="E50:F50"/>
    <mergeCell ref="E40:F40"/>
    <mergeCell ref="E41:F41"/>
    <mergeCell ref="E42:F42"/>
    <mergeCell ref="J7:K7"/>
    <mergeCell ref="J10:K10"/>
    <mergeCell ref="J14:K14"/>
    <mergeCell ref="B10:C10"/>
    <mergeCell ref="B14:C14"/>
    <mergeCell ref="E56:F56"/>
    <mergeCell ref="E14:H14"/>
    <mergeCell ref="E27:F27"/>
    <mergeCell ref="E55:F55"/>
    <mergeCell ref="G15:H15"/>
    <mergeCell ref="E7:H7"/>
    <mergeCell ref="B8:C8"/>
    <mergeCell ref="B9:C9"/>
    <mergeCell ref="E8:H8"/>
    <mergeCell ref="E9:H9"/>
    <mergeCell ref="B11:C11"/>
    <mergeCell ref="E11:H11"/>
    <mergeCell ref="E10:H10"/>
    <mergeCell ref="J5:K6"/>
    <mergeCell ref="E20:F20"/>
    <mergeCell ref="B5:C6"/>
    <mergeCell ref="E5:H5"/>
    <mergeCell ref="E6:H6"/>
    <mergeCell ref="J8:K8"/>
    <mergeCell ref="J9:K9"/>
    <mergeCell ref="E48:F48"/>
    <mergeCell ref="E30:F30"/>
    <mergeCell ref="E31:F31"/>
    <mergeCell ref="E32:F32"/>
    <mergeCell ref="J11:K11"/>
    <mergeCell ref="B7:C7"/>
    <mergeCell ref="E24:F24"/>
    <mergeCell ref="E36:F36"/>
    <mergeCell ref="E39:F39"/>
    <mergeCell ref="E33:F33"/>
    <mergeCell ref="E37:F37"/>
    <mergeCell ref="E29:F29"/>
    <mergeCell ref="J17:J18"/>
    <mergeCell ref="I17:I18"/>
    <mergeCell ref="A17:A18"/>
    <mergeCell ref="D5:D6"/>
    <mergeCell ref="I5:I6"/>
    <mergeCell ref="A5:A6"/>
    <mergeCell ref="B12:C12"/>
    <mergeCell ref="E12:H12"/>
    <mergeCell ref="E35:F35"/>
    <mergeCell ref="E22:F22"/>
    <mergeCell ref="E19:F19"/>
    <mergeCell ref="E21:F21"/>
    <mergeCell ref="E23:F23"/>
    <mergeCell ref="E26:F26"/>
    <mergeCell ref="E25:F25"/>
    <mergeCell ref="G66:H66"/>
    <mergeCell ref="E17:H17"/>
    <mergeCell ref="E18:F18"/>
    <mergeCell ref="G18:H18"/>
    <mergeCell ref="E64:F64"/>
    <mergeCell ref="E65:F65"/>
    <mergeCell ref="E53:F53"/>
    <mergeCell ref="E54:F54"/>
    <mergeCell ref="E63:F63"/>
    <mergeCell ref="E34:F34"/>
    <mergeCell ref="J12:K12"/>
    <mergeCell ref="B13:C13"/>
    <mergeCell ref="E13:H13"/>
    <mergeCell ref="J13:K13"/>
    <mergeCell ref="E51:F51"/>
    <mergeCell ref="E52:F52"/>
    <mergeCell ref="E49:F49"/>
    <mergeCell ref="E43:F43"/>
    <mergeCell ref="E44:F44"/>
    <mergeCell ref="E28:F28"/>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53.xml><?xml version="1.0" encoding="utf-8"?>
<worksheet xmlns="http://schemas.openxmlformats.org/spreadsheetml/2006/main" xmlns:r="http://schemas.openxmlformats.org/officeDocument/2006/relationships">
  <dimension ref="A1:K29"/>
  <sheetViews>
    <sheetView zoomScalePageLayoutView="0" workbookViewId="0" topLeftCell="A1">
      <selection activeCell="A7" sqref="A7:K12"/>
    </sheetView>
  </sheetViews>
  <sheetFormatPr defaultColWidth="11.421875" defaultRowHeight="12.75"/>
  <cols>
    <col min="1"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100</v>
      </c>
      <c r="B3" s="132" t="s">
        <v>101</v>
      </c>
      <c r="C3" s="129"/>
      <c r="D3" s="129"/>
      <c r="E3" s="130"/>
      <c r="F3" s="130"/>
      <c r="G3" s="130"/>
      <c r="H3" s="130"/>
      <c r="I3" s="130"/>
      <c r="J3" s="130"/>
      <c r="K3" s="131" t="str">
        <f>+TOTAL!M1</f>
        <v>AGOSTO</v>
      </c>
    </row>
    <row r="4" spans="1:11" ht="12.75" customHeight="1">
      <c r="A4" s="33"/>
      <c r="B4" s="33"/>
      <c r="C4" s="33"/>
      <c r="D4" s="33"/>
      <c r="E4" s="33"/>
      <c r="F4" s="33"/>
      <c r="G4" s="33"/>
      <c r="H4" s="33"/>
      <c r="I4" s="89"/>
      <c r="J4" s="33"/>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57" t="s">
        <v>26</v>
      </c>
      <c r="F6" s="258"/>
      <c r="G6" s="258"/>
      <c r="H6" s="259"/>
      <c r="I6" s="256"/>
      <c r="J6" s="251"/>
      <c r="K6" s="252"/>
    </row>
    <row r="7" spans="1:11" ht="15">
      <c r="A7" s="194"/>
      <c r="B7" s="234"/>
      <c r="C7" s="235"/>
      <c r="D7" s="85"/>
      <c r="E7" s="236"/>
      <c r="F7" s="237"/>
      <c r="G7" s="237"/>
      <c r="H7" s="238"/>
      <c r="I7" s="63"/>
      <c r="J7" s="234"/>
      <c r="K7" s="235"/>
    </row>
    <row r="8" spans="1:11" ht="15">
      <c r="A8" s="125"/>
      <c r="B8" s="239"/>
      <c r="C8" s="240"/>
      <c r="D8" s="85"/>
      <c r="E8" s="241"/>
      <c r="F8" s="242"/>
      <c r="G8" s="242"/>
      <c r="H8" s="243"/>
      <c r="I8" s="63"/>
      <c r="J8" s="239"/>
      <c r="K8" s="240"/>
    </row>
    <row r="9" spans="1:11" ht="15">
      <c r="A9" s="125"/>
      <c r="B9" s="239"/>
      <c r="C9" s="240"/>
      <c r="D9" s="85"/>
      <c r="E9" s="241"/>
      <c r="F9" s="242"/>
      <c r="G9" s="242"/>
      <c r="H9" s="243"/>
      <c r="I9" s="63"/>
      <c r="J9" s="239"/>
      <c r="K9" s="240"/>
    </row>
    <row r="10" spans="1:11" ht="15">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33"/>
      <c r="F13" s="33"/>
      <c r="G13" s="261" t="s">
        <v>86</v>
      </c>
      <c r="H13" s="262"/>
      <c r="I13" s="189">
        <f>SUM(I11:I12)</f>
        <v>0</v>
      </c>
      <c r="J13" s="48"/>
      <c r="K13" s="49"/>
    </row>
    <row r="14" spans="1:11" ht="12.75" customHeight="1">
      <c r="A14" s="3"/>
      <c r="B14" s="3"/>
      <c r="C14" s="3"/>
      <c r="D14" s="3"/>
      <c r="E14" s="3"/>
      <c r="F14" s="3"/>
      <c r="G14" s="3"/>
      <c r="H14" s="3"/>
      <c r="I14" s="22"/>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5">
      <c r="A17" s="80"/>
      <c r="B17" s="80"/>
      <c r="C17" s="80"/>
      <c r="D17" s="80"/>
      <c r="E17" s="123"/>
      <c r="F17" s="82"/>
      <c r="G17" s="123"/>
      <c r="H17" s="81"/>
      <c r="I17" s="51"/>
      <c r="J17" s="87"/>
      <c r="K17" s="51"/>
    </row>
    <row r="18" spans="1:11" ht="15">
      <c r="A18" s="80"/>
      <c r="B18" s="80"/>
      <c r="C18" s="80"/>
      <c r="D18" s="80"/>
      <c r="E18" s="123"/>
      <c r="F18" s="82"/>
      <c r="G18" s="123"/>
      <c r="H18" s="81"/>
      <c r="I18" s="80"/>
      <c r="J18" s="87"/>
      <c r="K18" s="80"/>
    </row>
    <row r="19" spans="1:11" ht="15">
      <c r="A19" s="80"/>
      <c r="B19" s="80"/>
      <c r="C19" s="80"/>
      <c r="D19" s="80"/>
      <c r="E19" s="123"/>
      <c r="F19" s="82"/>
      <c r="G19" s="123"/>
      <c r="H19" s="81"/>
      <c r="I19" s="80"/>
      <c r="J19" s="87"/>
      <c r="K19" s="80"/>
    </row>
    <row r="20" spans="1:11" ht="12.75" customHeight="1">
      <c r="A20" s="36"/>
      <c r="B20" s="36"/>
      <c r="C20" s="36"/>
      <c r="D20" s="36"/>
      <c r="E20" s="39"/>
      <c r="F20" s="42"/>
      <c r="G20" s="39"/>
      <c r="H20" s="32"/>
      <c r="I20" s="36"/>
      <c r="J20" s="32"/>
      <c r="K20" s="36"/>
    </row>
    <row r="21" spans="1:11" ht="15">
      <c r="A21" s="41"/>
      <c r="B21" s="54"/>
      <c r="C21" s="55"/>
      <c r="D21" s="55"/>
      <c r="E21" s="90"/>
      <c r="F21" s="57"/>
      <c r="G21" s="56"/>
      <c r="H21" s="66"/>
      <c r="I21" s="78"/>
      <c r="J21" s="191"/>
      <c r="K21" s="62">
        <f>+I21-J21</f>
        <v>0</v>
      </c>
    </row>
    <row r="22" spans="1:11" ht="12.75" customHeight="1">
      <c r="A22" s="41"/>
      <c r="B22" s="54"/>
      <c r="C22" s="36"/>
      <c r="D22" s="36"/>
      <c r="E22" s="39"/>
      <c r="F22" s="42"/>
      <c r="G22" s="39"/>
      <c r="H22" s="32"/>
      <c r="I22" s="74"/>
      <c r="J22" s="192"/>
      <c r="K22" s="74"/>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76"/>
      <c r="J24" s="59"/>
      <c r="K24" s="95"/>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0</v>
      </c>
      <c r="B26" s="140"/>
      <c r="C26" s="140">
        <v>0</v>
      </c>
      <c r="D26" s="136">
        <f>+A26+B26-C26</f>
        <v>0</v>
      </c>
      <c r="E26" s="136">
        <f>+I23</f>
        <v>0</v>
      </c>
      <c r="F26" s="137">
        <v>0</v>
      </c>
      <c r="G26" s="136">
        <f>+I13</f>
        <v>0</v>
      </c>
      <c r="H26" s="136">
        <f>+D26-E26-G26</f>
        <v>0</v>
      </c>
      <c r="I26" s="136">
        <f>+J23</f>
        <v>0</v>
      </c>
      <c r="J26" s="142">
        <v>0</v>
      </c>
      <c r="K26" s="136">
        <f>+K23</f>
        <v>0</v>
      </c>
    </row>
    <row r="27" spans="1:11" ht="15">
      <c r="A27" s="139">
        <v>1</v>
      </c>
      <c r="B27" s="139">
        <v>2</v>
      </c>
      <c r="C27" s="139">
        <v>3</v>
      </c>
      <c r="D27" s="139" t="s">
        <v>35</v>
      </c>
      <c r="E27" s="139">
        <v>5</v>
      </c>
      <c r="F27" s="139" t="s">
        <v>49</v>
      </c>
      <c r="G27" s="139">
        <v>7</v>
      </c>
      <c r="H27" s="139" t="s">
        <v>50</v>
      </c>
      <c r="I27" s="139">
        <v>9</v>
      </c>
      <c r="J27" s="139" t="s">
        <v>74</v>
      </c>
      <c r="K27" s="139" t="s">
        <v>75</v>
      </c>
    </row>
    <row r="29" ht="15">
      <c r="B29" s="122"/>
    </row>
  </sheetData>
  <sheetProtection/>
  <mergeCells count="33">
    <mergeCell ref="B12:C12"/>
    <mergeCell ref="E12:H12"/>
    <mergeCell ref="J12:K12"/>
    <mergeCell ref="B10:C10"/>
    <mergeCell ref="E10:H10"/>
    <mergeCell ref="J10:K10"/>
    <mergeCell ref="B11:C11"/>
    <mergeCell ref="E11:H11"/>
    <mergeCell ref="J11:K11"/>
    <mergeCell ref="J7:K7"/>
    <mergeCell ref="B8:C8"/>
    <mergeCell ref="E8:H8"/>
    <mergeCell ref="J8:K8"/>
    <mergeCell ref="B9:C9"/>
    <mergeCell ref="E9:H9"/>
    <mergeCell ref="J9:K9"/>
    <mergeCell ref="A5:A6"/>
    <mergeCell ref="B5:B6"/>
    <mergeCell ref="D5:D6"/>
    <mergeCell ref="E5:H5"/>
    <mergeCell ref="I5:I6"/>
    <mergeCell ref="B7:C7"/>
    <mergeCell ref="E7:H7"/>
    <mergeCell ref="J5:K6"/>
    <mergeCell ref="E6:H6"/>
    <mergeCell ref="G23:H23"/>
    <mergeCell ref="G13:H13"/>
    <mergeCell ref="A15:A16"/>
    <mergeCell ref="E15:H15"/>
    <mergeCell ref="I15:I16"/>
    <mergeCell ref="J15:J16"/>
    <mergeCell ref="E16:F16"/>
    <mergeCell ref="G16:H16"/>
  </mergeCells>
  <printOptions/>
  <pageMargins left="0.7086614173228347" right="0.7086614173228347" top="0.7480314960629921" bottom="0.7480314960629921" header="0.31496062992125984" footer="0.31496062992125984"/>
  <pageSetup orientation="portrait" r:id="rId1"/>
  <headerFooter>
    <oddHeader>&amp;R&amp;D</oddHeader>
  </headerFooter>
</worksheet>
</file>

<file path=xl/worksheets/sheet54.xml><?xml version="1.0" encoding="utf-8"?>
<worksheet xmlns="http://schemas.openxmlformats.org/spreadsheetml/2006/main" xmlns:r="http://schemas.openxmlformats.org/officeDocument/2006/relationships">
  <dimension ref="A1:P76"/>
  <sheetViews>
    <sheetView tabSelected="1" zoomScaleSheetLayoutView="100" zoomScalePageLayoutView="0" workbookViewId="0" topLeftCell="A1">
      <pane xSplit="2" ySplit="2" topLeftCell="C48" activePane="bottomRight" state="frozen"/>
      <selection pane="topLeft" activeCell="B34" sqref="B34"/>
      <selection pane="topRight" activeCell="B34" sqref="B34"/>
      <selection pane="bottomLeft" activeCell="B34" sqref="B34"/>
      <selection pane="bottomRight" activeCell="K64" sqref="K64"/>
    </sheetView>
  </sheetViews>
  <sheetFormatPr defaultColWidth="11.421875" defaultRowHeight="12.75"/>
  <cols>
    <col min="1" max="1" width="18.8515625" style="169" bestFit="1" customWidth="1"/>
    <col min="2" max="2" width="61.57421875" style="169" customWidth="1"/>
    <col min="3" max="4" width="17.28125" style="169" customWidth="1"/>
    <col min="5" max="13" width="16.7109375" style="169" customWidth="1"/>
    <col min="14" max="16384" width="11.421875" style="169" customWidth="1"/>
  </cols>
  <sheetData>
    <row r="1" spans="1:13" ht="30" customHeight="1">
      <c r="A1" s="101"/>
      <c r="B1" s="101"/>
      <c r="D1" s="101"/>
      <c r="E1" s="101" t="s">
        <v>104</v>
      </c>
      <c r="F1" s="101"/>
      <c r="G1" s="101"/>
      <c r="H1" s="101"/>
      <c r="I1" s="101"/>
      <c r="J1" s="101"/>
      <c r="K1" s="102"/>
      <c r="L1" s="102"/>
      <c r="M1" s="145" t="s">
        <v>586</v>
      </c>
    </row>
    <row r="2" spans="1:13" ht="25.5" customHeight="1">
      <c r="A2" s="97" t="s">
        <v>111</v>
      </c>
      <c r="B2" s="97" t="s">
        <v>47</v>
      </c>
      <c r="C2" s="103" t="s">
        <v>204</v>
      </c>
      <c r="D2" s="97" t="s">
        <v>107</v>
      </c>
      <c r="E2" s="97" t="s">
        <v>105</v>
      </c>
      <c r="F2" s="103" t="s">
        <v>109</v>
      </c>
      <c r="G2" s="104" t="s">
        <v>33</v>
      </c>
      <c r="H2" s="103" t="s">
        <v>103</v>
      </c>
      <c r="I2" s="121" t="s">
        <v>30</v>
      </c>
      <c r="J2" s="103" t="s">
        <v>42</v>
      </c>
      <c r="K2" s="105" t="s">
        <v>23</v>
      </c>
      <c r="L2" s="103" t="s">
        <v>73</v>
      </c>
      <c r="M2" s="103" t="s">
        <v>48</v>
      </c>
    </row>
    <row r="3" spans="1:13" ht="25.5" customHeight="1">
      <c r="A3" s="158" t="s">
        <v>76</v>
      </c>
      <c r="B3" s="147" t="s">
        <v>206</v>
      </c>
      <c r="C3" s="148">
        <f>+C4+C22</f>
        <v>13322976000</v>
      </c>
      <c r="D3" s="148">
        <f>+D4+D22</f>
        <v>331000000</v>
      </c>
      <c r="E3" s="148">
        <f>+E4+E22</f>
        <v>0</v>
      </c>
      <c r="F3" s="148">
        <f>+F4+F22</f>
        <v>13653976000</v>
      </c>
      <c r="G3" s="148">
        <f>+G4+G22</f>
        <v>9608044860</v>
      </c>
      <c r="H3" s="149">
        <f>+G3/F3</f>
        <v>0.703681100655223</v>
      </c>
      <c r="I3" s="148">
        <f>+I4+I22</f>
        <v>1146557838</v>
      </c>
      <c r="J3" s="148">
        <f>+J4+J22</f>
        <v>2899373302</v>
      </c>
      <c r="K3" s="148">
        <f>+K4+K22</f>
        <v>3346278071</v>
      </c>
      <c r="L3" s="149">
        <f>+K3/F3</f>
        <v>0.24507719004339834</v>
      </c>
      <c r="M3" s="148">
        <f>+M4+M22</f>
        <v>18033798253</v>
      </c>
    </row>
    <row r="4" spans="1:13" s="101" customFormat="1" ht="25.5" customHeight="1">
      <c r="A4" s="158" t="s">
        <v>76</v>
      </c>
      <c r="B4" s="147" t="s">
        <v>0</v>
      </c>
      <c r="C4" s="148">
        <f>SUM(C5:C21)</f>
        <v>713546000</v>
      </c>
      <c r="D4" s="148">
        <f>SUM(D5:D21)</f>
        <v>-10000002</v>
      </c>
      <c r="E4" s="148">
        <f>SUM(E5:E21)</f>
        <v>0</v>
      </c>
      <c r="F4" s="148">
        <f>SUM(F5:F21)</f>
        <v>703545998</v>
      </c>
      <c r="G4" s="148">
        <f>SUM(G5:G21)</f>
        <v>494575228</v>
      </c>
      <c r="H4" s="149">
        <f>+G4/F4</f>
        <v>0.7029749716521023</v>
      </c>
      <c r="I4" s="148">
        <f>SUM(I5:I21)</f>
        <v>8947100</v>
      </c>
      <c r="J4" s="148">
        <f>SUM(J5:J21)</f>
        <v>200023670</v>
      </c>
      <c r="K4" s="148">
        <f>SUM(K5:K21)</f>
        <v>118824171</v>
      </c>
      <c r="L4" s="149">
        <f>+K4/F4</f>
        <v>0.16889325124126425</v>
      </c>
      <c r="M4" s="148">
        <f>SUM(M5:M52)</f>
        <v>12147782521</v>
      </c>
    </row>
    <row r="5" spans="1:13" ht="25.5" customHeight="1">
      <c r="A5" s="106" t="str">
        <f>+'Productos lácteos y ovoproducto'!A3</f>
        <v>3-1-2-02-01-01-0002</v>
      </c>
      <c r="B5" s="107" t="str">
        <f>+'Productos lácteos y ovoproducto'!B3</f>
        <v>Productos lácteos y ovoproductos</v>
      </c>
      <c r="C5" s="108">
        <f>+'Productos lácteos y ovoproducto'!A26</f>
        <v>9699000</v>
      </c>
      <c r="D5" s="108">
        <f>+'Productos lácteos y ovoproducto'!B26</f>
        <v>0</v>
      </c>
      <c r="E5" s="108">
        <f>+'Productos lácteos y ovoproducto'!C26</f>
        <v>0</v>
      </c>
      <c r="F5" s="108">
        <f>+'Productos lácteos y ovoproducto'!D26</f>
        <v>9699000</v>
      </c>
      <c r="G5" s="108">
        <f>+'Productos lácteos y ovoproducto'!E26</f>
        <v>0</v>
      </c>
      <c r="H5" s="108">
        <f>+'Productos lácteos y ovoproducto'!F26</f>
        <v>0</v>
      </c>
      <c r="I5" s="108">
        <f>+'Productos lácteos y ovoproducto'!G26</f>
        <v>0</v>
      </c>
      <c r="J5" s="108">
        <f>+'Productos lácteos y ovoproducto'!H26</f>
        <v>9699000</v>
      </c>
      <c r="K5" s="108">
        <f>+'Productos lácteos y ovoproducto'!I26</f>
        <v>0</v>
      </c>
      <c r="L5" s="108">
        <f>+'Productos lácteos y ovoproducto'!J26</f>
        <v>0</v>
      </c>
      <c r="M5" s="108">
        <f>+'Productos lácteos y ovoproducto'!K26</f>
        <v>0</v>
      </c>
    </row>
    <row r="6" spans="1:13" ht="25.5" customHeight="1">
      <c r="A6" s="106" t="str">
        <f>+'Productos de molinería, almidon'!A3</f>
        <v>3-1-2-02-01-01-0003</v>
      </c>
      <c r="B6" s="107" t="str">
        <f>+'Productos de molinería, almidon'!B3</f>
        <v>Productos de molinería, almidones y productos derivados del almidón; otros productos alimenticios</v>
      </c>
      <c r="C6" s="108">
        <f>+'Productos de molinería, almidon'!A25</f>
        <v>71733000</v>
      </c>
      <c r="D6" s="108">
        <f>+'Productos de molinería, almidon'!B25</f>
        <v>0</v>
      </c>
      <c r="E6" s="108">
        <f>+'Productos de molinería, almidon'!C25</f>
        <v>0</v>
      </c>
      <c r="F6" s="108">
        <f>+'Productos de molinería, almidon'!D25</f>
        <v>71733000</v>
      </c>
      <c r="G6" s="108">
        <f>+'Productos de molinería, almidon'!E25</f>
        <v>54817324</v>
      </c>
      <c r="H6" s="108">
        <f>+'Productos de molinería, almidon'!F25</f>
        <v>0.7641855770705254</v>
      </c>
      <c r="I6" s="108">
        <f>+'Productos de molinería, almidon'!G25</f>
        <v>0</v>
      </c>
      <c r="J6" s="108">
        <f>+'Productos de molinería, almidon'!H25</f>
        <v>16915676</v>
      </c>
      <c r="K6" s="108">
        <f>+'Productos de molinería, almidon'!I25</f>
        <v>13470932</v>
      </c>
      <c r="L6" s="108">
        <f>+'Productos de molinería, almidon'!J25</f>
        <v>0.18779267561652238</v>
      </c>
      <c r="M6" s="108">
        <f>+'Productos de molinería, almidon'!K25</f>
        <v>41346392</v>
      </c>
    </row>
    <row r="7" spans="1:13" ht="25.5" customHeight="1">
      <c r="A7" s="106" t="str">
        <f>+Bebidas!A3</f>
        <v>3-1-2-02-01-01-0004</v>
      </c>
      <c r="B7" s="107" t="str">
        <f>+Bebidas!B3</f>
        <v>Bebidas</v>
      </c>
      <c r="C7" s="108">
        <f>+Bebidas!A25</f>
        <v>49461000</v>
      </c>
      <c r="D7" s="108">
        <f>+Bebidas!B25</f>
        <v>0</v>
      </c>
      <c r="E7" s="108">
        <f>+Bebidas!C25</f>
        <v>0</v>
      </c>
      <c r="F7" s="108">
        <f>+Bebidas!D25</f>
        <v>49461000</v>
      </c>
      <c r="G7" s="108">
        <f>+Bebidas!E25</f>
        <v>18500000</v>
      </c>
      <c r="H7" s="108">
        <f>+Bebidas!F25</f>
        <v>0.3740320656679</v>
      </c>
      <c r="I7" s="108">
        <f>+Bebidas!G25</f>
        <v>0</v>
      </c>
      <c r="J7" s="108">
        <f>+Bebidas!H25</f>
        <v>30961000</v>
      </c>
      <c r="K7" s="108">
        <f>+Bebidas!I25</f>
        <v>11434902</v>
      </c>
      <c r="L7" s="108">
        <f>+Bebidas!J25</f>
        <v>0.23119027112270274</v>
      </c>
      <c r="M7" s="108">
        <f>+Bebidas!K25</f>
        <v>7065098</v>
      </c>
    </row>
    <row r="8" spans="1:13" ht="25.5" customHeight="1">
      <c r="A8" s="106" t="str">
        <f>+'Artículos textiles'!A3</f>
        <v>3-1-2-02-01-01-0005</v>
      </c>
      <c r="B8" s="107" t="str">
        <f>+'Artículos textiles'!B3</f>
        <v>Artículos textiles (excepto prendas de vestir)</v>
      </c>
      <c r="C8" s="108">
        <f>+'Artículos textiles'!A26</f>
        <v>3266000</v>
      </c>
      <c r="D8" s="108">
        <f>+'Artículos textiles'!B26</f>
        <v>0</v>
      </c>
      <c r="E8" s="108">
        <f>+'Artículos textiles'!C26</f>
        <v>0</v>
      </c>
      <c r="F8" s="108">
        <f>+'Artículos textiles'!D26</f>
        <v>3266000</v>
      </c>
      <c r="G8" s="108">
        <f>+'Artículos textiles'!E26</f>
        <v>3266000</v>
      </c>
      <c r="H8" s="108">
        <f>+'Artículos textiles'!F26</f>
        <v>1</v>
      </c>
      <c r="I8" s="108">
        <f>+'Artículos textiles'!G26</f>
        <v>0</v>
      </c>
      <c r="J8" s="108">
        <f>+'Artículos textiles'!H26</f>
        <v>0</v>
      </c>
      <c r="K8" s="108">
        <f>+'Artículos textiles'!I26</f>
        <v>1217634</v>
      </c>
      <c r="L8" s="108">
        <f>+'Artículos textiles'!J26</f>
        <v>0.37282118799755054</v>
      </c>
      <c r="M8" s="108">
        <f>+'Artículos textiles'!K26</f>
        <v>2048366</v>
      </c>
    </row>
    <row r="9" spans="1:13" ht="25.5" customHeight="1">
      <c r="A9" s="106" t="str">
        <f>+Dotación!A3</f>
        <v>3-1-2-02-01-01-0006</v>
      </c>
      <c r="B9" s="107" t="str">
        <f>+Dotación!B3</f>
        <v>Dotación</v>
      </c>
      <c r="C9" s="108">
        <f>+Dotación!A26</f>
        <v>78770000</v>
      </c>
      <c r="D9" s="108">
        <f>+Dotación!B26</f>
        <v>0</v>
      </c>
      <c r="E9" s="108">
        <f>+Dotación!C26</f>
        <v>0</v>
      </c>
      <c r="F9" s="108">
        <f>+Dotación!D26</f>
        <v>78770000</v>
      </c>
      <c r="G9" s="108">
        <f>+Dotación!E26</f>
        <v>42732900</v>
      </c>
      <c r="H9" s="109">
        <f>+Dotación!F26</f>
        <v>0.5425022216579917</v>
      </c>
      <c r="I9" s="108">
        <f>+Dotación!G26</f>
        <v>7267100</v>
      </c>
      <c r="J9" s="108">
        <f>+Dotación!H26</f>
        <v>28770000</v>
      </c>
      <c r="K9" s="110">
        <f>+Dotación!I26</f>
        <v>13294680</v>
      </c>
      <c r="L9" s="109">
        <f>+Dotación!J26</f>
        <v>0.16877846896026405</v>
      </c>
      <c r="M9" s="108">
        <f>+Dotación!K26</f>
        <v>29438220</v>
      </c>
    </row>
    <row r="10" spans="1:13" ht="25.5" customHeight="1">
      <c r="A10" s="106" t="str">
        <f>+'Productos de madera'!A3</f>
        <v>3-1-2-02-01-02-0001</v>
      </c>
      <c r="B10" s="107" t="str">
        <f>+'Productos de madera'!B3:J3</f>
        <v>Productos de madera, corcho, cestería y espertería</v>
      </c>
      <c r="C10" s="108">
        <f>+'Productos de madera'!A26</f>
        <v>108000</v>
      </c>
      <c r="D10" s="108">
        <f>+'Productos de madera'!B26</f>
        <v>0</v>
      </c>
      <c r="E10" s="108">
        <f>+'Productos de madera'!C26</f>
        <v>0</v>
      </c>
      <c r="F10" s="108">
        <f>+'Productos de madera'!D26</f>
        <v>108000</v>
      </c>
      <c r="G10" s="108">
        <f>+'Productos de madera'!E26</f>
        <v>0</v>
      </c>
      <c r="H10" s="108">
        <f>+'Productos de madera'!F26</f>
        <v>0</v>
      </c>
      <c r="I10" s="108">
        <f>+'Productos de madera'!G26</f>
        <v>0</v>
      </c>
      <c r="J10" s="108">
        <f>+'Productos de madera'!H26</f>
        <v>108000</v>
      </c>
      <c r="K10" s="108">
        <f>+'Productos de madera'!I26</f>
        <v>0</v>
      </c>
      <c r="L10" s="108">
        <f>+'Productos de madera'!J26</f>
        <v>0</v>
      </c>
      <c r="M10" s="108">
        <f>+'Productos de madera'!K26</f>
        <v>0</v>
      </c>
    </row>
    <row r="11" spans="1:13" ht="25.5" customHeight="1">
      <c r="A11" s="106" t="str">
        <f>+'Pasta o pulpa, papel'!A3</f>
        <v>3-1-2-02-01-02-0002</v>
      </c>
      <c r="B11" s="107" t="str">
        <f>+'Pasta o pulpa, papel'!B3:J3</f>
        <v>Pasta o pulpa, papel y productos de papel; impresos y artículos relacionados</v>
      </c>
      <c r="C11" s="108">
        <f>+'Pasta o pulpa, papel'!A27</f>
        <v>191079000</v>
      </c>
      <c r="D11" s="108">
        <f>+'Pasta o pulpa, papel'!B27</f>
        <v>0</v>
      </c>
      <c r="E11" s="108">
        <f>+'Pasta o pulpa, papel'!C27</f>
        <v>0</v>
      </c>
      <c r="F11" s="108">
        <f>+'Pasta o pulpa, papel'!D27</f>
        <v>191079000</v>
      </c>
      <c r="G11" s="108">
        <f>+'Pasta o pulpa, papel'!E27</f>
        <v>137508009</v>
      </c>
      <c r="H11" s="108">
        <f>+'Pasta o pulpa, papel'!F27</f>
        <v>0.7196395679274018</v>
      </c>
      <c r="I11" s="108">
        <f>+'Pasta o pulpa, papel'!G27</f>
        <v>680000</v>
      </c>
      <c r="J11" s="108">
        <f>+'Pasta o pulpa, papel'!H27</f>
        <v>52890991</v>
      </c>
      <c r="K11" s="108">
        <f>+'Pasta o pulpa, papel'!I27</f>
        <v>29445247</v>
      </c>
      <c r="L11" s="108">
        <f>+'Pasta o pulpa, papel'!J27</f>
        <v>0.15409985922053182</v>
      </c>
      <c r="M11" s="108">
        <f>+'Pasta o pulpa, papel'!K27</f>
        <v>108062762</v>
      </c>
    </row>
    <row r="12" spans="1:13" ht="25.5" customHeight="1">
      <c r="A12" s="106" t="str">
        <f>+'Productos de petróleo y combust'!A3</f>
        <v>3-1-2-02-01-02-0003</v>
      </c>
      <c r="B12" s="107" t="str">
        <f>+'Productos de petróleo y combust'!B3</f>
        <v>Productos de hornos de coque, de refinación de petróleo y combustible</v>
      </c>
      <c r="C12" s="108">
        <f>+'Productos de petróleo y combust'!A26</f>
        <v>78770000</v>
      </c>
      <c r="D12" s="108">
        <f>+'Productos de petróleo y combust'!B26</f>
        <v>0</v>
      </c>
      <c r="E12" s="108">
        <f>+'Productos de petróleo y combust'!C26</f>
        <v>0</v>
      </c>
      <c r="F12" s="108">
        <f>+'Productos de petróleo y combust'!D26</f>
        <v>78770000</v>
      </c>
      <c r="G12" s="108">
        <f>+'Productos de petróleo y combust'!E26</f>
        <v>76546000</v>
      </c>
      <c r="H12" s="108">
        <f>+'Productos de petróleo y combust'!F26</f>
        <v>0.9717659007236258</v>
      </c>
      <c r="I12" s="108">
        <f>+'Productos de petróleo y combust'!G26</f>
        <v>1000000</v>
      </c>
      <c r="J12" s="108">
        <f>+'Productos de petróleo y combust'!H26</f>
        <v>1224000</v>
      </c>
      <c r="K12" s="108">
        <f>+'Productos de petróleo y combust'!I26</f>
        <v>26910510</v>
      </c>
      <c r="L12" s="108">
        <f>+'Productos de petróleo y combust'!J26</f>
        <v>0.3416339977148661</v>
      </c>
      <c r="M12" s="108">
        <f>+'Productos de petróleo y combust'!K26</f>
        <v>49635490</v>
      </c>
    </row>
    <row r="13" spans="1:13" ht="25.5" customHeight="1">
      <c r="A13" s="106" t="str">
        <f>+'Químicos básicos'!A3</f>
        <v>3-1-2-02-01-02-0004</v>
      </c>
      <c r="B13" s="107" t="str">
        <f>+'Químicos básicos'!B3</f>
        <v>Químicos básicos</v>
      </c>
      <c r="C13" s="108">
        <f>+'Químicos básicos'!A26</f>
        <v>1671000</v>
      </c>
      <c r="D13" s="108">
        <f>+'Químicos básicos'!B26</f>
        <v>0</v>
      </c>
      <c r="E13" s="108">
        <f>+'Químicos básicos'!C26</f>
        <v>0</v>
      </c>
      <c r="F13" s="108">
        <f>+'Químicos básicos'!D26</f>
        <v>1671000</v>
      </c>
      <c r="G13" s="108">
        <f>+'Químicos básicos'!E26</f>
        <v>1671000</v>
      </c>
      <c r="H13" s="108">
        <f>+'Químicos básicos'!F26</f>
        <v>1</v>
      </c>
      <c r="I13" s="108">
        <f>+'Químicos básicos'!G26</f>
        <v>0</v>
      </c>
      <c r="J13" s="108">
        <f>+'Químicos básicos'!H26</f>
        <v>0</v>
      </c>
      <c r="K13" s="108">
        <f>+'Químicos básicos'!I26</f>
        <v>747602</v>
      </c>
      <c r="L13" s="108">
        <f>+'Químicos básicos'!J26</f>
        <v>0.44739796529024534</v>
      </c>
      <c r="M13" s="108">
        <f>+'Químicos básicos'!K26</f>
        <v>923398</v>
      </c>
    </row>
    <row r="14" spans="1:13" ht="25.5" customHeight="1">
      <c r="A14" s="106" t="str">
        <f>+'Otros productos químicos'!A3</f>
        <v>3-1-2-02-01-02-0005</v>
      </c>
      <c r="B14" s="107" t="str">
        <f>+'Otros productos químicos'!B3</f>
        <v>Otros productos químicos; fibras artificiales (o fibras industriales hechas por el hombre)</v>
      </c>
      <c r="C14" s="108">
        <f>+'Otros productos químicos'!A25</f>
        <v>23441000</v>
      </c>
      <c r="D14" s="108">
        <f>+'Otros productos químicos'!B25</f>
        <v>0</v>
      </c>
      <c r="E14" s="108">
        <f>+'Otros productos químicos'!C25</f>
        <v>0</v>
      </c>
      <c r="F14" s="108">
        <f>+'Otros productos químicos'!D25</f>
        <v>23441000</v>
      </c>
      <c r="G14" s="108">
        <f>+'Otros productos químicos'!E25</f>
        <v>23441000</v>
      </c>
      <c r="H14" s="108">
        <f>+'Otros productos químicos'!F25</f>
        <v>1</v>
      </c>
      <c r="I14" s="108">
        <f>+'Otros productos químicos'!G25</f>
        <v>0</v>
      </c>
      <c r="J14" s="108">
        <f>+'Otros productos químicos'!H25</f>
        <v>0</v>
      </c>
      <c r="K14" s="108">
        <f>+'Otros productos químicos'!I25</f>
        <v>13178898</v>
      </c>
      <c r="L14" s="108">
        <f>+'Otros productos químicos'!J25</f>
        <v>0.5622156904568918</v>
      </c>
      <c r="M14" s="108">
        <f>+'Otros productos químicos'!K25</f>
        <v>10262102</v>
      </c>
    </row>
    <row r="15" spans="1:13" ht="25.5" customHeight="1">
      <c r="A15" s="106" t="str">
        <f>+'Productos de caucho y plástico'!A3</f>
        <v>3-1-2-02-01-02-0006</v>
      </c>
      <c r="B15" s="107" t="str">
        <f>+'Productos de caucho y plástico'!B3</f>
        <v>Productos de caucho y plástico</v>
      </c>
      <c r="C15" s="108">
        <f>+'Productos de caucho y plástico'!A28</f>
        <v>159982000</v>
      </c>
      <c r="D15" s="108">
        <f>+'Productos de caucho y plástico'!B28</f>
        <v>0</v>
      </c>
      <c r="E15" s="108">
        <f>+'Productos de caucho y plástico'!C28</f>
        <v>0</v>
      </c>
      <c r="F15" s="108">
        <f>+'Productos de caucho y plástico'!D28</f>
        <v>159982000</v>
      </c>
      <c r="G15" s="108">
        <f>+'Productos de caucho y plástico'!E28</f>
        <v>108871997</v>
      </c>
      <c r="H15" s="108">
        <f>+'Productos de caucho y plástico'!F28</f>
        <v>0.6805265404858046</v>
      </c>
      <c r="I15" s="108">
        <f>+'Productos de caucho y plástico'!G28</f>
        <v>0</v>
      </c>
      <c r="J15" s="108">
        <f>+'Productos de caucho y plástico'!H28</f>
        <v>51110003</v>
      </c>
      <c r="K15" s="108">
        <f>+'Productos de caucho y plástico'!I28</f>
        <v>7719097</v>
      </c>
      <c r="L15" s="108">
        <f>+'Productos de caucho y plástico'!J28</f>
        <v>0.048249784350739455</v>
      </c>
      <c r="M15" s="108">
        <f>+'Productos de caucho y plástico'!K28</f>
        <v>101152900</v>
      </c>
    </row>
    <row r="16" spans="1:13" ht="25.5" customHeight="1">
      <c r="A16" s="106" t="str">
        <f>+'Vidrio y productos de vidrio'!A3</f>
        <v>3-1-2-02-01-02-0007</v>
      </c>
      <c r="B16" s="107" t="str">
        <f>+'Vidrio y productos de vidrio'!B3</f>
        <v>Vidrio y productos de vidrio y otros productos no metálicos n.c.p.</v>
      </c>
      <c r="C16" s="108">
        <f>+'Vidrio y productos de vidrio'!A26</f>
        <v>4405000</v>
      </c>
      <c r="D16" s="108">
        <f>+'Vidrio y productos de vidrio'!B26</f>
        <v>0</v>
      </c>
      <c r="E16" s="108">
        <f>+'Vidrio y productos de vidrio'!C26</f>
        <v>0</v>
      </c>
      <c r="F16" s="108">
        <f>+'Vidrio y productos de vidrio'!D26</f>
        <v>4405000</v>
      </c>
      <c r="G16" s="108">
        <f>+'Vidrio y productos de vidrio'!E26</f>
        <v>4405000</v>
      </c>
      <c r="H16" s="108">
        <f>+'Vidrio y productos de vidrio'!F26</f>
        <v>1</v>
      </c>
      <c r="I16" s="108">
        <f>+'Vidrio y productos de vidrio'!G26</f>
        <v>0</v>
      </c>
      <c r="J16" s="108">
        <f>+'Vidrio y productos de vidrio'!H26</f>
        <v>0</v>
      </c>
      <c r="K16" s="108">
        <f>+'Vidrio y productos de vidrio'!I26</f>
        <v>287244</v>
      </c>
      <c r="L16" s="108">
        <f>+'Vidrio y productos de vidrio'!J26</f>
        <v>0.06520862656072644</v>
      </c>
      <c r="M16" s="108">
        <f>+'Vidrio y productos de vidrio'!K26</f>
        <v>4117756</v>
      </c>
    </row>
    <row r="17" spans="1:13" ht="25.5" customHeight="1">
      <c r="A17" s="106" t="str">
        <f>+Muebles!A3</f>
        <v>3-1-2-02-01-02-0008</v>
      </c>
      <c r="B17" s="107" t="str">
        <f>+Muebles!B3</f>
        <v>Muebles; otros bienes transportables n.c.p.</v>
      </c>
      <c r="C17" s="108">
        <f>+Muebles!A25</f>
        <v>8647000</v>
      </c>
      <c r="D17" s="108">
        <f>+Muebles!B25</f>
        <v>0</v>
      </c>
      <c r="E17" s="108">
        <f>+Muebles!C25</f>
        <v>0</v>
      </c>
      <c r="F17" s="108">
        <f>+Muebles!D25</f>
        <v>8647000</v>
      </c>
      <c r="G17" s="108">
        <f>+Muebles!E25</f>
        <v>7647000</v>
      </c>
      <c r="H17" s="108">
        <f>+Muebles!F25</f>
        <v>0.8843529547820054</v>
      </c>
      <c r="I17" s="108">
        <f>+Muebles!G25</f>
        <v>0</v>
      </c>
      <c r="J17" s="108">
        <f>+Muebles!H25</f>
        <v>1000000</v>
      </c>
      <c r="K17" s="108">
        <f>+Muebles!I25</f>
        <v>1117425</v>
      </c>
      <c r="L17" s="108">
        <f>+Muebles!J25</f>
        <v>0.1292268995027177</v>
      </c>
      <c r="M17" s="108">
        <f>+Muebles!K25</f>
        <v>6529575</v>
      </c>
    </row>
    <row r="18" spans="1:13" ht="25.5" customHeight="1">
      <c r="A18" s="106" t="str">
        <f>+'Productos metálicos elaborados'!A3</f>
        <v>3-1-2-02-01-03-0002</v>
      </c>
      <c r="B18" s="107" t="str">
        <f>+'Productos metálicos elaborados'!B3</f>
        <v>Productos metálicos elaborados</v>
      </c>
      <c r="C18" s="108">
        <f>+'Productos metálicos elaborados'!A26</f>
        <v>3497000</v>
      </c>
      <c r="D18" s="108">
        <f>+'Productos metálicos elaborados'!B26</f>
        <v>0</v>
      </c>
      <c r="E18" s="108">
        <f>+'Productos metálicos elaborados'!C26</f>
        <v>0</v>
      </c>
      <c r="F18" s="108">
        <f>+'Productos metálicos elaborados'!D26</f>
        <v>3497000</v>
      </c>
      <c r="G18" s="108">
        <f>+'Productos metálicos elaborados'!E26</f>
        <v>3497000</v>
      </c>
      <c r="H18" s="108">
        <f>+'Productos metálicos elaborados'!F26</f>
        <v>1</v>
      </c>
      <c r="I18" s="108">
        <f>+'Productos metálicos elaborados'!G26</f>
        <v>0</v>
      </c>
      <c r="J18" s="108">
        <f>+'Productos metálicos elaborados'!H26</f>
        <v>0</v>
      </c>
      <c r="K18" s="108">
        <f>+'Productos metálicos elaborados'!I26</f>
        <v>0</v>
      </c>
      <c r="L18" s="108">
        <f>+'Productos metálicos elaborados'!J26</f>
        <v>0</v>
      </c>
      <c r="M18" s="108">
        <f>+'Productos metálicos elaborados'!K26</f>
        <v>3497000</v>
      </c>
    </row>
    <row r="19" spans="1:13" ht="25.5" customHeight="1">
      <c r="A19" s="106" t="str">
        <f>+'Maquinaria para usos especiales'!A3</f>
        <v>3-1-2-02-01-03-0004</v>
      </c>
      <c r="B19" s="107" t="str">
        <f>+'Maquinaria para usos especiales'!B3</f>
        <v>Maquinaria para usos especiales</v>
      </c>
      <c r="C19" s="108">
        <f>+'Maquinaria para usos especiales'!A26</f>
        <v>7191000</v>
      </c>
      <c r="D19" s="108">
        <f>+'Maquinaria para usos especiales'!B26</f>
        <v>0</v>
      </c>
      <c r="E19" s="108">
        <f>+'Maquinaria para usos especiales'!C26</f>
        <v>0</v>
      </c>
      <c r="F19" s="108">
        <f>+'Maquinaria para usos especiales'!D26</f>
        <v>7191000</v>
      </c>
      <c r="G19" s="108">
        <f>+'Maquinaria para usos especiales'!E26</f>
        <v>0</v>
      </c>
      <c r="H19" s="108">
        <f>+'Maquinaria para usos especiales'!F26</f>
        <v>0</v>
      </c>
      <c r="I19" s="108">
        <f>+'Maquinaria para usos especiales'!G26</f>
        <v>0</v>
      </c>
      <c r="J19" s="108">
        <f>+'Maquinaria para usos especiales'!H26</f>
        <v>7191000</v>
      </c>
      <c r="K19" s="108">
        <f>+'Maquinaria para usos especiales'!I26</f>
        <v>0</v>
      </c>
      <c r="L19" s="108">
        <f>+'Maquinaria para usos especiales'!J26</f>
        <v>0</v>
      </c>
      <c r="M19" s="108">
        <f>+'Maquinaria para usos especiales'!K26</f>
        <v>0</v>
      </c>
    </row>
    <row r="20" spans="1:13" ht="25.5" customHeight="1">
      <c r="A20" s="106" t="str">
        <f>+'Maquinaria de oficina'!A3</f>
        <v>3-1-2-02-01-03-0005</v>
      </c>
      <c r="B20" s="107" t="str">
        <f>+'Maquinaria de oficina'!B3</f>
        <v>Maquinaria de oficina, contabilidad e informática</v>
      </c>
      <c r="C20" s="108">
        <f>+'Maquinaria de oficina'!A26</f>
        <v>19672000</v>
      </c>
      <c r="D20" s="108">
        <f>+'Maquinaria de oficina'!B26</f>
        <v>-10000002</v>
      </c>
      <c r="E20" s="108">
        <f>+'Maquinaria de oficina'!C26</f>
        <v>0</v>
      </c>
      <c r="F20" s="108">
        <f>+'Maquinaria de oficina'!D26</f>
        <v>9671998</v>
      </c>
      <c r="G20" s="108">
        <f>+'Maquinaria de oficina'!E26</f>
        <v>9671998</v>
      </c>
      <c r="H20" s="108">
        <f>+'Maquinaria de oficina'!F26</f>
        <v>1</v>
      </c>
      <c r="I20" s="108">
        <f>+'Maquinaria de oficina'!G26</f>
        <v>0</v>
      </c>
      <c r="J20" s="108">
        <f>+'Maquinaria de oficina'!H26</f>
        <v>0</v>
      </c>
      <c r="K20" s="108">
        <f>+'Maquinaria de oficina'!I26</f>
        <v>0</v>
      </c>
      <c r="L20" s="108">
        <f>+'Maquinaria de oficina'!J26</f>
        <v>0</v>
      </c>
      <c r="M20" s="108">
        <f>+'Maquinaria de oficina'!K26</f>
        <v>9671998</v>
      </c>
    </row>
    <row r="21" spans="1:13" ht="25.5" customHeight="1">
      <c r="A21" s="106" t="str">
        <f>+'Maquinaria y aparatos eléctrico'!A3</f>
        <v>3-1-2-02-01-03-0006</v>
      </c>
      <c r="B21" s="107" t="str">
        <f>+'Maquinaria y aparatos eléctrico'!B3</f>
        <v>Maquinaria y aparatos eléctricos</v>
      </c>
      <c r="C21" s="108">
        <f>+'Maquinaria y aparatos eléctrico'!A26</f>
        <v>2154000</v>
      </c>
      <c r="D21" s="108">
        <f>+'Maquinaria y aparatos eléctrico'!B26</f>
        <v>0</v>
      </c>
      <c r="E21" s="108">
        <f>+'Maquinaria y aparatos eléctrico'!C26</f>
        <v>0</v>
      </c>
      <c r="F21" s="108">
        <f>+'Maquinaria y aparatos eléctrico'!D26</f>
        <v>2154000</v>
      </c>
      <c r="G21" s="108">
        <f>+'Maquinaria y aparatos eléctrico'!E26</f>
        <v>2000000</v>
      </c>
      <c r="H21" s="108">
        <f>+'Maquinaria y aparatos eléctrico'!F26</f>
        <v>0.9285051067780873</v>
      </c>
      <c r="I21" s="108">
        <f>+'Maquinaria y aparatos eléctrico'!G26</f>
        <v>0</v>
      </c>
      <c r="J21" s="108">
        <f>+'Maquinaria y aparatos eléctrico'!H26</f>
        <v>154000</v>
      </c>
      <c r="K21" s="108">
        <f>+'Maquinaria y aparatos eléctrico'!I26</f>
        <v>0</v>
      </c>
      <c r="L21" s="108">
        <f>+'Maquinaria y aparatos eléctrico'!J26</f>
        <v>0</v>
      </c>
      <c r="M21" s="108">
        <f>+'Maquinaria y aparatos eléctrico'!K26</f>
        <v>2000000</v>
      </c>
    </row>
    <row r="22" spans="1:13" s="101" customFormat="1" ht="25.5" customHeight="1">
      <c r="A22" s="150" t="s">
        <v>7</v>
      </c>
      <c r="B22" s="151" t="s">
        <v>1</v>
      </c>
      <c r="C22" s="152">
        <f>SUM(C23:C54)</f>
        <v>12609430000</v>
      </c>
      <c r="D22" s="152">
        <f>SUM(D23:D54)</f>
        <v>341000002</v>
      </c>
      <c r="E22" s="152">
        <f>SUM(E23:E54)</f>
        <v>0</v>
      </c>
      <c r="F22" s="152">
        <f>SUM(F23:F54)</f>
        <v>12950430002</v>
      </c>
      <c r="G22" s="152">
        <f>SUM(G23:G54)</f>
        <v>9113469632</v>
      </c>
      <c r="H22" s="153">
        <f>+G22/F22</f>
        <v>0.7037194618705758</v>
      </c>
      <c r="I22" s="152">
        <f>SUM(I23:I54)</f>
        <v>1137610738</v>
      </c>
      <c r="J22" s="152">
        <f>SUM(J23:J54)</f>
        <v>2699349632</v>
      </c>
      <c r="K22" s="152">
        <f>SUM(K23:K54)</f>
        <v>3227453900</v>
      </c>
      <c r="L22" s="153">
        <f>+K22/F22</f>
        <v>0.2492159642190698</v>
      </c>
      <c r="M22" s="152">
        <f>SUM(M23:M54)</f>
        <v>5886015732</v>
      </c>
    </row>
    <row r="23" spans="1:13" s="101" customFormat="1" ht="25.5" customHeight="1">
      <c r="A23" s="106" t="str">
        <f>+'Servicios de transporte'!A3</f>
        <v>3-1-2-02-02-01-0002</v>
      </c>
      <c r="B23" s="107" t="str">
        <f>+'Servicios de transporte'!B3</f>
        <v>Servicios de transporte de pasajeros</v>
      </c>
      <c r="C23" s="108">
        <f>+'Servicios de transporte'!A26</f>
        <v>289600000</v>
      </c>
      <c r="D23" s="108">
        <f>+'Servicios de transporte'!B26</f>
        <v>0</v>
      </c>
      <c r="E23" s="108">
        <f>+'Servicios de transporte'!C26</f>
        <v>0</v>
      </c>
      <c r="F23" s="108">
        <f>+'Servicios de transporte'!D26</f>
        <v>289600000</v>
      </c>
      <c r="G23" s="108">
        <f>+'Servicios de transporte'!E26</f>
        <v>277840000</v>
      </c>
      <c r="H23" s="108">
        <f>+'Servicios de transporte'!F26</f>
        <v>0.9593922651933702</v>
      </c>
      <c r="I23" s="108">
        <f>+'Servicios de transporte'!G26</f>
        <v>3000000</v>
      </c>
      <c r="J23" s="108">
        <f>+'Servicios de transporte'!H26</f>
        <v>8760000</v>
      </c>
      <c r="K23" s="108">
        <f>+'Servicios de transporte'!I26</f>
        <v>58409992</v>
      </c>
      <c r="L23" s="108">
        <f>+'Servicios de transporte'!J26</f>
        <v>0.20169196132596684</v>
      </c>
      <c r="M23" s="108">
        <f>+'Servicios de transporte'!K26</f>
        <v>219430008</v>
      </c>
    </row>
    <row r="24" spans="1:13" s="101" customFormat="1" ht="25.5" customHeight="1">
      <c r="A24" s="106" t="str">
        <f>+'Servicios de mensajería'!A3</f>
        <v>3-1-2-02-02-01-0006-001</v>
      </c>
      <c r="B24" s="107" t="str">
        <f>+'Servicios de mensajería'!B3</f>
        <v>Servicios de mensajería</v>
      </c>
      <c r="C24" s="108">
        <f>+'Servicios de mensajería'!A26</f>
        <v>386250000</v>
      </c>
      <c r="D24" s="108">
        <f>+'Servicios de mensajería'!B26</f>
        <v>0</v>
      </c>
      <c r="E24" s="108">
        <f>+'Servicios de mensajería'!C26</f>
        <v>0</v>
      </c>
      <c r="F24" s="108">
        <f>+'Servicios de mensajería'!D26</f>
        <v>386250000</v>
      </c>
      <c r="G24" s="108">
        <f>+'Servicios de mensajería'!E26</f>
        <v>365029764</v>
      </c>
      <c r="H24" s="108">
        <f>+'Servicios de mensajería'!F26</f>
        <v>0.9450608776699029</v>
      </c>
      <c r="I24" s="108">
        <f>+'Servicios de mensajería'!G26</f>
        <v>20605819</v>
      </c>
      <c r="J24" s="108">
        <f>+'Servicios de mensajería'!H26</f>
        <v>614417</v>
      </c>
      <c r="K24" s="108">
        <f>+'Servicios de mensajería'!I26</f>
        <v>180034497</v>
      </c>
      <c r="L24" s="108">
        <f>+'Servicios de mensajería'!J26</f>
        <v>0.46610873009708736</v>
      </c>
      <c r="M24" s="108">
        <f>+'Servicios de mensajería'!K26</f>
        <v>184995267</v>
      </c>
    </row>
    <row r="25" spans="1:13" s="170" customFormat="1" ht="25.5" customHeight="1">
      <c r="A25" s="154" t="str">
        <f>+'Seguros entidad'!A3</f>
        <v>3-1-2-02-02-02-0001</v>
      </c>
      <c r="B25" s="155" t="str">
        <f>+'Seguros entidad'!B3</f>
        <v>Servicios financieros y servicios conexos - Seguros Entidad</v>
      </c>
      <c r="C25" s="156">
        <f>+'Seguros entidad'!A26</f>
        <v>868718000</v>
      </c>
      <c r="D25" s="156">
        <f>+'Seguros entidad'!B26</f>
        <v>0</v>
      </c>
      <c r="E25" s="156">
        <f>+'Seguros entidad'!C26</f>
        <v>0</v>
      </c>
      <c r="F25" s="156">
        <f>+'Seguros entidad'!D26</f>
        <v>868718000</v>
      </c>
      <c r="G25" s="156">
        <f>+'Seguros entidad'!E26</f>
        <v>0</v>
      </c>
      <c r="H25" s="156">
        <f>+'Seguros entidad'!F26</f>
        <v>0</v>
      </c>
      <c r="I25" s="156">
        <f>+'Seguros entidad'!G26</f>
        <v>0</v>
      </c>
      <c r="J25" s="156">
        <f>+'Seguros entidad'!H26</f>
        <v>868718000</v>
      </c>
      <c r="K25" s="156">
        <f>+'Seguros entidad'!I26</f>
        <v>0</v>
      </c>
      <c r="L25" s="156">
        <f>+'Seguros entidad'!J26</f>
        <v>0</v>
      </c>
      <c r="M25" s="156">
        <f>+'Seguros entidad'!K26</f>
        <v>0</v>
      </c>
    </row>
    <row r="26" spans="1:13" s="101" customFormat="1" ht="25.5" customHeight="1">
      <c r="A26" s="106" t="str">
        <f>+'Servicios Financieros y Conexos'!A3</f>
        <v>3-1-2-02-02-02-0001-011</v>
      </c>
      <c r="B26" s="107" t="str">
        <f>+'Servicios Financieros y Conexos'!B3</f>
        <v>Servivios de administración de fondos de pensiones y cesantías</v>
      </c>
      <c r="C26" s="108">
        <f>+'Servicios Financieros y Conexos'!A29</f>
        <v>6839000</v>
      </c>
      <c r="D26" s="108">
        <f>+'Servicios Financieros y Conexos'!B29</f>
        <v>0</v>
      </c>
      <c r="E26" s="108">
        <f>+'Servicios Financieros y Conexos'!C29</f>
        <v>0</v>
      </c>
      <c r="F26" s="108">
        <f>+'Servicios Financieros y Conexos'!D29</f>
        <v>6839000</v>
      </c>
      <c r="G26" s="108">
        <f>+'Servicios Financieros y Conexos'!E29</f>
        <v>3719141</v>
      </c>
      <c r="H26" s="108">
        <f>+'Servicios Financieros y Conexos'!F29</f>
        <v>0.5438135692352684</v>
      </c>
      <c r="I26" s="108">
        <f>+'Servicios Financieros y Conexos'!G29</f>
        <v>0</v>
      </c>
      <c r="J26" s="108">
        <f>+'Servicios Financieros y Conexos'!H29</f>
        <v>3119859</v>
      </c>
      <c r="K26" s="108">
        <f>+'Servicios Financieros y Conexos'!I29</f>
        <v>3719141</v>
      </c>
      <c r="L26" s="108">
        <f>+'Servicios Financieros y Conexos'!J29</f>
        <v>0.5438135692352684</v>
      </c>
      <c r="M26" s="108">
        <f>+'Servicios Financieros y Conexos'!K29</f>
        <v>0</v>
      </c>
    </row>
    <row r="27" spans="1:13" s="101" customFormat="1" ht="25.5" customHeight="1">
      <c r="A27" s="106" t="str">
        <f>+'Servicios de administración'!A3</f>
        <v>3-1-2-02-02-02-0002-002</v>
      </c>
      <c r="B27" s="107" t="str">
        <f>+'Servicios de administración'!B3</f>
        <v>Servivios de administración de bienes inmuebles a comisión o por contrato</v>
      </c>
      <c r="C27" s="108">
        <f>+'Servicios de administración'!A29</f>
        <v>175074000</v>
      </c>
      <c r="D27" s="108">
        <f>+'Servicios de administración'!B29</f>
        <v>0</v>
      </c>
      <c r="E27" s="108">
        <f>+'Servicios de administración'!C29</f>
        <v>0</v>
      </c>
      <c r="F27" s="108">
        <f>+'Servicios de administración'!D29</f>
        <v>175074000</v>
      </c>
      <c r="G27" s="108">
        <f>+'Servicios de administración'!E29</f>
        <v>57151312</v>
      </c>
      <c r="H27" s="108">
        <f>+'Servicios de administración'!F29</f>
        <v>0.3264408878531364</v>
      </c>
      <c r="I27" s="108">
        <f>+'Servicios de administración'!G29</f>
        <v>69883688</v>
      </c>
      <c r="J27" s="108">
        <f>+'Servicios de administración'!H29</f>
        <v>48039000</v>
      </c>
      <c r="K27" s="108">
        <f>+'Servicios de administración'!I29</f>
        <v>57151312</v>
      </c>
      <c r="L27" s="108">
        <f>+'Servicios de administración'!J29</f>
        <v>0.3264408878531364</v>
      </c>
      <c r="M27" s="108">
        <f>+'Servicios de administración'!K29</f>
        <v>0</v>
      </c>
    </row>
    <row r="28" spans="1:13" s="101" customFormat="1" ht="25.5" customHeight="1">
      <c r="A28" s="106" t="str">
        <f>+'Servicios de arrendamiento'!A3</f>
        <v>3-1-2-02-02-02-0003-002</v>
      </c>
      <c r="B28" s="107" t="str">
        <f>+'Servicios de arrendamiento'!B3</f>
        <v>Servivios de arrendamiento sin opción de compra de maquinaria y equipo sin operarios</v>
      </c>
      <c r="C28" s="108">
        <f>+'Servicios de arrendamiento'!A28</f>
        <v>24926000</v>
      </c>
      <c r="D28" s="108">
        <f>+'Servicios de arrendamiento'!B28</f>
        <v>390000000</v>
      </c>
      <c r="E28" s="108">
        <f>+'Servicios de arrendamiento'!C28</f>
        <v>0</v>
      </c>
      <c r="F28" s="108">
        <f>+'Servicios de arrendamiento'!D28</f>
        <v>414926000</v>
      </c>
      <c r="G28" s="108">
        <f>+'Servicios de arrendamiento'!E28</f>
        <v>226620818</v>
      </c>
      <c r="H28" s="108">
        <f>+'Servicios de arrendamiento'!F28</f>
        <v>0.5461716498845577</v>
      </c>
      <c r="I28" s="108">
        <f>+'Servicios de arrendamiento'!G28</f>
        <v>0</v>
      </c>
      <c r="J28" s="108">
        <f>+'Servicios de arrendamiento'!H28</f>
        <v>188305182</v>
      </c>
      <c r="K28" s="108">
        <f>+'Servicios de arrendamiento'!I28</f>
        <v>37957002</v>
      </c>
      <c r="L28" s="108">
        <f>+'Servicios de arrendamiento'!J28</f>
        <v>0.09147896733393425</v>
      </c>
      <c r="M28" s="108">
        <f>+'Servicios de arrendamiento'!K28</f>
        <v>188663816</v>
      </c>
    </row>
    <row r="29" spans="1:13" s="101" customFormat="1" ht="25.5" customHeight="1">
      <c r="A29" s="106" t="str">
        <f>+'Servicios de diseño y desarroll'!A3</f>
        <v>3-1-2-02-02-03-0003-003</v>
      </c>
      <c r="B29" s="107" t="str">
        <f>+'Servicios de diseño y desarroll'!B3</f>
        <v>Servicios de diseño y desarrollo de la tecnología de la información (TI)</v>
      </c>
      <c r="C29" s="108">
        <f>+'Servicios de diseño y desarroll'!A26</f>
        <v>2221500000</v>
      </c>
      <c r="D29" s="108">
        <f>+'Servicios de diseño y desarroll'!B26</f>
        <v>-2221500000</v>
      </c>
      <c r="E29" s="108">
        <f>+'Servicios de diseño y desarroll'!C26</f>
        <v>0</v>
      </c>
      <c r="F29" s="108">
        <f>+'Servicios de diseño y desarroll'!D26</f>
        <v>0</v>
      </c>
      <c r="G29" s="108">
        <f>+'Servicios de diseño y desarroll'!E26</f>
        <v>0</v>
      </c>
      <c r="H29" s="108" t="e">
        <f>+'Servicios de diseño y desarroll'!F26</f>
        <v>#DIV/0!</v>
      </c>
      <c r="I29" s="108">
        <f>+'Servicios de diseño y desarroll'!G26</f>
        <v>0</v>
      </c>
      <c r="J29" s="108">
        <f>+'Servicios de diseño y desarroll'!H26</f>
        <v>0</v>
      </c>
      <c r="K29" s="108">
        <f>+'Servicios de diseño y desarroll'!I26</f>
        <v>0</v>
      </c>
      <c r="L29" s="108" t="e">
        <f>+'Servicios de diseño y desarroll'!J26</f>
        <v>#DIV/0!</v>
      </c>
      <c r="M29" s="108">
        <f>+'Servicios de diseño y desarroll'!K26</f>
        <v>0</v>
      </c>
    </row>
    <row r="30" spans="1:14" s="173" customFormat="1" ht="25.5" customHeight="1">
      <c r="A30" s="159" t="str">
        <f>+'servicios de documentación y ce'!A3</f>
        <v>3-1-2-02-02-03-0002-01</v>
      </c>
      <c r="B30" s="160" t="s">
        <v>408</v>
      </c>
      <c r="C30" s="161">
        <f>+'Derechos de uso de propiedad in'!A28</f>
        <v>0</v>
      </c>
      <c r="D30" s="161">
        <f>+'Derechos de uso de propiedad in'!B28</f>
        <v>2097000000</v>
      </c>
      <c r="E30" s="161">
        <f>+'Derechos de uso de propiedad in'!C28</f>
        <v>0</v>
      </c>
      <c r="F30" s="161">
        <f>+'Derechos de uso de propiedad in'!D28</f>
        <v>2097000000</v>
      </c>
      <c r="G30" s="161">
        <f>+'Derechos de uso de propiedad in'!E28</f>
        <v>2090057529</v>
      </c>
      <c r="H30" s="161">
        <f>+'Derechos de uso de propiedad in'!F28</f>
        <v>0.9966893319027181</v>
      </c>
      <c r="I30" s="161">
        <f>+'Derechos de uso de propiedad in'!G28</f>
        <v>2430965</v>
      </c>
      <c r="J30" s="161">
        <f>+'Derechos de uso de propiedad in'!H28</f>
        <v>4511506</v>
      </c>
      <c r="K30" s="161">
        <f>+'Derechos de uso de propiedad in'!I28</f>
        <v>511733000</v>
      </c>
      <c r="L30" s="161">
        <f>+'Derechos de uso de propiedad in'!J28</f>
        <v>0.24403099666189795</v>
      </c>
      <c r="M30" s="161">
        <f>+'Derechos de uso de propiedad in'!K28</f>
        <v>1578324529</v>
      </c>
      <c r="N30" s="172"/>
    </row>
    <row r="31" spans="1:13" ht="25.5" customHeight="1">
      <c r="A31" s="146" t="str">
        <f>+'Otros servicios profesionales'!A3</f>
        <v>3-1-2-02-02-03-0003-013</v>
      </c>
      <c r="B31" s="107" t="str">
        <f>+'Otros servicios profesionales'!B3</f>
        <v>Otros servicios profesionales y técnicos n.c.p.</v>
      </c>
      <c r="C31" s="112">
        <f>+'Otros servicios profesionales'!A33</f>
        <v>590500000</v>
      </c>
      <c r="D31" s="112">
        <f>+'Otros servicios profesionales'!B33</f>
        <v>0</v>
      </c>
      <c r="E31" s="112">
        <f>+'Otros servicios profesionales'!C33</f>
        <v>0</v>
      </c>
      <c r="F31" s="112">
        <f>+'Otros servicios profesionales'!D33</f>
        <v>590500000</v>
      </c>
      <c r="G31" s="112">
        <f>+'Otros servicios profesionales'!E33</f>
        <v>309631000</v>
      </c>
      <c r="H31" s="112">
        <f>+'Otros servicios profesionales'!F33</f>
        <v>0.5243539373412363</v>
      </c>
      <c r="I31" s="112">
        <f>+'Otros servicios profesionales'!G33</f>
        <v>0</v>
      </c>
      <c r="J31" s="112">
        <f>+'Otros servicios profesionales'!H33</f>
        <v>280869000</v>
      </c>
      <c r="K31" s="112">
        <f>+'Otros servicios profesionales'!I33</f>
        <v>210769000</v>
      </c>
      <c r="L31" s="112">
        <f>+'Otros servicios profesionales'!J33</f>
        <v>0.35693310753598645</v>
      </c>
      <c r="M31" s="112">
        <f>+'Otros servicios profesionales'!K33</f>
        <v>98862000</v>
      </c>
    </row>
    <row r="32" spans="1:13" s="101" customFormat="1" ht="25.5" customHeight="1">
      <c r="A32" s="106" t="str">
        <f>+'Servicios de telefonía fija'!A3</f>
        <v>3-1-2-02-02-03-0004-001</v>
      </c>
      <c r="B32" s="111" t="str">
        <f>+'Servicios de telefonía fija'!B3</f>
        <v>Servicios de telefonía fija</v>
      </c>
      <c r="C32" s="108">
        <f>+'Servicios de telefonía fija'!A34</f>
        <v>200000000</v>
      </c>
      <c r="D32" s="108">
        <f>+'Servicios de telefonía fija'!B34</f>
        <v>0</v>
      </c>
      <c r="E32" s="108">
        <f>+'Servicios de telefonía fija'!C34</f>
        <v>0</v>
      </c>
      <c r="F32" s="108">
        <f>+'Servicios de telefonía fija'!D34</f>
        <v>200000000</v>
      </c>
      <c r="G32" s="108">
        <f>+'Servicios de telefonía fija'!E34</f>
        <v>116229320</v>
      </c>
      <c r="H32" s="108">
        <f>+'Servicios de telefonía fija'!F34</f>
        <v>0.5811466</v>
      </c>
      <c r="I32" s="108">
        <f>+'Servicios de telefonía fija'!G34</f>
        <v>83770680</v>
      </c>
      <c r="J32" s="108">
        <f>+'Servicios de telefonía fija'!H34</f>
        <v>0</v>
      </c>
      <c r="K32" s="108">
        <f>+'Servicios de telefonía fija'!I34</f>
        <v>116229320</v>
      </c>
      <c r="L32" s="108">
        <f>+'Servicios de telefonía fija'!J34</f>
        <v>0.5811466</v>
      </c>
      <c r="M32" s="108">
        <f>+'Servicios de telefonía fija'!K34</f>
        <v>0</v>
      </c>
    </row>
    <row r="33" spans="1:13" s="101" customFormat="1" ht="25.5" customHeight="1">
      <c r="A33" s="106" t="str">
        <f>+'Servicios de telecomunicaciones'!A3</f>
        <v>3-1-2-02-02-03-0004-002</v>
      </c>
      <c r="B33" s="111" t="str">
        <f>+'Servicios de telecomunicaciones'!B3</f>
        <v>Servicios de telecomunicaciones móviles</v>
      </c>
      <c r="C33" s="108">
        <f>+'Servicios de telecomunicaciones'!A35</f>
        <v>77133000</v>
      </c>
      <c r="D33" s="108">
        <f>+'Servicios de telecomunicaciones'!B35</f>
        <v>0</v>
      </c>
      <c r="E33" s="108">
        <f>+'Servicios de telecomunicaciones'!C35</f>
        <v>0</v>
      </c>
      <c r="F33" s="108">
        <f>+'Servicios de telecomunicaciones'!D35</f>
        <v>77133000</v>
      </c>
      <c r="G33" s="108">
        <f>+'Servicios de telecomunicaciones'!E35</f>
        <v>26915769</v>
      </c>
      <c r="H33" s="108">
        <f>+'Servicios de telecomunicaciones'!F35</f>
        <v>0.3489527050678698</v>
      </c>
      <c r="I33" s="108">
        <f>+'Servicios de telecomunicaciones'!G35</f>
        <v>50217231</v>
      </c>
      <c r="J33" s="108">
        <f>+'Servicios de telecomunicaciones'!H35</f>
        <v>0</v>
      </c>
      <c r="K33" s="108">
        <f>+'Servicios de telecomunicaciones'!I35</f>
        <v>26915769</v>
      </c>
      <c r="L33" s="108">
        <f>+'Servicios de telecomunicaciones'!J35</f>
        <v>0.3489527050678698</v>
      </c>
      <c r="M33" s="108">
        <f>+'Servicios de telecomunicaciones'!K35</f>
        <v>0</v>
      </c>
    </row>
    <row r="34" spans="1:13" s="101" customFormat="1" ht="25.5" customHeight="1">
      <c r="A34" s="106" t="str">
        <f>+'Srvcs telecom. a través de inte'!A3</f>
        <v>3-1-2-02-02-03-0004-004</v>
      </c>
      <c r="B34" s="111" t="str">
        <f>+'Srvcs telecom. a través de inte'!B3</f>
        <v>Servicios de telecomunicaciones a través de internet</v>
      </c>
      <c r="C34" s="108">
        <f>+'Srvcs telecom. a través de inte'!A26</f>
        <v>618000000</v>
      </c>
      <c r="D34" s="108">
        <f>+'Srvcs telecom. a través de inte'!B26</f>
        <v>141000000</v>
      </c>
      <c r="E34" s="108">
        <f>+'Srvcs telecom. a través de inte'!C26</f>
        <v>0</v>
      </c>
      <c r="F34" s="108">
        <f>+'Srvcs telecom. a través de inte'!D26</f>
        <v>759000000</v>
      </c>
      <c r="G34" s="108">
        <f>+'Srvcs telecom. a través de inte'!E26</f>
        <v>758137356</v>
      </c>
      <c r="H34" s="108">
        <f>+'Srvcs telecom. a través de inte'!F26</f>
        <v>0.9988634466403162</v>
      </c>
      <c r="I34" s="108">
        <f>+'Srvcs telecom. a través de inte'!G26</f>
        <v>0</v>
      </c>
      <c r="J34" s="108">
        <f>+'Srvcs telecom. a través de inte'!H26</f>
        <v>862644</v>
      </c>
      <c r="K34" s="108">
        <f>+'Srvcs telecom. a través de inte'!I26</f>
        <v>249202738</v>
      </c>
      <c r="L34" s="108">
        <f>+'Srvcs telecom. a través de inte'!J26</f>
        <v>0.3283303530961792</v>
      </c>
      <c r="M34" s="108">
        <f>+'Srvcs telecom. a través de inte'!K26</f>
        <v>508934618</v>
      </c>
    </row>
    <row r="35" spans="1:13" s="170" customFormat="1" ht="25.5" customHeight="1">
      <c r="A35" s="154" t="str">
        <f>+'Servicios de transmisión'!A3</f>
        <v>3-1-2-02-02-03-0004-007</v>
      </c>
      <c r="B35" s="155" t="str">
        <f>+'Servicios de transmisión'!B3</f>
        <v>Servicios de transmisión de programas de radio y televisión</v>
      </c>
      <c r="C35" s="156">
        <f>+'Servicios de transmisión'!A32</f>
        <v>1747000</v>
      </c>
      <c r="D35" s="156">
        <f>+'Servicios de transmisión'!B32</f>
        <v>0</v>
      </c>
      <c r="E35" s="156">
        <f>+'Servicios de transmisión'!C32</f>
        <v>0</v>
      </c>
      <c r="F35" s="156">
        <f>+'Servicios de transmisión'!D32</f>
        <v>1747000</v>
      </c>
      <c r="G35" s="156">
        <f>+'Servicios de transmisión'!E32</f>
        <v>1062755</v>
      </c>
      <c r="H35" s="156">
        <f>+'Servicios de transmisión'!F32</f>
        <v>0.6083314253005152</v>
      </c>
      <c r="I35" s="156">
        <f>+'Servicios de transmisión'!G32</f>
        <v>684245</v>
      </c>
      <c r="J35" s="156">
        <f>+'Servicios de transmisión'!H32</f>
        <v>0</v>
      </c>
      <c r="K35" s="156">
        <f>+'Servicios de transmisión'!I32</f>
        <v>1062755</v>
      </c>
      <c r="L35" s="156">
        <f>+'Servicios de transmisión'!J32</f>
        <v>0.6083314253005152</v>
      </c>
      <c r="M35" s="156">
        <f>+'Servicios de transmisión'!K32</f>
        <v>0</v>
      </c>
    </row>
    <row r="36" spans="1:13" s="101" customFormat="1" ht="25.5" customHeight="1">
      <c r="A36" s="106" t="str">
        <f>+'Servicios de protección'!A3</f>
        <v>3-1-2-02-02-03-0005-001</v>
      </c>
      <c r="B36" s="107" t="str">
        <f>+'Servicios de protección'!B3</f>
        <v>Servicios de protección (guardas de seguridad)</v>
      </c>
      <c r="C36" s="108">
        <f>+'Servicios de protección'!A28</f>
        <v>1379600000</v>
      </c>
      <c r="D36" s="108">
        <f>+'Servicios de protección'!B28</f>
        <v>0</v>
      </c>
      <c r="E36" s="108">
        <f>+'Servicios de protección'!C28</f>
        <v>0</v>
      </c>
      <c r="F36" s="108">
        <f>+'Servicios de protección'!D28</f>
        <v>1379600000</v>
      </c>
      <c r="G36" s="108">
        <f>+'Servicios de protección'!E28</f>
        <v>1206365034</v>
      </c>
      <c r="H36" s="108">
        <f>+'Servicios de protección'!F28</f>
        <v>0.8744310191359814</v>
      </c>
      <c r="I36" s="108">
        <f>+'Servicios de protección'!G28</f>
        <v>0</v>
      </c>
      <c r="J36" s="108">
        <f>+'Servicios de protección'!H28</f>
        <v>173234966</v>
      </c>
      <c r="K36" s="108">
        <f>+'Servicios de protección'!I28</f>
        <v>531206669</v>
      </c>
      <c r="L36" s="108">
        <f>+'Servicios de protección'!J28</f>
        <v>0.3850439757900841</v>
      </c>
      <c r="M36" s="108">
        <f>+'Servicios de protección'!K28</f>
        <v>675158365</v>
      </c>
    </row>
    <row r="37" spans="1:13" s="101" customFormat="1" ht="25.5" customHeight="1">
      <c r="A37" s="106" t="str">
        <f>+'Servicios de limpieza general'!A3</f>
        <v>3-1-2-02-02-03-0005-002</v>
      </c>
      <c r="B37" s="107" t="str">
        <f>+'Servicios de limpieza general'!B3</f>
        <v>Servicios de limpieza general</v>
      </c>
      <c r="C37" s="108">
        <f>+'Servicios de limpieza general'!A27</f>
        <v>680720000</v>
      </c>
      <c r="D37" s="108">
        <f>+'Servicios de limpieza general'!B27</f>
        <v>0</v>
      </c>
      <c r="E37" s="108">
        <f>+'Servicios de limpieza general'!C27</f>
        <v>0</v>
      </c>
      <c r="F37" s="108">
        <f>+'Servicios de limpieza general'!D27</f>
        <v>680720000</v>
      </c>
      <c r="G37" s="108">
        <f>+'Servicios de limpieza general'!E27</f>
        <v>576797573</v>
      </c>
      <c r="H37" s="108">
        <f>+'Servicios de limpieza general'!F27</f>
        <v>0.8473345472440945</v>
      </c>
      <c r="I37" s="108">
        <f>+'Servicios de limpieza general'!G27</f>
        <v>0</v>
      </c>
      <c r="J37" s="108">
        <f>+'Servicios de limpieza general'!H27</f>
        <v>103922427</v>
      </c>
      <c r="K37" s="108">
        <f>+'Servicios de limpieza general'!I27</f>
        <v>299153957</v>
      </c>
      <c r="L37" s="108">
        <f>+'Servicios de limpieza general'!J27</f>
        <v>0.4394669717358091</v>
      </c>
      <c r="M37" s="108">
        <f>+'Servicios de limpieza general'!K27</f>
        <v>277643616</v>
      </c>
    </row>
    <row r="38" spans="1:13" s="101" customFormat="1" ht="25.5" customHeight="1">
      <c r="A38" s="106" t="str">
        <f>+'Servicios de copia y reproducci'!A3</f>
        <v>3-1-2-02-02-03-0005-003</v>
      </c>
      <c r="B38" s="107" t="str">
        <f>+'Servicios de copia y reproducci'!B3</f>
        <v>Servicios de copia y reproducción</v>
      </c>
      <c r="C38" s="108">
        <f>+'Servicios de copia y reproducci'!A27</f>
        <v>62830000</v>
      </c>
      <c r="D38" s="108">
        <f>+'Servicios de copia y reproducci'!B27</f>
        <v>-9000000</v>
      </c>
      <c r="E38" s="108">
        <f>+'Servicios de copia y reproducci'!C27</f>
        <v>0</v>
      </c>
      <c r="F38" s="108">
        <f>+'Servicios de copia y reproducci'!D27</f>
        <v>53830000</v>
      </c>
      <c r="G38" s="108">
        <f>+'Servicios de copia y reproducci'!E27</f>
        <v>39276767</v>
      </c>
      <c r="H38" s="108">
        <f>+'Servicios de copia y reproducci'!F27</f>
        <v>0.729644566227011</v>
      </c>
      <c r="I38" s="108">
        <f>+'Servicios de copia y reproducci'!G27</f>
        <v>1997150</v>
      </c>
      <c r="J38" s="108">
        <f>+'Servicios de copia y reproducci'!H27</f>
        <v>12556083</v>
      </c>
      <c r="K38" s="108">
        <f>+'Servicios de copia y reproducci'!I27</f>
        <v>10403101</v>
      </c>
      <c r="L38" s="108">
        <f>+'Servicios de copia y reproducci'!J27</f>
        <v>0.19325842467025822</v>
      </c>
      <c r="M38" s="108">
        <f>+'Servicios de copia y reproducci'!K27</f>
        <v>28873666</v>
      </c>
    </row>
    <row r="39" spans="1:13" s="101" customFormat="1" ht="25.5" customHeight="1">
      <c r="A39" s="106" t="str">
        <f>+'Servicios de correo'!A3</f>
        <v>3-1-2-02-02-03-0005-004</v>
      </c>
      <c r="B39" s="107" t="str">
        <f>+'Servicios de correo'!B3</f>
        <v>Servicios de correo</v>
      </c>
      <c r="C39" s="108">
        <f>+'Servicios de correo'!A26</f>
        <v>51500000</v>
      </c>
      <c r="D39" s="108">
        <f>+'Servicios de correo'!B26</f>
        <v>0</v>
      </c>
      <c r="E39" s="108">
        <f>+'Servicios de correo'!C26</f>
        <v>0</v>
      </c>
      <c r="F39" s="108">
        <f>+'Servicios de correo'!D26</f>
        <v>51500000</v>
      </c>
      <c r="G39" s="108">
        <f>+'Servicios de correo'!E26</f>
        <v>0</v>
      </c>
      <c r="H39" s="108">
        <f>+'Servicios de correo'!F26</f>
        <v>0</v>
      </c>
      <c r="I39" s="108">
        <f>+'Servicios de correo'!G26</f>
        <v>0</v>
      </c>
      <c r="J39" s="108">
        <f>+'Servicios de correo'!H26</f>
        <v>51500000</v>
      </c>
      <c r="K39" s="108">
        <f>+'Servicios de correo'!I26</f>
        <v>0</v>
      </c>
      <c r="L39" s="108">
        <f>+'Servicios de correo'!J26</f>
        <v>0</v>
      </c>
      <c r="M39" s="108">
        <f>+'Servicios de correo'!K26</f>
        <v>0</v>
      </c>
    </row>
    <row r="40" spans="1:13" s="101" customFormat="1" ht="25.5" customHeight="1">
      <c r="A40" s="106" t="str">
        <f>+'Servicios de organización'!A3</f>
        <v>3-1-2-02-02-03-0005-006</v>
      </c>
      <c r="B40" s="107" t="str">
        <f>+'Servicios de organización'!B3</f>
        <v>Servicios de organización y asistencia de convenciones y ferias</v>
      </c>
      <c r="C40" s="108">
        <f>+'Servicios de organización'!A26</f>
        <v>120000000</v>
      </c>
      <c r="D40" s="108">
        <f>+'Servicios de organización'!B26</f>
        <v>0</v>
      </c>
      <c r="E40" s="108">
        <f>+'Servicios de organización'!C26</f>
        <v>0</v>
      </c>
      <c r="F40" s="108">
        <f>+'Servicios de organización'!D26</f>
        <v>120000000</v>
      </c>
      <c r="G40" s="108">
        <f>+'Servicios de organización'!E26</f>
        <v>109270000</v>
      </c>
      <c r="H40" s="108">
        <f>+'Servicios de organización'!F26</f>
        <v>0.9105833333333333</v>
      </c>
      <c r="I40" s="108">
        <f>+'Servicios de organización'!G26</f>
        <v>0</v>
      </c>
      <c r="J40" s="108">
        <f>+'Servicios de organización'!H26</f>
        <v>10730000</v>
      </c>
      <c r="K40" s="108">
        <f>+'Servicios de organización'!I26</f>
        <v>40845778</v>
      </c>
      <c r="L40" s="108">
        <f>+'Servicios de organización'!J26</f>
        <v>0.34038148333333335</v>
      </c>
      <c r="M40" s="108">
        <f>+'Servicios de organización'!K26</f>
        <v>68424222</v>
      </c>
    </row>
    <row r="41" spans="1:13" s="101" customFormat="1" ht="25.5" customHeight="1">
      <c r="A41" s="106" t="str">
        <f>+'Srvs de manto y rep. computador'!A3</f>
        <v>3-1-2-02-02-03-0006-003</v>
      </c>
      <c r="B41" s="107" t="str">
        <f>+'Srvs de manto y rep. computador'!B3</f>
        <v>Servicios de mantenimiento y reparación de computadores y equipo periférico</v>
      </c>
      <c r="C41" s="108">
        <f>+'Srvs de manto y rep. computador'!A29</f>
        <v>2237525000</v>
      </c>
      <c r="D41" s="108">
        <f>+'Srvs de manto y rep. computador'!B29</f>
        <v>-65499998</v>
      </c>
      <c r="E41" s="108">
        <f>+'Srvs de manto y rep. computador'!C29</f>
        <v>0</v>
      </c>
      <c r="F41" s="108">
        <f>+'Srvs de manto y rep. computador'!D29</f>
        <v>2172025002</v>
      </c>
      <c r="G41" s="108">
        <f>+'Srvs de manto y rep. computador'!E29</f>
        <v>1642435864</v>
      </c>
      <c r="H41" s="108">
        <f>+'Srvs de manto y rep. computador'!F29</f>
        <v>0.7561772366743686</v>
      </c>
      <c r="I41" s="108">
        <f>+'Srvs de manto y rep. computador'!G29</f>
        <v>161098409</v>
      </c>
      <c r="J41" s="108">
        <f>+'Srvs de manto y rep. computador'!H29</f>
        <v>368490729</v>
      </c>
      <c r="K41" s="108">
        <f>+'Srvs de manto y rep. computador'!I29</f>
        <v>411863052</v>
      </c>
      <c r="L41" s="108">
        <f>+'Srvs de manto y rep. computador'!J29</f>
        <v>0.18962169018347239</v>
      </c>
      <c r="M41" s="108">
        <f>+'Srvs de manto y rep. computador'!K29</f>
        <v>1230572812</v>
      </c>
    </row>
    <row r="42" spans="1:13" s="101" customFormat="1" ht="25.5" customHeight="1">
      <c r="A42" s="106" t="str">
        <f>+'Srvs de manto y rep. maquinaria'!A3</f>
        <v>3-1-2-02-02-03-0006-004</v>
      </c>
      <c r="B42" s="107" t="str">
        <f>+'Srvs de manto y rep. maquinaria'!B3</f>
        <v>Servicios de mantenimiento y reparación de maquinaria y equipo de transporte</v>
      </c>
      <c r="C42" s="108">
        <f>+'Srvs de manto y rep. maquinaria'!A26</f>
        <v>148320000</v>
      </c>
      <c r="D42" s="108">
        <f>+'Srvs de manto y rep. maquinaria'!B26</f>
        <v>0</v>
      </c>
      <c r="E42" s="108">
        <f>+'Srvs de manto y rep. maquinaria'!C26</f>
        <v>0</v>
      </c>
      <c r="F42" s="108">
        <f>+'Srvs de manto y rep. maquinaria'!D26</f>
        <v>148320000</v>
      </c>
      <c r="G42" s="108">
        <f>+'Srvs de manto y rep. maquinaria'!E26</f>
        <v>0</v>
      </c>
      <c r="H42" s="108">
        <f>+'Srvs de manto y rep. maquinaria'!F26</f>
        <v>0</v>
      </c>
      <c r="I42" s="108">
        <f>+'Srvs de manto y rep. maquinaria'!G26</f>
        <v>0</v>
      </c>
      <c r="J42" s="108">
        <f>+'Srvs de manto y rep. maquinaria'!H26</f>
        <v>148320000</v>
      </c>
      <c r="K42" s="108">
        <f>+'Srvs de manto y rep. maquinaria'!I26</f>
        <v>0</v>
      </c>
      <c r="L42" s="108">
        <f>+'Srvs de manto y rep. maquinaria'!J26</f>
        <v>0</v>
      </c>
      <c r="M42" s="108">
        <f>+'Srvs de manto y rep. maquinaria'!K26</f>
        <v>0</v>
      </c>
    </row>
    <row r="43" spans="1:13" s="101" customFormat="1" ht="25.5" customHeight="1">
      <c r="A43" s="106" t="str">
        <f>+'Srvs de manto y rep. ascensores'!A3</f>
        <v>3-1-2-02-02-03-0006-011</v>
      </c>
      <c r="B43" s="157" t="str">
        <f>+'Srvs de manto y rep. ascensores'!B3</f>
        <v>Servicios de mantenimiento y reparación de ascensores y escaleras mecánicas</v>
      </c>
      <c r="C43" s="108">
        <f>+'Srvs de manto y rep. ascensores'!A26</f>
        <v>34300000</v>
      </c>
      <c r="D43" s="108">
        <f>+'Srvs de manto y rep. ascensores'!B26</f>
        <v>0</v>
      </c>
      <c r="E43" s="108">
        <f>+'Srvs de manto y rep. ascensores'!C26</f>
        <v>0</v>
      </c>
      <c r="F43" s="108">
        <f>+'Srvs de manto y rep. ascensores'!D26</f>
        <v>34300000</v>
      </c>
      <c r="G43" s="108">
        <f>+'Srvs de manto y rep. ascensores'!E26</f>
        <v>19537994</v>
      </c>
      <c r="H43" s="108">
        <f>+'Srvs de manto y rep. ascensores'!F26</f>
        <v>0.5696208163265306</v>
      </c>
      <c r="I43" s="108">
        <f>+'Srvs de manto y rep. ascensores'!G26</f>
        <v>0</v>
      </c>
      <c r="J43" s="108">
        <f>+'Srvs de manto y rep. ascensores'!H26</f>
        <v>14762006</v>
      </c>
      <c r="K43" s="108">
        <f>+'Srvs de manto y rep. ascensores'!I26</f>
        <v>8484318</v>
      </c>
      <c r="L43" s="108">
        <f>+'Srvs de manto y rep. ascensores'!J26</f>
        <v>0.24735620991253646</v>
      </c>
      <c r="M43" s="108">
        <f>+'Srvs de manto y rep. ascensores'!K26</f>
        <v>11053676</v>
      </c>
    </row>
    <row r="44" spans="1:13" s="101" customFormat="1" ht="25.5" customHeight="1">
      <c r="A44" s="106" t="str">
        <f>+'Srvs de reparación de otros bie'!A3</f>
        <v>3-1-2-02-02-03-0006-012</v>
      </c>
      <c r="B44" s="157" t="str">
        <f>+'Srvs de reparación de otros bie'!B3</f>
        <v>Servicios de reparación de otros bienes</v>
      </c>
      <c r="C44" s="108">
        <f>+'Srvs de reparación de otros bie'!A26</f>
        <v>545270000</v>
      </c>
      <c r="D44" s="108">
        <f>+'Srvs de reparación de otros bie'!B26</f>
        <v>0</v>
      </c>
      <c r="E44" s="108">
        <f>+'Srvs de reparación de otros bie'!C26</f>
        <v>0</v>
      </c>
      <c r="F44" s="108">
        <f>+'Srvs de reparación de otros bie'!D26</f>
        <v>545270000</v>
      </c>
      <c r="G44" s="108">
        <f>+'Srvs de reparación de otros bie'!E26</f>
        <v>202000000</v>
      </c>
      <c r="H44" s="108">
        <f>+'Srvs de reparación de otros bie'!F26</f>
        <v>0.3704586718506428</v>
      </c>
      <c r="I44" s="108">
        <f>+'Srvs de reparación de otros bie'!G26</f>
        <v>0</v>
      </c>
      <c r="J44" s="108">
        <f>+'Srvs de reparación de otros bie'!H26</f>
        <v>343270000</v>
      </c>
      <c r="K44" s="108">
        <f>+'Srvs de reparación de otros bie'!I26</f>
        <v>0</v>
      </c>
      <c r="L44" s="108">
        <f>+'Srvs de reparación de otros bie'!J26</f>
        <v>0</v>
      </c>
      <c r="M44" s="108">
        <f>+'Srvs de reparación de otros bie'!K26</f>
        <v>202000000</v>
      </c>
    </row>
    <row r="45" spans="1:16" ht="25.5" customHeight="1">
      <c r="A45" s="106" t="str">
        <f>+'Servicios editoriales'!A3</f>
        <v>3-1-2-02-02-03-0007-001</v>
      </c>
      <c r="B45" s="169" t="str">
        <f>+'Servicios editoriales'!B3</f>
        <v>Servicios editoriales, a comisión o por contrato</v>
      </c>
      <c r="C45" s="108">
        <f>+'Servicios editoriales'!A26</f>
        <v>23690000</v>
      </c>
      <c r="D45" s="108">
        <f>+'Servicios editoriales'!B26</f>
        <v>0</v>
      </c>
      <c r="E45" s="108">
        <f>+'Servicios editoriales'!C26</f>
        <v>0</v>
      </c>
      <c r="F45" s="108">
        <f>+'Servicios editoriales'!D26</f>
        <v>23690000</v>
      </c>
      <c r="G45" s="108">
        <f>+'Servicios editoriales'!E26</f>
        <v>0</v>
      </c>
      <c r="H45" s="108">
        <f>+'Servicios editoriales'!F26</f>
        <v>0</v>
      </c>
      <c r="I45" s="108">
        <f>+'Servicios editoriales'!G26</f>
        <v>0</v>
      </c>
      <c r="J45" s="108">
        <f>+'Servicios editoriales'!H26</f>
        <v>23690000</v>
      </c>
      <c r="K45" s="108">
        <f>+'Servicios editoriales'!I26</f>
        <v>0</v>
      </c>
      <c r="L45" s="108">
        <f>+'Servicios editoriales'!J26</f>
        <v>0</v>
      </c>
      <c r="M45" s="108">
        <f>+'Servicios editoriales'!K26</f>
        <v>0</v>
      </c>
      <c r="N45" s="107"/>
      <c r="P45" s="171"/>
    </row>
    <row r="46" spans="1:13" s="101" customFormat="1" ht="25.5" customHeight="1">
      <c r="A46" s="106" t="str">
        <f>+Energía!A3</f>
        <v>3-1-2-02-02-04-0001-001</v>
      </c>
      <c r="B46" s="111" t="str">
        <f>+Energía!B3</f>
        <v>Energía</v>
      </c>
      <c r="C46" s="108">
        <f>+Energía!A74</f>
        <v>400000000</v>
      </c>
      <c r="D46" s="108">
        <f>+Energía!B74</f>
        <v>0</v>
      </c>
      <c r="E46" s="108">
        <f>+Energía!C74</f>
        <v>0</v>
      </c>
      <c r="F46" s="108">
        <f>+Energía!D74</f>
        <v>400000000</v>
      </c>
      <c r="G46" s="108">
        <f>+Energía!E74</f>
        <v>194773506</v>
      </c>
      <c r="H46" s="108">
        <f>+Energía!F74</f>
        <v>0.486933765</v>
      </c>
      <c r="I46" s="108">
        <f>+Energía!G74</f>
        <v>205226494</v>
      </c>
      <c r="J46" s="108">
        <f>+Energía!H74</f>
        <v>0</v>
      </c>
      <c r="K46" s="108">
        <f>+Energía!I74</f>
        <v>194722046</v>
      </c>
      <c r="L46" s="108">
        <f>+Energía!J74</f>
        <v>0.486805115</v>
      </c>
      <c r="M46" s="108">
        <f>+Energía!K74</f>
        <v>51460</v>
      </c>
    </row>
    <row r="47" spans="1:13" ht="25.5" customHeight="1">
      <c r="A47" s="106" t="str">
        <f>+'Acueducto y alcantarillado'!A3</f>
        <v>3-1-2-02-02-04-0001-002</v>
      </c>
      <c r="B47" s="111" t="str">
        <f>+'Acueducto y alcantarillado'!B3</f>
        <v>Acueducto y alcantarillado</v>
      </c>
      <c r="C47" s="108">
        <f>+'Acueducto y alcantarillado'!A33</f>
        <v>70000000</v>
      </c>
      <c r="D47" s="108">
        <f>+'Acueducto y alcantarillado'!B33</f>
        <v>0</v>
      </c>
      <c r="E47" s="108">
        <f>+'Acueducto y alcantarillado'!C33</f>
        <v>0</v>
      </c>
      <c r="F47" s="108">
        <f>+'Acueducto y alcantarillado'!D33</f>
        <v>70000000</v>
      </c>
      <c r="G47" s="108">
        <f>+'Acueducto y alcantarillado'!E33</f>
        <v>39773043</v>
      </c>
      <c r="H47" s="108">
        <f>+'Acueducto y alcantarillado'!F33</f>
        <v>0.5681863285714286</v>
      </c>
      <c r="I47" s="108">
        <f>+'Acueducto y alcantarillado'!G33</f>
        <v>30226957</v>
      </c>
      <c r="J47" s="108">
        <f>+'Acueducto y alcantarillado'!H33</f>
        <v>0</v>
      </c>
      <c r="K47" s="108">
        <f>+'Acueducto y alcantarillado'!I33</f>
        <v>39773043</v>
      </c>
      <c r="L47" s="108">
        <f>+'Acueducto y alcantarillado'!J33</f>
        <v>0.5681863285714286</v>
      </c>
      <c r="M47" s="108">
        <f>+'Acueducto y alcantarillado'!K33</f>
        <v>0</v>
      </c>
    </row>
    <row r="48" spans="1:13" ht="25.5" customHeight="1">
      <c r="A48" s="106" t="str">
        <f>+Aseo!A3</f>
        <v>3-1-2-02-02-04-0001-003</v>
      </c>
      <c r="B48" s="111" t="str">
        <f>+Aseo!B3</f>
        <v>Aseo</v>
      </c>
      <c r="C48" s="108">
        <f>+Aseo!A35</f>
        <v>30000000</v>
      </c>
      <c r="D48" s="108">
        <f>+Aseo!B35</f>
        <v>0</v>
      </c>
      <c r="E48" s="108">
        <f>+Aseo!C35</f>
        <v>0</v>
      </c>
      <c r="F48" s="108">
        <f>+Aseo!D35</f>
        <v>30000000</v>
      </c>
      <c r="G48" s="108">
        <f>+Aseo!E35</f>
        <v>12679590</v>
      </c>
      <c r="H48" s="108">
        <f>+Aseo!F35</f>
        <v>0.422653</v>
      </c>
      <c r="I48" s="108">
        <f>+Aseo!G35</f>
        <v>17320410</v>
      </c>
      <c r="J48" s="108">
        <f>+Aseo!H35</f>
        <v>0</v>
      </c>
      <c r="K48" s="108">
        <f>+Aseo!I35</f>
        <v>12679590</v>
      </c>
      <c r="L48" s="108">
        <f>+Aseo!J35</f>
        <v>0.422653</v>
      </c>
      <c r="M48" s="108">
        <f>+Aseo!K35</f>
        <v>0</v>
      </c>
    </row>
    <row r="49" spans="1:16" ht="25.5" customHeight="1">
      <c r="A49" s="106" t="str">
        <f>+Viáticos!A3</f>
        <v>3-1-2-02-02-05</v>
      </c>
      <c r="B49" s="169" t="str">
        <f>+Viáticos!B3</f>
        <v>Viáticos y gastos de viaje</v>
      </c>
      <c r="C49" s="108">
        <f>+Viáticos!A26</f>
        <v>19391000</v>
      </c>
      <c r="D49" s="108">
        <f>+Viáticos!B26</f>
        <v>0</v>
      </c>
      <c r="E49" s="108">
        <f>+Viáticos!C26</f>
        <v>0</v>
      </c>
      <c r="F49" s="108">
        <f>+Viáticos!D26</f>
        <v>19391000</v>
      </c>
      <c r="G49" s="108">
        <f>+Viáticos!E26</f>
        <v>10452720</v>
      </c>
      <c r="H49" s="108">
        <f>+Viáticos!F26</f>
        <v>0.5390500747769584</v>
      </c>
      <c r="I49" s="108">
        <f>+Viáticos!G26</f>
        <v>569800</v>
      </c>
      <c r="J49" s="108">
        <f>+Viáticos!H26</f>
        <v>8368480</v>
      </c>
      <c r="K49" s="108">
        <f>+Viáticos!I26</f>
        <v>10452720</v>
      </c>
      <c r="L49" s="108">
        <f>+Viáticos!J26</f>
        <v>0.5390500747769584</v>
      </c>
      <c r="M49" s="108">
        <f>+Viáticos!K26</f>
        <v>0</v>
      </c>
      <c r="N49" s="107"/>
      <c r="P49" s="171"/>
    </row>
    <row r="50" spans="1:13" ht="25.5" customHeight="1">
      <c r="A50" s="106" t="str">
        <f>+Capacitación!A3</f>
        <v>3-1-2-02-02-06</v>
      </c>
      <c r="B50" s="111" t="str">
        <f>+Capacitación!B3</f>
        <v>Capacitación</v>
      </c>
      <c r="C50" s="108">
        <f>+Capacitación!A26</f>
        <v>364705000</v>
      </c>
      <c r="D50" s="108">
        <f>+Capacitación!B26</f>
        <v>0</v>
      </c>
      <c r="E50" s="108">
        <f>+Capacitación!C26</f>
        <v>0</v>
      </c>
      <c r="F50" s="108">
        <f>+Capacitación!D26</f>
        <v>364705000</v>
      </c>
      <c r="G50" s="108">
        <f>+Capacitación!E26</f>
        <v>0</v>
      </c>
      <c r="H50" s="108">
        <f>+Capacitación!F26</f>
        <v>0</v>
      </c>
      <c r="I50" s="108">
        <f>+Capacitación!G26</f>
        <v>364705000</v>
      </c>
      <c r="J50" s="108">
        <f>+Capacitación!H26</f>
        <v>0</v>
      </c>
      <c r="K50" s="108">
        <f>+Capacitación!I26</f>
        <v>0</v>
      </c>
      <c r="L50" s="108">
        <f>+Capacitación!J26</f>
        <v>0</v>
      </c>
      <c r="M50" s="108">
        <f>+Capacitación!K26</f>
        <v>0</v>
      </c>
    </row>
    <row r="51" spans="1:13" ht="25.5" customHeight="1">
      <c r="A51" s="106" t="str">
        <f>+'Bienestar e incentivos'!A3</f>
        <v>3-1-2-02-02-07</v>
      </c>
      <c r="B51" s="111" t="str">
        <f>+'Bienestar e incentivos'!B3</f>
        <v>Bienestar e incentivos</v>
      </c>
      <c r="C51" s="108">
        <f>+'Bienestar e incentivos'!A139</f>
        <v>672292000</v>
      </c>
      <c r="D51" s="108">
        <f>+'Bienestar e incentivos'!B139</f>
        <v>0</v>
      </c>
      <c r="E51" s="108">
        <f>+'Bienestar e incentivos'!C139</f>
        <v>0</v>
      </c>
      <c r="F51" s="108">
        <f>+'Bienestar e incentivos'!D139</f>
        <v>672292000</v>
      </c>
      <c r="G51" s="108">
        <f>+'Bienestar e incentivos'!E139</f>
        <v>615696670</v>
      </c>
      <c r="H51" s="108">
        <f>+'Bienestar e incentivos'!F139</f>
        <v>0.9158173382994295</v>
      </c>
      <c r="I51" s="108">
        <f>+'Bienestar e incentivos'!G139</f>
        <v>56595330</v>
      </c>
      <c r="J51" s="108">
        <f>+'Bienestar e incentivos'!H139</f>
        <v>0</v>
      </c>
      <c r="K51" s="108">
        <f>+'Bienestar e incentivos'!I139</f>
        <v>120160700</v>
      </c>
      <c r="L51" s="108">
        <f>+'Bienestar e incentivos'!J139</f>
        <v>0.17873290177482404</v>
      </c>
      <c r="M51" s="108">
        <f>+'Bienestar e incentivos'!K139</f>
        <v>495535970</v>
      </c>
    </row>
    <row r="52" spans="1:14" ht="25.5" customHeight="1">
      <c r="A52" s="106" t="str">
        <f>+'Salud ocupacional'!A3</f>
        <v>3-1-2-02-02-08</v>
      </c>
      <c r="B52" s="169" t="str">
        <f>+'Salud ocupacional'!B3</f>
        <v>Salud ocupacional</v>
      </c>
      <c r="C52" s="108">
        <f>+'Salud ocupacional'!A34</f>
        <v>309000000</v>
      </c>
      <c r="D52" s="108">
        <f>+'Salud ocupacional'!B34</f>
        <v>0</v>
      </c>
      <c r="E52" s="108">
        <f>+'Salud ocupacional'!C34</f>
        <v>0</v>
      </c>
      <c r="F52" s="108">
        <f>+'Salud ocupacional'!D34</f>
        <v>309000000</v>
      </c>
      <c r="G52" s="108">
        <f>+'Salud ocupacional'!E34</f>
        <v>211682774</v>
      </c>
      <c r="H52" s="108">
        <f>+'Salud ocupacional'!F34</f>
        <v>0.6850575210355987</v>
      </c>
      <c r="I52" s="108">
        <f>+'Salud ocupacional'!G34</f>
        <v>66611893</v>
      </c>
      <c r="J52" s="108">
        <f>+'Salud ocupacional'!H34</f>
        <v>30705333</v>
      </c>
      <c r="K52" s="108">
        <f>+'Salud ocupacional'!I34</f>
        <v>94191067</v>
      </c>
      <c r="L52" s="108">
        <f>+'Salud ocupacional'!J34</f>
        <v>0.3048254595469256</v>
      </c>
      <c r="M52" s="108">
        <f>+'Salud ocupacional'!K34</f>
        <v>117491707</v>
      </c>
      <c r="N52" s="111"/>
    </row>
    <row r="53" spans="1:14" ht="25.5" customHeight="1">
      <c r="A53" s="198" t="str">
        <f>+'servicios de documentación y ce'!A3</f>
        <v>3-1-2-02-02-03-0002-01</v>
      </c>
      <c r="B53" s="169" t="str">
        <f>+'servicios de documentación y ce'!B3</f>
        <v>Servicios de documentación y certificación jurídica</v>
      </c>
      <c r="C53" s="108"/>
      <c r="D53" s="108">
        <f>+'servicios de documentación y ce'!B26</f>
        <v>3000000</v>
      </c>
      <c r="E53" s="108">
        <f>+'servicios de documentación y ce'!C26</f>
        <v>0</v>
      </c>
      <c r="F53" s="108">
        <f>+'servicios de documentación y ce'!D26</f>
        <v>3000000</v>
      </c>
      <c r="G53" s="108">
        <f>+'servicios de documentación y ce'!E26</f>
        <v>333333</v>
      </c>
      <c r="H53" s="108">
        <f>+'servicios de documentación y ce'!F26</f>
        <v>0.111111</v>
      </c>
      <c r="I53" s="108">
        <f>+'servicios de documentación y ce'!G26</f>
        <v>2666667</v>
      </c>
      <c r="J53" s="108">
        <f>+'servicios de documentación y ce'!H26</f>
        <v>0</v>
      </c>
      <c r="K53" s="108">
        <f>+'servicios de documentación y ce'!I26</f>
        <v>333333</v>
      </c>
      <c r="L53" s="108">
        <f>+'servicios de documentación y ce'!J26</f>
        <v>0.111111</v>
      </c>
      <c r="M53" s="108">
        <f>+'servicios de documentación y ce'!K26</f>
        <v>0</v>
      </c>
      <c r="N53" s="197"/>
    </row>
    <row r="54" spans="1:14" ht="25.5" customHeight="1">
      <c r="A54" s="198" t="str">
        <f>+'Gastos Imprevistos'!A3</f>
        <v>3-1-2-02-02-03-0002-01</v>
      </c>
      <c r="B54" s="169" t="str">
        <f>+'Gastos Imprevistos'!B3</f>
        <v>Gastos Imprevistos</v>
      </c>
      <c r="C54" s="108"/>
      <c r="D54" s="108">
        <f>+'Gastos Imprevistos'!B26</f>
        <v>6000000</v>
      </c>
      <c r="E54" s="108">
        <f>+'Gastos Imprevistos'!C26</f>
        <v>0</v>
      </c>
      <c r="F54" s="108">
        <f>+'Gastos Imprevistos'!D26</f>
        <v>6000000</v>
      </c>
      <c r="G54" s="108">
        <f>+'Gastos Imprevistos'!E26</f>
        <v>0</v>
      </c>
      <c r="H54" s="108">
        <f>+'Gastos Imprevistos'!F26</f>
        <v>0</v>
      </c>
      <c r="I54" s="108">
        <f>+'Gastos Imprevistos'!G26</f>
        <v>0</v>
      </c>
      <c r="J54" s="108">
        <f>+'Gastos Imprevistos'!H26</f>
        <v>6000000</v>
      </c>
      <c r="K54" s="108">
        <f>+'Gastos Imprevistos'!I26</f>
        <v>0</v>
      </c>
      <c r="L54" s="108">
        <f>+'Gastos Imprevistos'!J26</f>
        <v>0</v>
      </c>
      <c r="M54" s="108">
        <f>+'Gastos Imprevistos'!K26</f>
        <v>0</v>
      </c>
      <c r="N54" s="197"/>
    </row>
    <row r="55" spans="1:13" s="101" customFormat="1" ht="25.5" customHeight="1">
      <c r="A55" s="150" t="s">
        <v>205</v>
      </c>
      <c r="B55" s="151" t="s">
        <v>208</v>
      </c>
      <c r="C55" s="152">
        <f>SUM(C56)</f>
        <v>2183000</v>
      </c>
      <c r="D55" s="152">
        <f>SUM(D56)</f>
        <v>0</v>
      </c>
      <c r="E55" s="152">
        <f>SUM(E56)</f>
        <v>0</v>
      </c>
      <c r="F55" s="152">
        <f>SUM(F56)</f>
        <v>2183000</v>
      </c>
      <c r="G55" s="152">
        <f>SUM(G56)</f>
        <v>0</v>
      </c>
      <c r="H55" s="153">
        <f>+G55/F55</f>
        <v>0</v>
      </c>
      <c r="I55" s="152">
        <f>SUM(I56)</f>
        <v>2183000</v>
      </c>
      <c r="J55" s="152">
        <f>SUM(J56)</f>
        <v>0</v>
      </c>
      <c r="K55" s="152">
        <f>SUM(K56)</f>
        <v>0</v>
      </c>
      <c r="L55" s="153">
        <f>+K55/F55</f>
        <v>0</v>
      </c>
      <c r="M55" s="152">
        <f>SUM(M56)</f>
        <v>0</v>
      </c>
    </row>
    <row r="56" spans="1:13" s="101" customFormat="1" ht="25.5" customHeight="1">
      <c r="A56" s="106" t="str">
        <f>+'Multas y sanciones'!A3</f>
        <v>3-1-3-04</v>
      </c>
      <c r="B56" s="111" t="str">
        <f>+'Multas y sanciones'!B3</f>
        <v>Multas y sanciones</v>
      </c>
      <c r="C56" s="108">
        <f>+'Multas y sanciones'!A26</f>
        <v>2183000</v>
      </c>
      <c r="D56" s="108">
        <f>+'Multas y sanciones'!B26</f>
        <v>0</v>
      </c>
      <c r="E56" s="108">
        <f>+'Multas y sanciones'!C26</f>
        <v>0</v>
      </c>
      <c r="F56" s="108">
        <f>+'Multas y sanciones'!D26</f>
        <v>2183000</v>
      </c>
      <c r="G56" s="108">
        <f>+'Multas y sanciones'!E26</f>
        <v>0</v>
      </c>
      <c r="H56" s="108">
        <f>+'Multas y sanciones'!F26</f>
        <v>0</v>
      </c>
      <c r="I56" s="108">
        <f>+'Multas y sanciones'!G26</f>
        <v>2183000</v>
      </c>
      <c r="J56" s="108">
        <f>+'Multas y sanciones'!H26</f>
        <v>0</v>
      </c>
      <c r="K56" s="108">
        <f>+'Multas y sanciones'!I26</f>
        <v>0</v>
      </c>
      <c r="L56" s="108">
        <f>+'Multas y sanciones'!J26</f>
        <v>0</v>
      </c>
      <c r="M56" s="108">
        <f>+'Multas y sanciones'!K26</f>
        <v>0</v>
      </c>
    </row>
    <row r="57" spans="1:13" s="101" customFormat="1" ht="25.5" customHeight="1">
      <c r="A57" s="150" t="s">
        <v>100</v>
      </c>
      <c r="B57" s="151" t="s">
        <v>209</v>
      </c>
      <c r="C57" s="152">
        <f>SUM(C58)</f>
        <v>212180000</v>
      </c>
      <c r="D57" s="152">
        <f>SUM(D58)</f>
        <v>0</v>
      </c>
      <c r="E57" s="152">
        <f>SUM(E58)</f>
        <v>0</v>
      </c>
      <c r="F57" s="152">
        <f>SUM(F58)</f>
        <v>212180000</v>
      </c>
      <c r="G57" s="152">
        <f>SUM(G58)</f>
        <v>23514077</v>
      </c>
      <c r="H57" s="152">
        <f>+G57/F57</f>
        <v>0.11082136393628052</v>
      </c>
      <c r="I57" s="152">
        <f>SUM(I58)</f>
        <v>0</v>
      </c>
      <c r="J57" s="152">
        <f>SUM(J58)</f>
        <v>188665923</v>
      </c>
      <c r="K57" s="152">
        <f>SUM(K58)</f>
        <v>23514077</v>
      </c>
      <c r="L57" s="152">
        <f>+K57/F57</f>
        <v>0.11082136393628052</v>
      </c>
      <c r="M57" s="152">
        <f>SUM(M58)</f>
        <v>0</v>
      </c>
    </row>
    <row r="58" spans="1:13" s="101" customFormat="1" ht="25.5" customHeight="1">
      <c r="A58" s="106" t="str">
        <f>+Sentencias!A3</f>
        <v>3-1-5-07-01</v>
      </c>
      <c r="B58" s="111" t="str">
        <f>+Sentencias!B3</f>
        <v>Sentencias</v>
      </c>
      <c r="C58" s="108">
        <f>+Sentencias!A26</f>
        <v>212180000</v>
      </c>
      <c r="D58" s="108">
        <f>+Sentencias!B26</f>
        <v>0</v>
      </c>
      <c r="E58" s="108">
        <f>+Sentencias!C26</f>
        <v>0</v>
      </c>
      <c r="F58" s="108">
        <f>+Sentencias!D26</f>
        <v>212180000</v>
      </c>
      <c r="G58" s="108">
        <f>+Sentencias!E26</f>
        <v>23514077</v>
      </c>
      <c r="H58" s="108">
        <f>+Sentencias!F26</f>
        <v>0.11082136393628052</v>
      </c>
      <c r="I58" s="108">
        <f>+Sentencias!G26</f>
        <v>0</v>
      </c>
      <c r="J58" s="108">
        <f>+Sentencias!H26</f>
        <v>188665923</v>
      </c>
      <c r="K58" s="108">
        <f>+Sentencias!I26</f>
        <v>23514077</v>
      </c>
      <c r="L58" s="108">
        <f>+Sentencias!J26</f>
        <v>0.11082136393628052</v>
      </c>
      <c r="M58" s="108">
        <f>+Sentencias!K26</f>
        <v>0</v>
      </c>
    </row>
    <row r="59" spans="1:14" ht="25.5" customHeight="1">
      <c r="A59" s="162" t="s">
        <v>76</v>
      </c>
      <c r="B59" s="163" t="s">
        <v>45</v>
      </c>
      <c r="C59" s="164">
        <f>+C4+C22+C55+C57</f>
        <v>13537339000</v>
      </c>
      <c r="D59" s="164">
        <f>+D4+D22+D55+D57</f>
        <v>331000000</v>
      </c>
      <c r="E59" s="164">
        <f>+E4+E22+E55+E57</f>
        <v>0</v>
      </c>
      <c r="F59" s="164">
        <f>+F4+F22+F55+F57</f>
        <v>13868339000</v>
      </c>
      <c r="G59" s="164">
        <f>+G4+G22+G55+G57</f>
        <v>9631558937</v>
      </c>
      <c r="H59" s="165">
        <f>+G59/F59</f>
        <v>0.6944998198414388</v>
      </c>
      <c r="I59" s="164">
        <f>+I4+I22+I55+I57</f>
        <v>1148740838</v>
      </c>
      <c r="J59" s="164">
        <f>+J4+J22+J55+J57</f>
        <v>3088039225</v>
      </c>
      <c r="K59" s="164">
        <f>+K4+K22+K55+K57</f>
        <v>3369792148</v>
      </c>
      <c r="L59" s="165">
        <f>+K59/F59</f>
        <v>0.24298455265623375</v>
      </c>
      <c r="M59" s="164">
        <f>+M4+M22+M55+M57</f>
        <v>18033798253</v>
      </c>
      <c r="N59" s="174"/>
    </row>
    <row r="60" spans="1:13" ht="25.5" customHeight="1">
      <c r="A60" s="166" t="s">
        <v>77</v>
      </c>
      <c r="B60" s="167" t="s">
        <v>44</v>
      </c>
      <c r="C60" s="168">
        <f>SUM(C61:C61)</f>
        <v>86996412000</v>
      </c>
      <c r="D60" s="168">
        <f>SUM(D61:D61)</f>
        <v>0</v>
      </c>
      <c r="E60" s="168">
        <f>SUM(E61:E61)</f>
        <v>0</v>
      </c>
      <c r="F60" s="168">
        <f>SUM(F61:F61)</f>
        <v>86996412000</v>
      </c>
      <c r="G60" s="168">
        <f>SUM(G61:G61)</f>
        <v>49966377364</v>
      </c>
      <c r="H60" s="153">
        <f>+G60/F60</f>
        <v>0.5743498635782818</v>
      </c>
      <c r="I60" s="168">
        <f>SUM(I61:I61)</f>
        <v>10044958</v>
      </c>
      <c r="J60" s="168">
        <f>SUM(J61:J61)</f>
        <v>37019989678</v>
      </c>
      <c r="K60" s="168">
        <f>SUM(K61:K61)</f>
        <v>49604884011</v>
      </c>
      <c r="L60" s="153">
        <f>+K60/F60</f>
        <v>0.5701945961978294</v>
      </c>
      <c r="M60" s="168">
        <f>SUM(M61:M61)</f>
        <v>361493353</v>
      </c>
    </row>
    <row r="61" spans="1:13" ht="25.5" customHeight="1">
      <c r="A61" s="146" t="str">
        <f>+Nómina!A3</f>
        <v>3-1-1-01</v>
      </c>
      <c r="B61" s="107" t="str">
        <f>+Nómina!B3</f>
        <v>Planta de personal permanente</v>
      </c>
      <c r="C61" s="112">
        <f>+Nómina!A69</f>
        <v>86996412000</v>
      </c>
      <c r="D61" s="112">
        <f>+Nómina!B69</f>
        <v>0</v>
      </c>
      <c r="E61" s="112">
        <f>+Nómina!C69</f>
        <v>0</v>
      </c>
      <c r="F61" s="112">
        <f>+Nómina!D69</f>
        <v>86996412000</v>
      </c>
      <c r="G61" s="112">
        <f>+Nómina!E69</f>
        <v>49966377364</v>
      </c>
      <c r="H61" s="113">
        <f>+Nómina!F69</f>
        <v>0.5743498635782818</v>
      </c>
      <c r="I61" s="112">
        <f>+Nómina!G69</f>
        <v>10044958</v>
      </c>
      <c r="J61" s="112">
        <f>+Nómina!H69</f>
        <v>37019989678</v>
      </c>
      <c r="K61" s="112">
        <f>+Nómina!I69</f>
        <v>49604884011</v>
      </c>
      <c r="L61" s="113">
        <f>+Nómina!J69</f>
        <v>0.5701945961978294</v>
      </c>
      <c r="M61" s="112">
        <f>+Nómina!K69</f>
        <v>361493353</v>
      </c>
    </row>
    <row r="62" spans="1:14" ht="25.5" customHeight="1">
      <c r="A62" s="146"/>
      <c r="C62" s="112"/>
      <c r="D62" s="112"/>
      <c r="E62" s="112"/>
      <c r="F62" s="112"/>
      <c r="G62" s="112"/>
      <c r="H62" s="113"/>
      <c r="I62" s="112"/>
      <c r="J62" s="112"/>
      <c r="K62" s="112"/>
      <c r="L62" s="112"/>
      <c r="M62" s="112"/>
      <c r="N62" s="107"/>
    </row>
    <row r="63" spans="1:13" ht="25.5" customHeight="1">
      <c r="A63" s="146" t="s">
        <v>100</v>
      </c>
      <c r="B63" s="107" t="s">
        <v>101</v>
      </c>
      <c r="C63" s="112">
        <f>+PASIVOS!A26</f>
        <v>0</v>
      </c>
      <c r="D63" s="112">
        <f>+PASIVOS!B26</f>
        <v>0</v>
      </c>
      <c r="E63" s="112">
        <f>+PASIVOS!C26</f>
        <v>0</v>
      </c>
      <c r="F63" s="112">
        <f>+PASIVOS!D26</f>
        <v>0</v>
      </c>
      <c r="G63" s="112">
        <f>+PASIVOS!E26</f>
        <v>0</v>
      </c>
      <c r="H63" s="109">
        <f>+PASIVOS!F26</f>
        <v>0</v>
      </c>
      <c r="I63" s="112">
        <f>+PASIVOS!G26</f>
        <v>0</v>
      </c>
      <c r="J63" s="112">
        <f>+PASIVOS!H26</f>
        <v>0</v>
      </c>
      <c r="K63" s="112">
        <f>+PASIVOS!I26</f>
        <v>0</v>
      </c>
      <c r="L63" s="109">
        <f>+PASIVOS!J26</f>
        <v>0</v>
      </c>
      <c r="M63" s="112">
        <f>+PASIVOS!K26</f>
        <v>0</v>
      </c>
    </row>
    <row r="64" spans="1:13" ht="25.5" customHeight="1">
      <c r="A64" s="114" t="s">
        <v>81</v>
      </c>
      <c r="B64" s="115" t="s">
        <v>46</v>
      </c>
      <c r="C64" s="116">
        <f>+C3+C55+C57+C60</f>
        <v>100533751000</v>
      </c>
      <c r="D64" s="116">
        <f>+D3+D55+D57+D60</f>
        <v>331000000</v>
      </c>
      <c r="E64" s="116">
        <f>+E3+E55+E57+E60</f>
        <v>0</v>
      </c>
      <c r="F64" s="116">
        <f>+F3+F55+F57+F60</f>
        <v>100864751000</v>
      </c>
      <c r="G64" s="116">
        <f>+G3+G55+G57+G60</f>
        <v>59597936301</v>
      </c>
      <c r="H64" s="117">
        <f>+G64/F64</f>
        <v>0.5908698104157318</v>
      </c>
      <c r="I64" s="118">
        <f>+I59+I60+I63</f>
        <v>1158785796</v>
      </c>
      <c r="J64" s="116">
        <f>+J59+J60+J63</f>
        <v>40108028903</v>
      </c>
      <c r="K64" s="119">
        <f>+K59+K60+K63</f>
        <v>52974676159</v>
      </c>
      <c r="L64" s="117">
        <f>+K64/F64</f>
        <v>0.5252050457052138</v>
      </c>
      <c r="M64" s="116">
        <f>+M59+M60+M63</f>
        <v>18395291606</v>
      </c>
    </row>
    <row r="66" spans="3:14" ht="12.75">
      <c r="C66" s="171"/>
      <c r="D66" s="171"/>
      <c r="E66" s="171"/>
      <c r="F66" s="171"/>
      <c r="G66" s="171"/>
      <c r="H66" s="171"/>
      <c r="I66" s="171"/>
      <c r="J66" s="171"/>
      <c r="K66" s="171"/>
      <c r="L66" s="171"/>
      <c r="M66" s="171"/>
      <c r="N66" s="171"/>
    </row>
    <row r="67" spans="3:14" ht="12.75">
      <c r="C67" s="171"/>
      <c r="D67" s="171"/>
      <c r="E67" s="171"/>
      <c r="F67" s="171"/>
      <c r="G67" s="171"/>
      <c r="H67" s="171"/>
      <c r="I67" s="171"/>
      <c r="J67" s="171"/>
      <c r="K67" s="171"/>
      <c r="L67" s="171"/>
      <c r="M67" s="171"/>
      <c r="N67" s="171"/>
    </row>
    <row r="68" spans="3:14" ht="12.75">
      <c r="C68" s="171"/>
      <c r="D68" s="171"/>
      <c r="E68" s="171"/>
      <c r="F68" s="171"/>
      <c r="G68" s="171"/>
      <c r="H68" s="171"/>
      <c r="I68" s="171"/>
      <c r="J68" s="171"/>
      <c r="K68" s="171"/>
      <c r="L68" s="171"/>
      <c r="M68" s="171"/>
      <c r="N68" s="171"/>
    </row>
    <row r="69" spans="6:11" ht="12.75">
      <c r="F69" s="171"/>
      <c r="G69" s="171"/>
      <c r="H69" s="171"/>
      <c r="I69" s="171"/>
      <c r="J69" s="171"/>
      <c r="K69" s="171"/>
    </row>
    <row r="70" spans="3:13" ht="12.75">
      <c r="C70" s="171"/>
      <c r="D70" s="171"/>
      <c r="E70" s="171"/>
      <c r="F70" s="171"/>
      <c r="G70" s="171"/>
      <c r="H70" s="171"/>
      <c r="I70" s="171"/>
      <c r="J70" s="171"/>
      <c r="K70" s="171"/>
      <c r="L70" s="171"/>
      <c r="M70" s="171"/>
    </row>
    <row r="73" ht="12.75">
      <c r="M73" s="171"/>
    </row>
    <row r="76" ht="12.75">
      <c r="J76" s="169" t="s">
        <v>84</v>
      </c>
    </row>
  </sheetData>
  <sheetProtection/>
  <printOptions horizontalCentered="1" verticalCentered="1"/>
  <pageMargins left="0.1968503937007874" right="0.1968503937007874" top="0.1968503937007874" bottom="0.1968503937007874" header="0" footer="0"/>
  <pageSetup horizontalDpi="600" verticalDpi="600" orientation="landscape" scale="60" r:id="rId1"/>
  <headerFooter alignWithMargins="0">
    <oddHeader>&amp;R&amp;D</oddHeader>
  </headerFooter>
</worksheet>
</file>

<file path=xl/worksheets/sheet55.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11.421875" defaultRowHeight="12.75"/>
  <cols>
    <col min="1" max="1" width="12.7109375" style="3" customWidth="1"/>
    <col min="2" max="2" width="44.421875" style="3" customWidth="1"/>
    <col min="3" max="8" width="16.7109375" style="3" customWidth="1"/>
    <col min="9" max="16384" width="11.421875" style="3" customWidth="1"/>
  </cols>
  <sheetData>
    <row r="1" spans="1:8" ht="15">
      <c r="A1" s="1"/>
      <c r="B1" s="2" t="s">
        <v>72</v>
      </c>
      <c r="C1" s="1"/>
      <c r="D1" s="1"/>
      <c r="E1" s="1"/>
      <c r="F1" s="1"/>
      <c r="G1" s="1"/>
      <c r="H1" s="1"/>
    </row>
    <row r="2" spans="1:8" ht="15">
      <c r="A2" s="1"/>
      <c r="B2" s="2" t="s">
        <v>36</v>
      </c>
      <c r="C2" s="1"/>
      <c r="D2" s="1"/>
      <c r="E2" s="1"/>
      <c r="F2" s="1"/>
      <c r="G2" s="1"/>
      <c r="H2" s="1"/>
    </row>
    <row r="3" spans="1:8" ht="15">
      <c r="A3" s="1"/>
      <c r="B3" s="2" t="s">
        <v>37</v>
      </c>
      <c r="C3" s="1"/>
      <c r="D3" s="1"/>
      <c r="E3" s="1"/>
      <c r="F3" s="1"/>
      <c r="G3" s="1"/>
      <c r="H3" s="1"/>
    </row>
    <row r="4" spans="1:8" ht="19.5" customHeight="1">
      <c r="A4" s="1"/>
      <c r="B4" s="1"/>
      <c r="C4" s="99" t="s">
        <v>96</v>
      </c>
      <c r="H4" s="1"/>
    </row>
    <row r="5" spans="1:8" ht="30" customHeight="1">
      <c r="A5" s="5" t="s">
        <v>39</v>
      </c>
      <c r="B5" s="5" t="s">
        <v>47</v>
      </c>
      <c r="C5" s="6" t="s">
        <v>91</v>
      </c>
      <c r="D5" s="6" t="s">
        <v>92</v>
      </c>
      <c r="E5" s="6" t="s">
        <v>93</v>
      </c>
      <c r="F5" s="6" t="s">
        <v>95</v>
      </c>
      <c r="G5" s="6" t="s">
        <v>94</v>
      </c>
      <c r="H5" s="6" t="s">
        <v>95</v>
      </c>
    </row>
    <row r="6" spans="1:8" ht="24.75" customHeight="1">
      <c r="A6" s="7" t="s">
        <v>3</v>
      </c>
      <c r="B6" s="8" t="s">
        <v>0</v>
      </c>
      <c r="C6" s="23" t="e">
        <f aca="true" t="shared" si="0" ref="C6:H6">SUM(C7:C10)</f>
        <v>#REF!</v>
      </c>
      <c r="D6" s="23">
        <f t="shared" si="0"/>
        <v>1017020184.09</v>
      </c>
      <c r="E6" s="23" t="e">
        <f t="shared" si="0"/>
        <v>#REF!</v>
      </c>
      <c r="F6" s="23" t="e">
        <f t="shared" si="0"/>
        <v>#REF!</v>
      </c>
      <c r="G6" s="23" t="e">
        <f t="shared" si="0"/>
        <v>#REF!</v>
      </c>
      <c r="H6" s="23" t="e">
        <f t="shared" si="0"/>
        <v>#REF!</v>
      </c>
    </row>
    <row r="7" spans="1:8" ht="24.75" customHeight="1">
      <c r="A7" s="9" t="s">
        <v>2</v>
      </c>
      <c r="B7" s="10" t="s">
        <v>52</v>
      </c>
      <c r="C7" s="24">
        <f>+Dotación!A26</f>
        <v>78770000</v>
      </c>
      <c r="D7" s="24">
        <v>266514177</v>
      </c>
      <c r="E7" s="24">
        <f aca="true" t="shared" si="1" ref="E7:E21">+C7*20%</f>
        <v>15754000</v>
      </c>
      <c r="F7" s="24">
        <f>+C7-E7</f>
        <v>63016000</v>
      </c>
      <c r="G7" s="24">
        <f>+C7*25%</f>
        <v>19692500</v>
      </c>
      <c r="H7" s="24">
        <f>+C7-G7</f>
        <v>59077500</v>
      </c>
    </row>
    <row r="8" spans="1:8" ht="24.75" customHeight="1">
      <c r="A8" s="9" t="s">
        <v>4</v>
      </c>
      <c r="B8" s="10" t="s">
        <v>53</v>
      </c>
      <c r="C8" s="24">
        <f>+'servicios de documentación y ce'!A26</f>
        <v>0</v>
      </c>
      <c r="D8" s="24">
        <v>541863215.74</v>
      </c>
      <c r="E8" s="100">
        <f t="shared" si="1"/>
        <v>0</v>
      </c>
      <c r="F8" s="24">
        <f aca="true" t="shared" si="2" ref="F8:F34">+C8-E8</f>
        <v>0</v>
      </c>
      <c r="G8" s="24">
        <f aca="true" t="shared" si="3" ref="G8:G22">+C8*25%</f>
        <v>0</v>
      </c>
      <c r="H8" s="24">
        <f>+C8-G8</f>
        <v>0</v>
      </c>
    </row>
    <row r="9" spans="1:8" ht="24.75" customHeight="1">
      <c r="A9" s="9" t="s">
        <v>5</v>
      </c>
      <c r="B9" s="10" t="s">
        <v>54</v>
      </c>
      <c r="C9" s="24">
        <f>+'Productos de petróleo y combust'!A26</f>
        <v>78770000</v>
      </c>
      <c r="D9" s="24">
        <v>57133301</v>
      </c>
      <c r="E9" s="24">
        <f t="shared" si="1"/>
        <v>15754000</v>
      </c>
      <c r="F9" s="24">
        <f t="shared" si="2"/>
        <v>63016000</v>
      </c>
      <c r="G9" s="24">
        <f t="shared" si="3"/>
        <v>19692500</v>
      </c>
      <c r="H9" s="24">
        <f>+C9-G9</f>
        <v>59077500</v>
      </c>
    </row>
    <row r="10" spans="1:8" ht="24.75" customHeight="1">
      <c r="A10" s="9" t="s">
        <v>6</v>
      </c>
      <c r="B10" s="10" t="s">
        <v>55</v>
      </c>
      <c r="C10" s="24" t="e">
        <f>+#REF!</f>
        <v>#REF!</v>
      </c>
      <c r="D10" s="24">
        <v>151509490.35</v>
      </c>
      <c r="E10" s="24" t="e">
        <f t="shared" si="1"/>
        <v>#REF!</v>
      </c>
      <c r="F10" s="24" t="e">
        <f t="shared" si="2"/>
        <v>#REF!</v>
      </c>
      <c r="G10" s="24" t="e">
        <f t="shared" si="3"/>
        <v>#REF!</v>
      </c>
      <c r="H10" s="24" t="e">
        <f>+C10-G10</f>
        <v>#REF!</v>
      </c>
    </row>
    <row r="11" spans="1:8" ht="24.75" customHeight="1">
      <c r="A11" s="12" t="s">
        <v>7</v>
      </c>
      <c r="B11" s="13" t="s">
        <v>1</v>
      </c>
      <c r="C11" s="25" t="e">
        <f aca="true" t="shared" si="4" ref="C11:H11">SUM(C12:C16)+C17+C23+C24+C25+C26</f>
        <v>#REF!</v>
      </c>
      <c r="D11" s="14">
        <f t="shared" si="4"/>
        <v>2003074199.3400002</v>
      </c>
      <c r="E11" s="25" t="e">
        <f t="shared" si="4"/>
        <v>#REF!</v>
      </c>
      <c r="F11" s="25" t="e">
        <f t="shared" si="4"/>
        <v>#REF!</v>
      </c>
      <c r="G11" s="25" t="e">
        <f t="shared" si="4"/>
        <v>#REF!</v>
      </c>
      <c r="H11" s="25" t="e">
        <f t="shared" si="4"/>
        <v>#REF!</v>
      </c>
    </row>
    <row r="12" spans="1:8" ht="24.75" customHeight="1">
      <c r="A12" s="9" t="s">
        <v>87</v>
      </c>
      <c r="B12" s="10" t="s">
        <v>88</v>
      </c>
      <c r="C12" s="24" t="e">
        <f>+#REF!</f>
        <v>#REF!</v>
      </c>
      <c r="D12" s="24">
        <v>27363048</v>
      </c>
      <c r="E12" s="24" t="e">
        <f t="shared" si="1"/>
        <v>#REF!</v>
      </c>
      <c r="F12" s="24" t="e">
        <f t="shared" si="2"/>
        <v>#REF!</v>
      </c>
      <c r="G12" s="24" t="e">
        <f t="shared" si="3"/>
        <v>#REF!</v>
      </c>
      <c r="H12" s="24" t="e">
        <f>+C12-G12</f>
        <v>#REF!</v>
      </c>
    </row>
    <row r="13" spans="1:8" ht="24.75" customHeight="1">
      <c r="A13" s="9" t="s">
        <v>8</v>
      </c>
      <c r="B13" s="10" t="s">
        <v>56</v>
      </c>
      <c r="C13" s="24" t="e">
        <f>+#REF!</f>
        <v>#REF!</v>
      </c>
      <c r="D13" s="11">
        <v>593143381.74</v>
      </c>
      <c r="E13" s="24" t="e">
        <f t="shared" si="1"/>
        <v>#REF!</v>
      </c>
      <c r="F13" s="24" t="e">
        <f t="shared" si="2"/>
        <v>#REF!</v>
      </c>
      <c r="G13" s="24" t="e">
        <f t="shared" si="3"/>
        <v>#REF!</v>
      </c>
      <c r="H13" s="24" t="e">
        <f>+C13-G13</f>
        <v>#REF!</v>
      </c>
    </row>
    <row r="14" spans="1:8" ht="24.75" customHeight="1">
      <c r="A14" s="9" t="s">
        <v>9</v>
      </c>
      <c r="B14" s="10" t="s">
        <v>57</v>
      </c>
      <c r="C14" s="24" t="e">
        <f>+#REF!</f>
        <v>#REF!</v>
      </c>
      <c r="D14" s="24">
        <v>107003600</v>
      </c>
      <c r="E14" s="24" t="e">
        <f t="shared" si="1"/>
        <v>#REF!</v>
      </c>
      <c r="F14" s="24" t="e">
        <f t="shared" si="2"/>
        <v>#REF!</v>
      </c>
      <c r="G14" s="24" t="e">
        <f t="shared" si="3"/>
        <v>#REF!</v>
      </c>
      <c r="H14" s="24" t="e">
        <f>+C14-G14</f>
        <v>#REF!</v>
      </c>
    </row>
    <row r="15" spans="1:8" ht="24.75" customHeight="1">
      <c r="A15" s="9" t="s">
        <v>10</v>
      </c>
      <c r="B15" s="10" t="s">
        <v>58</v>
      </c>
      <c r="C15" s="24" t="e">
        <f>+#REF!</f>
        <v>#REF!</v>
      </c>
      <c r="D15" s="11">
        <v>704880523.6</v>
      </c>
      <c r="E15" s="24" t="e">
        <f t="shared" si="1"/>
        <v>#REF!</v>
      </c>
      <c r="F15" s="24" t="e">
        <f t="shared" si="2"/>
        <v>#REF!</v>
      </c>
      <c r="G15" s="24" t="e">
        <f t="shared" si="3"/>
        <v>#REF!</v>
      </c>
      <c r="H15" s="24" t="e">
        <f>+C15-G15</f>
        <v>#REF!</v>
      </c>
    </row>
    <row r="16" spans="1:8" ht="24.75" customHeight="1">
      <c r="A16" s="9" t="s">
        <v>11</v>
      </c>
      <c r="B16" s="10" t="s">
        <v>59</v>
      </c>
      <c r="C16" s="24">
        <f>+'Servicios Financieros y Conexos'!A29</f>
        <v>6839000</v>
      </c>
      <c r="D16" s="24">
        <v>6160723</v>
      </c>
      <c r="E16" s="24">
        <f t="shared" si="1"/>
        <v>1367800</v>
      </c>
      <c r="F16" s="24">
        <f t="shared" si="2"/>
        <v>5471200</v>
      </c>
      <c r="G16" s="24">
        <f t="shared" si="3"/>
        <v>1709750</v>
      </c>
      <c r="H16" s="24">
        <f>+C16-G16</f>
        <v>5129250</v>
      </c>
    </row>
    <row r="17" spans="1:8" ht="24.75" customHeight="1">
      <c r="A17" s="12" t="s">
        <v>13</v>
      </c>
      <c r="B17" s="13" t="s">
        <v>38</v>
      </c>
      <c r="C17" s="25" t="e">
        <f aca="true" t="shared" si="5" ref="C17:H17">SUM(C18:C22)</f>
        <v>#REF!</v>
      </c>
      <c r="D17" s="25">
        <f t="shared" si="5"/>
        <v>0</v>
      </c>
      <c r="E17" s="25" t="e">
        <f t="shared" si="5"/>
        <v>#REF!</v>
      </c>
      <c r="F17" s="25" t="e">
        <f t="shared" si="5"/>
        <v>#REF!</v>
      </c>
      <c r="G17" s="25" t="e">
        <f t="shared" si="5"/>
        <v>#REF!</v>
      </c>
      <c r="H17" s="25" t="e">
        <f t="shared" si="5"/>
        <v>#REF!</v>
      </c>
    </row>
    <row r="18" spans="1:8" ht="24.75" customHeight="1">
      <c r="A18" s="9" t="s">
        <v>12</v>
      </c>
      <c r="B18" s="15" t="s">
        <v>60</v>
      </c>
      <c r="C18" s="24" t="e">
        <f>+#REF!</f>
        <v>#REF!</v>
      </c>
      <c r="D18" s="24">
        <v>0</v>
      </c>
      <c r="E18" s="24" t="e">
        <f t="shared" si="1"/>
        <v>#REF!</v>
      </c>
      <c r="F18" s="24" t="e">
        <f t="shared" si="2"/>
        <v>#REF!</v>
      </c>
      <c r="G18" s="24" t="e">
        <f t="shared" si="3"/>
        <v>#REF!</v>
      </c>
      <c r="H18" s="24" t="e">
        <f aca="true" t="shared" si="6" ref="H18:H26">+C18-G18</f>
        <v>#REF!</v>
      </c>
    </row>
    <row r="19" spans="1:8" ht="24.75" customHeight="1">
      <c r="A19" s="9" t="s">
        <v>14</v>
      </c>
      <c r="B19" s="15" t="s">
        <v>61</v>
      </c>
      <c r="C19" s="24" t="e">
        <f>+#REF!</f>
        <v>#REF!</v>
      </c>
      <c r="D19" s="24">
        <v>0</v>
      </c>
      <c r="E19" s="24" t="e">
        <f t="shared" si="1"/>
        <v>#REF!</v>
      </c>
      <c r="F19" s="24" t="e">
        <f t="shared" si="2"/>
        <v>#REF!</v>
      </c>
      <c r="G19" s="24" t="e">
        <f t="shared" si="3"/>
        <v>#REF!</v>
      </c>
      <c r="H19" s="24" t="e">
        <f t="shared" si="6"/>
        <v>#REF!</v>
      </c>
    </row>
    <row r="20" spans="1:8" ht="24.75" customHeight="1">
      <c r="A20" s="9" t="s">
        <v>15</v>
      </c>
      <c r="B20" s="15" t="s">
        <v>62</v>
      </c>
      <c r="C20" s="24" t="e">
        <f>+#REF!</f>
        <v>#REF!</v>
      </c>
      <c r="D20" s="24">
        <v>0</v>
      </c>
      <c r="E20" s="24" t="e">
        <f t="shared" si="1"/>
        <v>#REF!</v>
      </c>
      <c r="F20" s="24" t="e">
        <f t="shared" si="2"/>
        <v>#REF!</v>
      </c>
      <c r="G20" s="24" t="e">
        <f t="shared" si="3"/>
        <v>#REF!</v>
      </c>
      <c r="H20" s="24" t="e">
        <f t="shared" si="6"/>
        <v>#REF!</v>
      </c>
    </row>
    <row r="21" spans="1:8" ht="24.75" customHeight="1">
      <c r="A21" s="9" t="s">
        <v>16</v>
      </c>
      <c r="B21" s="15" t="s">
        <v>63</v>
      </c>
      <c r="C21" s="24" t="e">
        <f>+#REF!</f>
        <v>#REF!</v>
      </c>
      <c r="D21" s="24">
        <v>0</v>
      </c>
      <c r="E21" s="24" t="e">
        <f t="shared" si="1"/>
        <v>#REF!</v>
      </c>
      <c r="F21" s="24" t="e">
        <f t="shared" si="2"/>
        <v>#REF!</v>
      </c>
      <c r="G21" s="24" t="e">
        <f t="shared" si="3"/>
        <v>#REF!</v>
      </c>
      <c r="H21" s="24" t="e">
        <f t="shared" si="6"/>
        <v>#REF!</v>
      </c>
    </row>
    <row r="22" spans="1:8" ht="24.75" customHeight="1">
      <c r="A22" s="9" t="s">
        <v>21</v>
      </c>
      <c r="B22" s="15" t="s">
        <v>64</v>
      </c>
      <c r="C22" s="24" t="e">
        <f>+#REF!</f>
        <v>#REF!</v>
      </c>
      <c r="D22" s="24">
        <v>0</v>
      </c>
      <c r="E22" s="24" t="e">
        <f>+C22*20%</f>
        <v>#REF!</v>
      </c>
      <c r="F22" s="24" t="e">
        <f t="shared" si="2"/>
        <v>#REF!</v>
      </c>
      <c r="G22" s="24" t="e">
        <f t="shared" si="3"/>
        <v>#REF!</v>
      </c>
      <c r="H22" s="24" t="e">
        <f t="shared" si="6"/>
        <v>#REF!</v>
      </c>
    </row>
    <row r="23" spans="1:8" ht="24.75" customHeight="1">
      <c r="A23" s="9" t="s">
        <v>83</v>
      </c>
      <c r="B23" s="15" t="s">
        <v>82</v>
      </c>
      <c r="C23" s="24" t="e">
        <f>+#REF!</f>
        <v>#REF!</v>
      </c>
      <c r="D23" s="24">
        <v>0</v>
      </c>
      <c r="E23" s="24" t="e">
        <f>+C23*20%</f>
        <v>#REF!</v>
      </c>
      <c r="F23" s="24" t="e">
        <f t="shared" si="2"/>
        <v>#REF!</v>
      </c>
      <c r="G23" s="24" t="e">
        <f>+C23*25%</f>
        <v>#REF!</v>
      </c>
      <c r="H23" s="24" t="e">
        <f t="shared" si="6"/>
        <v>#REF!</v>
      </c>
    </row>
    <row r="24" spans="1:8" ht="24.75" customHeight="1">
      <c r="A24" s="9" t="s">
        <v>17</v>
      </c>
      <c r="B24" s="15" t="s">
        <v>65</v>
      </c>
      <c r="C24" s="24" t="e">
        <f>+#REF!</f>
        <v>#REF!</v>
      </c>
      <c r="D24" s="24">
        <v>411570406</v>
      </c>
      <c r="E24" s="24" t="e">
        <f>+C24*20%</f>
        <v>#REF!</v>
      </c>
      <c r="F24" s="24" t="e">
        <f t="shared" si="2"/>
        <v>#REF!</v>
      </c>
      <c r="G24" s="24" t="e">
        <f>+C24*25%</f>
        <v>#REF!</v>
      </c>
      <c r="H24" s="24" t="e">
        <f t="shared" si="6"/>
        <v>#REF!</v>
      </c>
    </row>
    <row r="25" spans="1:8" ht="24.75" customHeight="1">
      <c r="A25" s="9" t="s">
        <v>18</v>
      </c>
      <c r="B25" s="15" t="s">
        <v>66</v>
      </c>
      <c r="C25" s="24" t="e">
        <f>+#REF!</f>
        <v>#REF!</v>
      </c>
      <c r="D25" s="24">
        <v>10638608</v>
      </c>
      <c r="E25" s="100" t="e">
        <f>+C25*20%</f>
        <v>#REF!</v>
      </c>
      <c r="F25" s="24" t="e">
        <f t="shared" si="2"/>
        <v>#REF!</v>
      </c>
      <c r="G25" s="24" t="e">
        <f>+C25*25%</f>
        <v>#REF!</v>
      </c>
      <c r="H25" s="24" t="e">
        <f t="shared" si="6"/>
        <v>#REF!</v>
      </c>
    </row>
    <row r="26" spans="1:8" ht="24.75" customHeight="1">
      <c r="A26" s="9" t="s">
        <v>19</v>
      </c>
      <c r="B26" s="15" t="s">
        <v>67</v>
      </c>
      <c r="C26" s="24" t="e">
        <f>+#REF!</f>
        <v>#REF!</v>
      </c>
      <c r="D26" s="24">
        <v>142313909</v>
      </c>
      <c r="E26" s="24" t="e">
        <f>+C26*20%</f>
        <v>#REF!</v>
      </c>
      <c r="F26" s="24" t="e">
        <f t="shared" si="2"/>
        <v>#REF!</v>
      </c>
      <c r="G26" s="24" t="e">
        <f>+C26*25%</f>
        <v>#REF!</v>
      </c>
      <c r="H26" s="24" t="e">
        <f t="shared" si="6"/>
        <v>#REF!</v>
      </c>
    </row>
    <row r="27" spans="1:8" ht="24.75" customHeight="1">
      <c r="A27" s="12" t="s">
        <v>90</v>
      </c>
      <c r="B27" s="13" t="s">
        <v>89</v>
      </c>
      <c r="C27" s="25" t="e">
        <f aca="true" t="shared" si="7" ref="C27:H27">SUM(C28:C29)</f>
        <v>#REF!</v>
      </c>
      <c r="D27" s="25">
        <f t="shared" si="7"/>
        <v>0</v>
      </c>
      <c r="E27" s="25" t="e">
        <f t="shared" si="7"/>
        <v>#REF!</v>
      </c>
      <c r="F27" s="25" t="e">
        <f t="shared" si="7"/>
        <v>#REF!</v>
      </c>
      <c r="G27" s="25" t="e">
        <f t="shared" si="7"/>
        <v>#REF!</v>
      </c>
      <c r="H27" s="25" t="e">
        <f t="shared" si="7"/>
        <v>#REF!</v>
      </c>
    </row>
    <row r="28" spans="1:8" ht="24.75" customHeight="1">
      <c r="A28" s="9" t="s">
        <v>69</v>
      </c>
      <c r="B28" s="15" t="s">
        <v>70</v>
      </c>
      <c r="C28" s="24" t="e">
        <f>+#REF!</f>
        <v>#REF!</v>
      </c>
      <c r="D28" s="24">
        <v>0</v>
      </c>
      <c r="E28" s="24">
        <v>0</v>
      </c>
      <c r="F28" s="24" t="e">
        <f t="shared" si="2"/>
        <v>#REF!</v>
      </c>
      <c r="G28" s="24">
        <v>0</v>
      </c>
      <c r="H28" s="24" t="e">
        <f>+C28-G28</f>
        <v>#REF!</v>
      </c>
    </row>
    <row r="29" spans="1:8" ht="24.75" customHeight="1">
      <c r="A29" s="9" t="s">
        <v>20</v>
      </c>
      <c r="B29" s="15" t="s">
        <v>68</v>
      </c>
      <c r="C29" s="24" t="e">
        <f>+#REF!</f>
        <v>#REF!</v>
      </c>
      <c r="D29" s="24">
        <v>0</v>
      </c>
      <c r="E29" s="24" t="e">
        <f>+C29*20%</f>
        <v>#REF!</v>
      </c>
      <c r="F29" s="24" t="e">
        <f t="shared" si="2"/>
        <v>#REF!</v>
      </c>
      <c r="G29" s="24" t="e">
        <f>+C29*25%</f>
        <v>#REF!</v>
      </c>
      <c r="H29" s="24" t="e">
        <f>+C29-G29</f>
        <v>#REF!</v>
      </c>
    </row>
    <row r="30" spans="1:8" ht="24.75" customHeight="1">
      <c r="A30" s="16" t="s">
        <v>76</v>
      </c>
      <c r="B30" s="17" t="s">
        <v>45</v>
      </c>
      <c r="C30" s="26" t="e">
        <f aca="true" t="shared" si="8" ref="C30:H30">+C6+C11+C27</f>
        <v>#REF!</v>
      </c>
      <c r="D30" s="96">
        <f t="shared" si="8"/>
        <v>3020094383.4300003</v>
      </c>
      <c r="E30" s="26" t="e">
        <f t="shared" si="8"/>
        <v>#REF!</v>
      </c>
      <c r="F30" s="26" t="e">
        <f t="shared" si="8"/>
        <v>#REF!</v>
      </c>
      <c r="G30" s="96" t="e">
        <f t="shared" si="8"/>
        <v>#REF!</v>
      </c>
      <c r="H30" s="26" t="e">
        <f t="shared" si="8"/>
        <v>#REF!</v>
      </c>
    </row>
    <row r="31" spans="1:8" ht="24.75" customHeight="1">
      <c r="A31" s="18" t="s">
        <v>77</v>
      </c>
      <c r="B31" s="19" t="s">
        <v>44</v>
      </c>
      <c r="C31" s="27" t="e">
        <f aca="true" t="shared" si="9" ref="C31:H31">SUM(C32:C34)</f>
        <v>#REF!</v>
      </c>
      <c r="D31" s="27">
        <f t="shared" si="9"/>
        <v>71050067</v>
      </c>
      <c r="E31" s="27" t="e">
        <f t="shared" si="9"/>
        <v>#REF!</v>
      </c>
      <c r="F31" s="27" t="e">
        <f t="shared" si="9"/>
        <v>#REF!</v>
      </c>
      <c r="G31" s="27" t="e">
        <f t="shared" si="9"/>
        <v>#REF!</v>
      </c>
      <c r="H31" s="27" t="e">
        <f t="shared" si="9"/>
        <v>#REF!</v>
      </c>
    </row>
    <row r="32" spans="1:8" ht="24.75" customHeight="1">
      <c r="A32" s="18" t="s">
        <v>78</v>
      </c>
      <c r="B32" s="10" t="s">
        <v>97</v>
      </c>
      <c r="C32" s="28">
        <f>+Nómina!A69</f>
        <v>86996412000</v>
      </c>
      <c r="D32" s="28">
        <v>0</v>
      </c>
      <c r="E32" s="28">
        <f>+C32*4%</f>
        <v>3479856480</v>
      </c>
      <c r="F32" s="28">
        <f t="shared" si="2"/>
        <v>83516555520</v>
      </c>
      <c r="G32" s="28">
        <f>+C32*4%</f>
        <v>3479856480</v>
      </c>
      <c r="H32" s="28">
        <f>+C32-G32</f>
        <v>83516555520</v>
      </c>
    </row>
    <row r="33" spans="1:8" ht="24.75" customHeight="1">
      <c r="A33" s="18" t="s">
        <v>80</v>
      </c>
      <c r="B33" s="10" t="s">
        <v>71</v>
      </c>
      <c r="C33" s="28">
        <f>+'Otros servicios profesionales'!A33</f>
        <v>590500000</v>
      </c>
      <c r="D33" s="28">
        <v>30786667</v>
      </c>
      <c r="E33" s="28">
        <f>+C33*20%</f>
        <v>118100000</v>
      </c>
      <c r="F33" s="28">
        <f t="shared" si="2"/>
        <v>472400000</v>
      </c>
      <c r="G33" s="28">
        <f>+C33*25%</f>
        <v>147625000</v>
      </c>
      <c r="H33" s="28">
        <f>+C33-G33</f>
        <v>442875000</v>
      </c>
    </row>
    <row r="34" spans="1:8" ht="24.75" customHeight="1">
      <c r="A34" s="18" t="s">
        <v>79</v>
      </c>
      <c r="B34" s="10" t="s">
        <v>98</v>
      </c>
      <c r="C34" s="28" t="e">
        <f>+#REF!</f>
        <v>#REF!</v>
      </c>
      <c r="D34" s="28">
        <v>40263400</v>
      </c>
      <c r="E34" s="28" t="e">
        <f>+C34*4%</f>
        <v>#REF!</v>
      </c>
      <c r="F34" s="28" t="e">
        <f t="shared" si="2"/>
        <v>#REF!</v>
      </c>
      <c r="G34" s="28" t="e">
        <f>+C34*4%</f>
        <v>#REF!</v>
      </c>
      <c r="H34" s="28" t="e">
        <f>+C34-G34</f>
        <v>#REF!</v>
      </c>
    </row>
    <row r="35" spans="1:8" ht="24.75" customHeight="1">
      <c r="A35" s="20" t="s">
        <v>81</v>
      </c>
      <c r="B35" s="21" t="s">
        <v>46</v>
      </c>
      <c r="C35" s="29" t="e">
        <f aca="true" t="shared" si="10" ref="C35:H35">+C30+C31</f>
        <v>#REF!</v>
      </c>
      <c r="D35" s="98">
        <f t="shared" si="10"/>
        <v>3091144450.4300003</v>
      </c>
      <c r="E35" s="29" t="e">
        <f t="shared" si="10"/>
        <v>#REF!</v>
      </c>
      <c r="F35" s="29" t="e">
        <f t="shared" si="10"/>
        <v>#REF!</v>
      </c>
      <c r="G35" s="98" t="e">
        <f t="shared" si="10"/>
        <v>#REF!</v>
      </c>
      <c r="H35" s="29" t="e">
        <f t="shared" si="10"/>
        <v>#REF!</v>
      </c>
    </row>
    <row r="36" spans="2:8" ht="15">
      <c r="B36" s="2" t="s">
        <v>99</v>
      </c>
      <c r="H36" s="91"/>
    </row>
  </sheetData>
  <sheetProtection/>
  <printOptions horizontalCentered="1" verticalCentered="1"/>
  <pageMargins left="0.3937007874015748" right="0.3937007874015748" top="0.1968503937007874" bottom="0.1968503937007874" header="0" footer="0"/>
  <pageSetup orientation="landscape" scale="65" r:id="rId3"/>
  <legacyDrawing r:id="rId2"/>
  <oleObjects>
    <oleObject progId="PBrush" shapeId="1876561" r:id="rId1"/>
  </oleObjects>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K12"/>
    </sheetView>
  </sheetViews>
  <sheetFormatPr defaultColWidth="11.421875" defaultRowHeight="12.75"/>
  <cols>
    <col min="1" max="1" width="17.8515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126</v>
      </c>
      <c r="B3" s="248" t="s">
        <v>127</v>
      </c>
      <c r="C3" s="248"/>
      <c r="D3" s="248"/>
      <c r="E3" s="248"/>
      <c r="F3" s="248"/>
      <c r="G3" s="248"/>
      <c r="H3" s="248"/>
      <c r="I3" s="248"/>
      <c r="J3" s="248"/>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49"/>
      <c r="C6" s="83"/>
      <c r="D6" s="224"/>
      <c r="E6" s="225" t="s">
        <v>26</v>
      </c>
      <c r="F6" s="229"/>
      <c r="G6" s="229"/>
      <c r="H6" s="226"/>
      <c r="I6" s="224"/>
      <c r="J6" s="232"/>
      <c r="K6" s="233"/>
    </row>
    <row r="7" spans="1:11" ht="12.75" customHeight="1">
      <c r="A7" s="194"/>
      <c r="B7" s="234"/>
      <c r="C7" s="235"/>
      <c r="D7" s="85"/>
      <c r="E7" s="236"/>
      <c r="F7" s="237"/>
      <c r="G7" s="237"/>
      <c r="H7" s="238"/>
      <c r="I7" s="63"/>
      <c r="J7" s="234"/>
      <c r="K7" s="235"/>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33"/>
      <c r="C13" s="33"/>
      <c r="D13" s="47"/>
      <c r="E13" s="47"/>
      <c r="F13" s="47"/>
      <c r="G13" s="244" t="s">
        <v>86</v>
      </c>
      <c r="H13" s="245"/>
      <c r="I13" s="61">
        <f>SUM(I7:I12)</f>
        <v>0</v>
      </c>
      <c r="J13" s="48"/>
      <c r="K13" s="49"/>
    </row>
    <row r="14" spans="1:11" ht="12.75" customHeight="1">
      <c r="A14" s="3"/>
      <c r="B14" s="3"/>
      <c r="C14" s="3"/>
      <c r="D14" s="3"/>
      <c r="E14" s="3"/>
      <c r="F14" s="3"/>
      <c r="G14" s="3"/>
      <c r="H14" s="3"/>
      <c r="I14" s="3"/>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36"/>
      <c r="B17" s="36"/>
      <c r="C17" s="36"/>
      <c r="D17" s="36"/>
      <c r="E17" s="39"/>
      <c r="F17" s="42"/>
      <c r="G17" s="39"/>
      <c r="H17" s="42"/>
      <c r="I17" s="53"/>
      <c r="J17" s="53"/>
      <c r="K17" s="62">
        <f aca="true" t="shared" si="0" ref="K17:K22">+I17-J17</f>
        <v>0</v>
      </c>
    </row>
    <row r="18" spans="1:11" ht="15">
      <c r="A18" s="69"/>
      <c r="B18" s="54"/>
      <c r="C18" s="55"/>
      <c r="D18" s="55"/>
      <c r="E18" s="39"/>
      <c r="F18" s="42"/>
      <c r="G18" s="56"/>
      <c r="H18" s="57"/>
      <c r="I18" s="62"/>
      <c r="J18" s="62"/>
      <c r="K18" s="62">
        <f t="shared" si="0"/>
        <v>0</v>
      </c>
    </row>
    <row r="19" spans="1:11" ht="15">
      <c r="A19" s="69"/>
      <c r="B19" s="54"/>
      <c r="C19" s="55"/>
      <c r="D19" s="55"/>
      <c r="E19" s="39"/>
      <c r="F19" s="42"/>
      <c r="G19" s="56"/>
      <c r="H19" s="57"/>
      <c r="I19" s="63"/>
      <c r="J19" s="63"/>
      <c r="K19" s="62">
        <f t="shared" si="0"/>
        <v>0</v>
      </c>
    </row>
    <row r="20" spans="1:11" ht="15">
      <c r="A20" s="69"/>
      <c r="B20" s="54"/>
      <c r="C20" s="55"/>
      <c r="D20" s="55"/>
      <c r="E20" s="39"/>
      <c r="F20" s="42"/>
      <c r="G20" s="56"/>
      <c r="H20" s="57"/>
      <c r="I20" s="62"/>
      <c r="J20" s="62"/>
      <c r="K20" s="62">
        <f t="shared" si="0"/>
        <v>0</v>
      </c>
    </row>
    <row r="21" spans="1:11" ht="15">
      <c r="A21" s="69"/>
      <c r="B21" s="54"/>
      <c r="C21" s="55"/>
      <c r="D21" s="55"/>
      <c r="E21"/>
      <c r="F21" s="57"/>
      <c r="G21"/>
      <c r="H21" s="57"/>
      <c r="I21" s="64"/>
      <c r="J21" s="62"/>
      <c r="K21" s="62">
        <f t="shared" si="0"/>
        <v>0</v>
      </c>
    </row>
    <row r="22" spans="1:11" ht="15">
      <c r="A22" s="41"/>
      <c r="B22" s="54"/>
      <c r="C22" s="55"/>
      <c r="D22" s="55"/>
      <c r="E22" s="39"/>
      <c r="F22" s="57"/>
      <c r="G22" s="56"/>
      <c r="H22" s="57"/>
      <c r="I22" s="58"/>
      <c r="J22" s="62"/>
      <c r="K22" s="62">
        <f t="shared" si="0"/>
        <v>0</v>
      </c>
    </row>
    <row r="23" spans="1:11" ht="15">
      <c r="A23" s="46"/>
      <c r="B23" s="47"/>
      <c r="C23" s="47"/>
      <c r="D23" s="47"/>
      <c r="E23" s="47"/>
      <c r="F23" s="47"/>
      <c r="G23" s="244" t="s">
        <v>86</v>
      </c>
      <c r="H23" s="245"/>
      <c r="I23" s="65">
        <f>SUM(I17:I22)</f>
        <v>0</v>
      </c>
      <c r="J23" s="65">
        <f>SUM(J17:J22)</f>
        <v>0</v>
      </c>
      <c r="K23" s="65">
        <f>SUM(K17:K22)</f>
        <v>0</v>
      </c>
    </row>
    <row r="24" spans="1:11" ht="12.75" customHeight="1">
      <c r="A24" s="3"/>
      <c r="B24" s="3"/>
      <c r="C24" s="3"/>
      <c r="D24" s="3"/>
      <c r="E24" s="3"/>
      <c r="F24" s="3"/>
      <c r="G24" s="3"/>
      <c r="H24" s="3"/>
      <c r="I24" s="3"/>
      <c r="J24" s="59"/>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35">
        <v>108000</v>
      </c>
      <c r="B26" s="135"/>
      <c r="C26" s="135">
        <v>0</v>
      </c>
      <c r="D26" s="136">
        <f>+A26+B26-C26</f>
        <v>108000</v>
      </c>
      <c r="E26" s="136">
        <f>+I23</f>
        <v>0</v>
      </c>
      <c r="F26" s="137">
        <f>+E26/D26</f>
        <v>0</v>
      </c>
      <c r="G26" s="136">
        <f>+I13</f>
        <v>0</v>
      </c>
      <c r="H26" s="136">
        <f>+D26-E26-G26</f>
        <v>108000</v>
      </c>
      <c r="I26" s="136">
        <f>+J23</f>
        <v>0</v>
      </c>
      <c r="J26" s="138">
        <f>+I26/D26</f>
        <v>0</v>
      </c>
      <c r="K26" s="136">
        <f>+K23</f>
        <v>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4">
    <mergeCell ref="E10:H10"/>
    <mergeCell ref="J10:K10"/>
    <mergeCell ref="B11:C11"/>
    <mergeCell ref="E11:H11"/>
    <mergeCell ref="J11:K11"/>
    <mergeCell ref="B12:C12"/>
    <mergeCell ref="E12:H12"/>
    <mergeCell ref="J12:K12"/>
    <mergeCell ref="G23:H23"/>
    <mergeCell ref="G13:H13"/>
    <mergeCell ref="A15:A16"/>
    <mergeCell ref="E15:H15"/>
    <mergeCell ref="I15:I16"/>
    <mergeCell ref="J8:K8"/>
    <mergeCell ref="B9:C9"/>
    <mergeCell ref="E9:H9"/>
    <mergeCell ref="J9:K9"/>
    <mergeCell ref="B10:C10"/>
    <mergeCell ref="E6:H6"/>
    <mergeCell ref="B7:C7"/>
    <mergeCell ref="E7:H7"/>
    <mergeCell ref="J7:K7"/>
    <mergeCell ref="B8:C8"/>
    <mergeCell ref="E8:H8"/>
    <mergeCell ref="J15:J16"/>
    <mergeCell ref="E16:F16"/>
    <mergeCell ref="G16:H16"/>
    <mergeCell ref="B3:J3"/>
    <mergeCell ref="A5:A6"/>
    <mergeCell ref="B5:B6"/>
    <mergeCell ref="D5:D6"/>
    <mergeCell ref="E5:H5"/>
    <mergeCell ref="I5:I6"/>
    <mergeCell ref="J5:K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selection activeCell="J22" sqref="J22"/>
    </sheetView>
  </sheetViews>
  <sheetFormatPr defaultColWidth="11.421875" defaultRowHeight="12.75"/>
  <cols>
    <col min="1" max="1" width="17.8515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128</v>
      </c>
      <c r="B3" s="248" t="s">
        <v>129</v>
      </c>
      <c r="C3" s="248"/>
      <c r="D3" s="248"/>
      <c r="E3" s="248"/>
      <c r="F3" s="248"/>
      <c r="G3" s="248"/>
      <c r="H3" s="248"/>
      <c r="I3" s="248"/>
      <c r="J3" s="248"/>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80">
        <v>43502</v>
      </c>
      <c r="B7" s="239" t="s">
        <v>327</v>
      </c>
      <c r="C7" s="240"/>
      <c r="D7" s="85">
        <v>518</v>
      </c>
      <c r="E7" s="241" t="s">
        <v>337</v>
      </c>
      <c r="F7" s="242"/>
      <c r="G7" s="242"/>
      <c r="H7" s="243"/>
      <c r="I7" s="62">
        <v>680000</v>
      </c>
      <c r="J7" s="239" t="s">
        <v>325</v>
      </c>
      <c r="K7" s="240"/>
    </row>
    <row r="8" spans="1:11" ht="12.75" customHeight="1">
      <c r="A8" s="180"/>
      <c r="B8" s="239"/>
      <c r="C8" s="240"/>
      <c r="D8" s="85"/>
      <c r="E8" s="250"/>
      <c r="F8" s="242"/>
      <c r="G8" s="242"/>
      <c r="H8" s="243"/>
      <c r="I8" s="62"/>
      <c r="J8" s="239"/>
      <c r="K8" s="240"/>
    </row>
    <row r="9" spans="1:11" ht="12.75" customHeight="1">
      <c r="A9" s="180"/>
      <c r="B9" s="239"/>
      <c r="C9" s="240"/>
      <c r="D9" s="85"/>
      <c r="E9" s="241"/>
      <c r="F9" s="242"/>
      <c r="G9" s="242"/>
      <c r="H9" s="243"/>
      <c r="I9" s="62"/>
      <c r="J9" s="239"/>
      <c r="K9" s="240"/>
    </row>
    <row r="10" spans="1:11" ht="12.75" customHeight="1">
      <c r="A10" s="180"/>
      <c r="B10" s="239"/>
      <c r="C10" s="240"/>
      <c r="D10" s="85"/>
      <c r="E10" s="241"/>
      <c r="F10" s="242"/>
      <c r="G10" s="242"/>
      <c r="H10" s="243"/>
      <c r="I10" s="62"/>
      <c r="J10" s="239"/>
      <c r="K10" s="240"/>
    </row>
    <row r="11" spans="1:11" ht="12.75" customHeight="1">
      <c r="A11" s="180"/>
      <c r="B11" s="246"/>
      <c r="C11" s="247"/>
      <c r="D11" s="85"/>
      <c r="E11" s="241"/>
      <c r="F11" s="242"/>
      <c r="G11" s="242"/>
      <c r="H11" s="243"/>
      <c r="I11" s="62"/>
      <c r="J11" s="239"/>
      <c r="K11" s="240"/>
    </row>
    <row r="12" spans="1:11" ht="15">
      <c r="A12" s="46"/>
      <c r="B12" s="33"/>
      <c r="C12" s="33"/>
      <c r="D12" s="47"/>
      <c r="E12" s="47"/>
      <c r="F12" s="47"/>
      <c r="G12" s="244" t="s">
        <v>86</v>
      </c>
      <c r="H12" s="245"/>
      <c r="I12" s="61">
        <f>SUM(I7:I11)</f>
        <v>680000</v>
      </c>
      <c r="J12" s="48"/>
      <c r="K12" s="49"/>
    </row>
    <row r="13" spans="1:11" ht="12.75" customHeight="1">
      <c r="A13" s="3"/>
      <c r="B13" s="3"/>
      <c r="C13" s="3"/>
      <c r="D13" s="3"/>
      <c r="E13" s="3"/>
      <c r="F13" s="3"/>
      <c r="G13" s="3"/>
      <c r="H13" s="3"/>
      <c r="I13" s="3"/>
      <c r="J13" s="32"/>
      <c r="K13" s="42"/>
    </row>
    <row r="14" spans="1:11" ht="15">
      <c r="A14" s="223" t="s">
        <v>22</v>
      </c>
      <c r="B14" s="30" t="s">
        <v>31</v>
      </c>
      <c r="C14" s="51" t="s">
        <v>27</v>
      </c>
      <c r="D14" s="50" t="s">
        <v>27</v>
      </c>
      <c r="E14" s="225" t="s">
        <v>33</v>
      </c>
      <c r="F14" s="229"/>
      <c r="G14" s="229"/>
      <c r="H14" s="226"/>
      <c r="I14" s="223" t="s">
        <v>24</v>
      </c>
      <c r="J14" s="223" t="s">
        <v>23</v>
      </c>
      <c r="K14" s="51" t="s">
        <v>40</v>
      </c>
    </row>
    <row r="15" spans="1:11" ht="15">
      <c r="A15" s="224"/>
      <c r="B15" s="52" t="s">
        <v>32</v>
      </c>
      <c r="C15" s="52" t="s">
        <v>29</v>
      </c>
      <c r="D15" s="52" t="s">
        <v>28</v>
      </c>
      <c r="E15" s="225" t="s">
        <v>26</v>
      </c>
      <c r="F15" s="226"/>
      <c r="G15" s="225" t="s">
        <v>25</v>
      </c>
      <c r="H15" s="226"/>
      <c r="I15" s="224"/>
      <c r="J15" s="224"/>
      <c r="K15" s="52" t="s">
        <v>41</v>
      </c>
    </row>
    <row r="16" spans="1:11" ht="12.75" customHeight="1">
      <c r="A16" s="69">
        <v>43517</v>
      </c>
      <c r="B16" s="55">
        <v>522</v>
      </c>
      <c r="C16" s="55">
        <v>516</v>
      </c>
      <c r="D16" s="55">
        <v>598</v>
      </c>
      <c r="E16" s="39" t="s">
        <v>263</v>
      </c>
      <c r="F16" s="42"/>
      <c r="G16" s="68" t="s">
        <v>264</v>
      </c>
      <c r="H16" s="57"/>
      <c r="I16" s="62">
        <v>2603000</v>
      </c>
      <c r="J16" s="62">
        <v>2603000</v>
      </c>
      <c r="K16" s="62">
        <f>+I16-J16</f>
        <v>0</v>
      </c>
    </row>
    <row r="17" spans="1:11" ht="15">
      <c r="A17" s="69">
        <v>43518</v>
      </c>
      <c r="B17" s="55">
        <v>523</v>
      </c>
      <c r="C17" s="55">
        <v>517</v>
      </c>
      <c r="D17" s="55">
        <v>605</v>
      </c>
      <c r="E17" s="39" t="s">
        <v>266</v>
      </c>
      <c r="F17" s="42"/>
      <c r="G17" s="68" t="s">
        <v>265</v>
      </c>
      <c r="H17" s="57"/>
      <c r="I17" s="62">
        <v>2175000</v>
      </c>
      <c r="J17" s="62">
        <v>2175000</v>
      </c>
      <c r="K17" s="62">
        <f aca="true" t="shared" si="0" ref="K17:K23">+I17-J17</f>
        <v>0</v>
      </c>
    </row>
    <row r="18" spans="1:11" ht="15">
      <c r="A18" s="180">
        <v>43524</v>
      </c>
      <c r="B18" s="125">
        <v>605</v>
      </c>
      <c r="C18" s="125">
        <v>464</v>
      </c>
      <c r="D18" s="125">
        <v>641</v>
      </c>
      <c r="E18" s="181" t="s">
        <v>278</v>
      </c>
      <c r="F18" s="182"/>
      <c r="G18" s="31" t="s">
        <v>249</v>
      </c>
      <c r="H18" s="42"/>
      <c r="I18" s="62">
        <v>74623009</v>
      </c>
      <c r="J18" s="62">
        <v>21560247</v>
      </c>
      <c r="K18" s="62">
        <f t="shared" si="0"/>
        <v>53062762</v>
      </c>
    </row>
    <row r="19" spans="1:11" ht="15">
      <c r="A19" s="69">
        <v>43524</v>
      </c>
      <c r="B19" s="55">
        <v>521</v>
      </c>
      <c r="C19" s="55">
        <v>515</v>
      </c>
      <c r="D19" s="55">
        <v>633</v>
      </c>
      <c r="E19" s="39" t="s">
        <v>283</v>
      </c>
      <c r="F19" s="42"/>
      <c r="G19" s="56" t="s">
        <v>284</v>
      </c>
      <c r="H19" s="57"/>
      <c r="I19" s="62">
        <v>1625000</v>
      </c>
      <c r="J19" s="62">
        <v>1625000</v>
      </c>
      <c r="K19" s="62">
        <f t="shared" si="0"/>
        <v>0</v>
      </c>
    </row>
    <row r="20" spans="1:11" ht="15">
      <c r="A20" s="69">
        <v>43543</v>
      </c>
      <c r="B20" s="55">
        <v>520</v>
      </c>
      <c r="C20" s="55">
        <v>514</v>
      </c>
      <c r="D20" s="55">
        <v>730</v>
      </c>
      <c r="E20" s="39" t="s">
        <v>289</v>
      </c>
      <c r="F20" s="42"/>
      <c r="G20" s="68" t="s">
        <v>290</v>
      </c>
      <c r="H20" s="57"/>
      <c r="I20" s="62">
        <v>1482000</v>
      </c>
      <c r="J20" s="62">
        <v>1482000</v>
      </c>
      <c r="K20" s="62">
        <f t="shared" si="0"/>
        <v>0</v>
      </c>
    </row>
    <row r="21" spans="1:11" ht="15">
      <c r="A21" s="69">
        <v>43682</v>
      </c>
      <c r="B21" s="55">
        <v>981</v>
      </c>
      <c r="C21" s="55">
        <v>938</v>
      </c>
      <c r="D21" s="55">
        <v>1240</v>
      </c>
      <c r="E21" s="39" t="s">
        <v>575</v>
      </c>
      <c r="F21" s="42"/>
      <c r="G21" s="213" t="s">
        <v>574</v>
      </c>
      <c r="H21" s="57"/>
      <c r="I21" s="62">
        <v>55000000</v>
      </c>
      <c r="J21" s="62">
        <v>0</v>
      </c>
      <c r="K21" s="62">
        <f t="shared" si="0"/>
        <v>55000000</v>
      </c>
    </row>
    <row r="22" spans="1:11" ht="15">
      <c r="A22" s="69"/>
      <c r="B22" s="55"/>
      <c r="C22" s="55"/>
      <c r="D22" s="55"/>
      <c r="E22" s="39"/>
      <c r="F22" s="42"/>
      <c r="G22" s="68"/>
      <c r="H22" s="57"/>
      <c r="I22" s="62"/>
      <c r="J22" s="62"/>
      <c r="K22" s="62">
        <f t="shared" si="0"/>
        <v>0</v>
      </c>
    </row>
    <row r="23" spans="1:11" ht="15">
      <c r="A23" s="41"/>
      <c r="B23" s="55"/>
      <c r="C23" s="55"/>
      <c r="D23" s="55"/>
      <c r="E23" s="39"/>
      <c r="F23" s="57"/>
      <c r="G23" s="56"/>
      <c r="H23" s="57"/>
      <c r="I23" s="58"/>
      <c r="J23" s="62"/>
      <c r="K23" s="62">
        <f t="shared" si="0"/>
        <v>0</v>
      </c>
    </row>
    <row r="24" spans="1:11" ht="15">
      <c r="A24" s="46"/>
      <c r="B24" s="47"/>
      <c r="C24" s="47"/>
      <c r="D24" s="47"/>
      <c r="E24" s="47"/>
      <c r="F24" s="47"/>
      <c r="G24" s="244" t="s">
        <v>86</v>
      </c>
      <c r="H24" s="245"/>
      <c r="I24" s="65">
        <f>SUM(I16:I23)</f>
        <v>137508009</v>
      </c>
      <c r="J24" s="65">
        <f>SUM(J16:J23)</f>
        <v>29445247</v>
      </c>
      <c r="K24" s="65">
        <f>SUM(K16:K23)</f>
        <v>108062762</v>
      </c>
    </row>
    <row r="25" spans="1:11" ht="12.75" customHeight="1">
      <c r="A25" s="3"/>
      <c r="B25" s="3"/>
      <c r="C25" s="3"/>
      <c r="D25" s="3"/>
      <c r="E25" s="3"/>
      <c r="F25" s="3"/>
      <c r="G25" s="3"/>
      <c r="H25" s="3"/>
      <c r="I25" s="3"/>
      <c r="J25" s="59"/>
      <c r="K25" s="47"/>
    </row>
    <row r="26" spans="1:11" ht="24.75" customHeight="1">
      <c r="A26" s="133" t="s">
        <v>108</v>
      </c>
      <c r="B26" s="133" t="s">
        <v>106</v>
      </c>
      <c r="C26" s="133" t="s">
        <v>105</v>
      </c>
      <c r="D26" s="134" t="s">
        <v>109</v>
      </c>
      <c r="E26" s="133" t="s">
        <v>33</v>
      </c>
      <c r="F26" s="133" t="s">
        <v>103</v>
      </c>
      <c r="G26" s="133" t="s">
        <v>30</v>
      </c>
      <c r="H26" s="133" t="s">
        <v>42</v>
      </c>
      <c r="I26" s="133" t="s">
        <v>43</v>
      </c>
      <c r="J26" s="133" t="s">
        <v>73</v>
      </c>
      <c r="K26" s="133" t="s">
        <v>48</v>
      </c>
    </row>
    <row r="27" spans="1:11" ht="24.75" customHeight="1">
      <c r="A27" s="135">
        <v>191079000</v>
      </c>
      <c r="B27" s="135"/>
      <c r="C27" s="135">
        <v>0</v>
      </c>
      <c r="D27" s="136">
        <f>+A27+B27-C27</f>
        <v>191079000</v>
      </c>
      <c r="E27" s="136">
        <f>+I24</f>
        <v>137508009</v>
      </c>
      <c r="F27" s="137">
        <f>+E27/D27</f>
        <v>0.7196395679274018</v>
      </c>
      <c r="G27" s="136">
        <f>+I12</f>
        <v>680000</v>
      </c>
      <c r="H27" s="136">
        <f>+D27-E27-G27</f>
        <v>52890991</v>
      </c>
      <c r="I27" s="136">
        <f>+J24</f>
        <v>29445247</v>
      </c>
      <c r="J27" s="138">
        <f>+I27/D27</f>
        <v>0.15409985922053182</v>
      </c>
      <c r="K27" s="136">
        <f>+K24</f>
        <v>108062762</v>
      </c>
    </row>
    <row r="28" spans="1:11" ht="15">
      <c r="A28" s="139">
        <v>1</v>
      </c>
      <c r="B28" s="139">
        <v>2</v>
      </c>
      <c r="C28" s="139">
        <v>3</v>
      </c>
      <c r="D28" s="139" t="s">
        <v>35</v>
      </c>
      <c r="E28" s="139">
        <v>5</v>
      </c>
      <c r="F28" s="139" t="s">
        <v>49</v>
      </c>
      <c r="G28" s="139">
        <v>7</v>
      </c>
      <c r="H28" s="139" t="s">
        <v>50</v>
      </c>
      <c r="I28" s="139">
        <v>9</v>
      </c>
      <c r="J28" s="139" t="s">
        <v>74</v>
      </c>
      <c r="K28" s="139" t="s">
        <v>75</v>
      </c>
    </row>
  </sheetData>
  <sheetProtection/>
  <mergeCells count="31">
    <mergeCell ref="J11:K11"/>
    <mergeCell ref="J8:K8"/>
    <mergeCell ref="B9:C9"/>
    <mergeCell ref="E9:H9"/>
    <mergeCell ref="J9:K9"/>
    <mergeCell ref="B10:C10"/>
    <mergeCell ref="E10:H10"/>
    <mergeCell ref="J10:K10"/>
    <mergeCell ref="G24:H24"/>
    <mergeCell ref="G12:H12"/>
    <mergeCell ref="A14:A15"/>
    <mergeCell ref="E14:H14"/>
    <mergeCell ref="I14:I15"/>
    <mergeCell ref="B11:C11"/>
    <mergeCell ref="E11:H11"/>
    <mergeCell ref="E6:H6"/>
    <mergeCell ref="B7:C7"/>
    <mergeCell ref="E7:H7"/>
    <mergeCell ref="J7:K7"/>
    <mergeCell ref="B8:C8"/>
    <mergeCell ref="E8:H8"/>
    <mergeCell ref="J14:J15"/>
    <mergeCell ref="E15:F15"/>
    <mergeCell ref="G15:H15"/>
    <mergeCell ref="B3:J3"/>
    <mergeCell ref="A5:A6"/>
    <mergeCell ref="B5:B6"/>
    <mergeCell ref="D5:D6"/>
    <mergeCell ref="E5:H5"/>
    <mergeCell ref="I5:I6"/>
    <mergeCell ref="J5:K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8.xml><?xml version="1.0" encoding="utf-8"?>
<worksheet xmlns="http://schemas.openxmlformats.org/spreadsheetml/2006/main" xmlns:r="http://schemas.openxmlformats.org/officeDocument/2006/relationships">
  <dimension ref="A1:K27"/>
  <sheetViews>
    <sheetView zoomScalePageLayoutView="0" workbookViewId="0" topLeftCell="A1">
      <selection activeCell="J17" sqref="J1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112</v>
      </c>
      <c r="B3" s="132" t="s">
        <v>113</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v>43560</v>
      </c>
      <c r="B7" s="239" t="s">
        <v>327</v>
      </c>
      <c r="C7" s="240"/>
      <c r="D7" s="85">
        <v>833</v>
      </c>
      <c r="E7" s="236" t="s">
        <v>396</v>
      </c>
      <c r="F7" s="237"/>
      <c r="G7" s="237"/>
      <c r="H7" s="238"/>
      <c r="I7" s="63">
        <v>1000000</v>
      </c>
      <c r="J7" s="239" t="s">
        <v>325</v>
      </c>
      <c r="K7" s="240"/>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1000000</v>
      </c>
      <c r="J13" s="48"/>
      <c r="K13" s="49"/>
    </row>
    <row r="14" spans="1:11" ht="12.75" customHeight="1">
      <c r="A14" s="3"/>
      <c r="B14" s="3"/>
      <c r="C14" s="3"/>
      <c r="D14" s="3"/>
      <c r="E14" s="3"/>
      <c r="F14" s="3"/>
      <c r="G14" s="3"/>
      <c r="H14" s="3"/>
      <c r="I14" s="76"/>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180">
        <v>43524</v>
      </c>
      <c r="B17" s="125">
        <v>605</v>
      </c>
      <c r="C17" s="125">
        <v>464</v>
      </c>
      <c r="D17" s="125">
        <v>641</v>
      </c>
      <c r="E17" s="181" t="s">
        <v>278</v>
      </c>
      <c r="F17" s="182"/>
      <c r="G17" s="31" t="s">
        <v>249</v>
      </c>
      <c r="H17" s="42"/>
      <c r="I17" s="78">
        <v>2000000</v>
      </c>
      <c r="J17" s="78">
        <v>129200</v>
      </c>
      <c r="K17" s="62">
        <f aca="true" t="shared" si="0" ref="K17:K22">+I17-J17</f>
        <v>1870800</v>
      </c>
    </row>
    <row r="18" spans="1:11" ht="15">
      <c r="A18" s="69">
        <v>43539</v>
      </c>
      <c r="B18" s="125">
        <v>643</v>
      </c>
      <c r="C18" s="71">
        <v>697</v>
      </c>
      <c r="D18" s="71">
        <v>722</v>
      </c>
      <c r="E18" s="77" t="s">
        <v>291</v>
      </c>
      <c r="F18" s="67"/>
      <c r="G18" s="68" t="s">
        <v>292</v>
      </c>
      <c r="H18" s="67"/>
      <c r="I18" s="78">
        <v>74546000</v>
      </c>
      <c r="J18" s="78">
        <v>26781310</v>
      </c>
      <c r="K18" s="62">
        <f t="shared" si="0"/>
        <v>47764690</v>
      </c>
    </row>
    <row r="19" spans="1:11" ht="15">
      <c r="A19" s="69"/>
      <c r="B19" s="125"/>
      <c r="C19" s="71"/>
      <c r="D19" s="71"/>
      <c r="E19" s="77"/>
      <c r="F19" s="67"/>
      <c r="G19" s="68"/>
      <c r="H19" s="67"/>
      <c r="I19" s="78"/>
      <c r="J19" s="62"/>
      <c r="K19" s="62">
        <f t="shared" si="0"/>
        <v>0</v>
      </c>
    </row>
    <row r="20" spans="1:11" ht="15">
      <c r="A20" s="69"/>
      <c r="B20" s="125"/>
      <c r="C20" s="71"/>
      <c r="D20" s="71"/>
      <c r="E20"/>
      <c r="F20" s="67"/>
      <c r="G20"/>
      <c r="H20" s="67"/>
      <c r="I20" s="78"/>
      <c r="J20" s="60"/>
      <c r="K20" s="62">
        <f t="shared" si="0"/>
        <v>0</v>
      </c>
    </row>
    <row r="21" spans="1:11" ht="15">
      <c r="A21" s="69"/>
      <c r="B21" s="125"/>
      <c r="C21" s="71"/>
      <c r="D21" s="71"/>
      <c r="E21" s="39"/>
      <c r="F21" s="67"/>
      <c r="G21" s="68"/>
      <c r="H21" s="67"/>
      <c r="I21" s="78"/>
      <c r="J21" s="60"/>
      <c r="K21" s="62">
        <f t="shared" si="0"/>
        <v>0</v>
      </c>
    </row>
    <row r="22" spans="1:11" ht="12.75" customHeight="1">
      <c r="A22" s="41"/>
      <c r="B22" s="125"/>
      <c r="C22" s="36"/>
      <c r="D22" s="36"/>
      <c r="E22" s="39"/>
      <c r="F22" s="42"/>
      <c r="G22" s="39"/>
      <c r="H22" s="42"/>
      <c r="I22" s="78"/>
      <c r="J22" s="74"/>
      <c r="K22" s="62">
        <f t="shared" si="0"/>
        <v>0</v>
      </c>
    </row>
    <row r="23" spans="1:11" ht="15">
      <c r="A23" s="46"/>
      <c r="B23" s="47"/>
      <c r="C23" s="47"/>
      <c r="D23" s="47"/>
      <c r="E23" s="47"/>
      <c r="F23" s="47"/>
      <c r="G23" s="244" t="s">
        <v>86</v>
      </c>
      <c r="H23" s="245"/>
      <c r="I23" s="65">
        <f>SUM(I17:I22)</f>
        <v>76546000</v>
      </c>
      <c r="J23" s="65">
        <f>SUM(J17:J22)</f>
        <v>26910510</v>
      </c>
      <c r="K23" s="65">
        <f>SUM(K17:K22)</f>
        <v>49635490</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78770000</v>
      </c>
      <c r="B26" s="140"/>
      <c r="C26" s="140">
        <v>0</v>
      </c>
      <c r="D26" s="136">
        <f>+A26+B26-C26</f>
        <v>78770000</v>
      </c>
      <c r="E26" s="136">
        <f>+I23</f>
        <v>76546000</v>
      </c>
      <c r="F26" s="137">
        <f>+E26/D26</f>
        <v>0.9717659007236258</v>
      </c>
      <c r="G26" s="136">
        <f>+I13</f>
        <v>1000000</v>
      </c>
      <c r="H26" s="136">
        <f>+D26-E26-G26</f>
        <v>1224000</v>
      </c>
      <c r="I26" s="136">
        <f>+J23</f>
        <v>26910510</v>
      </c>
      <c r="J26" s="142">
        <f>+I26/D26</f>
        <v>0.3416339977148661</v>
      </c>
      <c r="K26" s="136">
        <f>+K23</f>
        <v>49635490</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B12:C12"/>
    <mergeCell ref="E12:H12"/>
    <mergeCell ref="J12:K12"/>
    <mergeCell ref="J9:K9"/>
    <mergeCell ref="B10:C10"/>
    <mergeCell ref="E10:H10"/>
    <mergeCell ref="J10:K10"/>
    <mergeCell ref="B11:C11"/>
    <mergeCell ref="E11:H11"/>
    <mergeCell ref="J11:K11"/>
    <mergeCell ref="J7:K7"/>
    <mergeCell ref="B8:C8"/>
    <mergeCell ref="E8:H8"/>
    <mergeCell ref="J8:K8"/>
    <mergeCell ref="B9:C9"/>
    <mergeCell ref="E9:H9"/>
    <mergeCell ref="J15:J16"/>
    <mergeCell ref="I15:I16"/>
    <mergeCell ref="A15:A16"/>
    <mergeCell ref="B5:B6"/>
    <mergeCell ref="D5:D6"/>
    <mergeCell ref="I5:I6"/>
    <mergeCell ref="J5:K6"/>
    <mergeCell ref="A5:A6"/>
    <mergeCell ref="B7:C7"/>
    <mergeCell ref="E7:H7"/>
    <mergeCell ref="G23:H23"/>
    <mergeCell ref="E15:H15"/>
    <mergeCell ref="E16:F16"/>
    <mergeCell ref="G16:H16"/>
    <mergeCell ref="E5:H5"/>
    <mergeCell ref="E6:H6"/>
    <mergeCell ref="G13:H13"/>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9.xml><?xml version="1.0" encoding="utf-8"?>
<worksheet xmlns="http://schemas.openxmlformats.org/spreadsheetml/2006/main" xmlns:r="http://schemas.openxmlformats.org/officeDocument/2006/relationships">
  <dimension ref="A1:K27"/>
  <sheetViews>
    <sheetView zoomScalePageLayoutView="0" workbookViewId="0" topLeftCell="A1">
      <selection activeCell="J18" sqref="J18"/>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9" t="s">
        <v>130</v>
      </c>
      <c r="B3" s="132" t="s">
        <v>131</v>
      </c>
      <c r="C3" s="129"/>
      <c r="D3" s="129"/>
      <c r="E3" s="130"/>
      <c r="F3" s="130"/>
      <c r="G3" s="130"/>
      <c r="H3" s="130"/>
      <c r="I3" s="130"/>
      <c r="J3" s="131"/>
      <c r="K3" s="131" t="str">
        <f>+TOTAL!M1</f>
        <v>AGOSTO</v>
      </c>
    </row>
    <row r="4" spans="1:11" ht="12.75" customHeight="1">
      <c r="A4" s="3"/>
      <c r="B4" s="3"/>
      <c r="C4" s="3"/>
      <c r="D4" s="3"/>
      <c r="E4" s="3"/>
      <c r="F4" s="3"/>
      <c r="G4" s="3"/>
      <c r="H4" s="3"/>
      <c r="I4" s="3"/>
      <c r="J4" s="32"/>
      <c r="K4" s="33"/>
    </row>
    <row r="5" spans="1:11" ht="15">
      <c r="A5" s="223" t="s">
        <v>22</v>
      </c>
      <c r="B5" s="227" t="s">
        <v>85</v>
      </c>
      <c r="C5" s="34"/>
      <c r="D5" s="223" t="s">
        <v>51</v>
      </c>
      <c r="E5" s="225" t="s">
        <v>30</v>
      </c>
      <c r="F5" s="229"/>
      <c r="G5" s="229"/>
      <c r="H5" s="226"/>
      <c r="I5" s="223" t="s">
        <v>24</v>
      </c>
      <c r="J5" s="230" t="s">
        <v>34</v>
      </c>
      <c r="K5" s="231"/>
    </row>
    <row r="6" spans="1:11" ht="15">
      <c r="A6" s="224"/>
      <c r="B6" s="228"/>
      <c r="C6" s="35"/>
      <c r="D6" s="224"/>
      <c r="E6" s="225" t="s">
        <v>26</v>
      </c>
      <c r="F6" s="229"/>
      <c r="G6" s="229"/>
      <c r="H6" s="226"/>
      <c r="I6" s="224"/>
      <c r="J6" s="232"/>
      <c r="K6" s="233"/>
    </row>
    <row r="7" spans="1:11" ht="12.75" customHeight="1">
      <c r="A7" s="194"/>
      <c r="B7" s="234"/>
      <c r="C7" s="235"/>
      <c r="D7" s="85"/>
      <c r="E7" s="236"/>
      <c r="F7" s="237"/>
      <c r="G7" s="237"/>
      <c r="H7" s="238"/>
      <c r="I7" s="63"/>
      <c r="J7" s="234"/>
      <c r="K7" s="235"/>
    </row>
    <row r="8" spans="1:11" ht="12.75" customHeight="1">
      <c r="A8" s="125"/>
      <c r="B8" s="239"/>
      <c r="C8" s="240"/>
      <c r="D8" s="85"/>
      <c r="E8" s="241"/>
      <c r="F8" s="242"/>
      <c r="G8" s="242"/>
      <c r="H8" s="243"/>
      <c r="I8" s="63"/>
      <c r="J8" s="239"/>
      <c r="K8" s="240"/>
    </row>
    <row r="9" spans="1:11" ht="12.75" customHeight="1">
      <c r="A9" s="125"/>
      <c r="B9" s="239"/>
      <c r="C9" s="240"/>
      <c r="D9" s="85"/>
      <c r="E9" s="241"/>
      <c r="F9" s="242"/>
      <c r="G9" s="242"/>
      <c r="H9" s="243"/>
      <c r="I9" s="63"/>
      <c r="J9" s="239"/>
      <c r="K9" s="240"/>
    </row>
    <row r="10" spans="1:11" ht="12.75" customHeight="1">
      <c r="A10" s="125"/>
      <c r="B10" s="239"/>
      <c r="C10" s="240"/>
      <c r="D10" s="85"/>
      <c r="E10" s="241"/>
      <c r="F10" s="242"/>
      <c r="G10" s="242"/>
      <c r="H10" s="243"/>
      <c r="I10" s="63"/>
      <c r="J10" s="239"/>
      <c r="K10" s="240"/>
    </row>
    <row r="11" spans="1:11" ht="12.75" customHeight="1">
      <c r="A11" s="125"/>
      <c r="B11" s="239"/>
      <c r="C11" s="240"/>
      <c r="D11" s="85"/>
      <c r="E11" s="241"/>
      <c r="F11" s="242"/>
      <c r="G11" s="242"/>
      <c r="H11" s="243"/>
      <c r="I11" s="63"/>
      <c r="J11" s="239"/>
      <c r="K11" s="240"/>
    </row>
    <row r="12" spans="1:11" ht="12.75" customHeight="1">
      <c r="A12" s="125"/>
      <c r="B12" s="239"/>
      <c r="C12" s="240"/>
      <c r="D12" s="85"/>
      <c r="E12" s="241"/>
      <c r="F12" s="242"/>
      <c r="G12" s="242"/>
      <c r="H12" s="243"/>
      <c r="I12" s="63"/>
      <c r="J12" s="239"/>
      <c r="K12" s="240"/>
    </row>
    <row r="13" spans="1:11" ht="15">
      <c r="A13" s="46"/>
      <c r="B13" s="47"/>
      <c r="C13" s="47"/>
      <c r="D13" s="47"/>
      <c r="E13" s="47"/>
      <c r="F13" s="47"/>
      <c r="G13" s="244" t="s">
        <v>86</v>
      </c>
      <c r="H13" s="245"/>
      <c r="I13" s="61">
        <f>SUM(I7:I12)</f>
        <v>0</v>
      </c>
      <c r="J13" s="48"/>
      <c r="K13" s="49"/>
    </row>
    <row r="14" spans="1:11" ht="12.75" customHeight="1">
      <c r="A14" s="3"/>
      <c r="B14" s="3"/>
      <c r="C14" s="3"/>
      <c r="D14" s="3"/>
      <c r="E14" s="3"/>
      <c r="F14" s="3"/>
      <c r="G14" s="3"/>
      <c r="H14" s="3"/>
      <c r="I14" s="76"/>
      <c r="J14" s="32"/>
      <c r="K14" s="42"/>
    </row>
    <row r="15" spans="1:11" ht="15">
      <c r="A15" s="223" t="s">
        <v>22</v>
      </c>
      <c r="B15" s="30" t="s">
        <v>31</v>
      </c>
      <c r="C15" s="51" t="s">
        <v>27</v>
      </c>
      <c r="D15" s="50" t="s">
        <v>27</v>
      </c>
      <c r="E15" s="225" t="s">
        <v>33</v>
      </c>
      <c r="F15" s="229"/>
      <c r="G15" s="229"/>
      <c r="H15" s="226"/>
      <c r="I15" s="223" t="s">
        <v>24</v>
      </c>
      <c r="J15" s="223" t="s">
        <v>23</v>
      </c>
      <c r="K15" s="51" t="s">
        <v>40</v>
      </c>
    </row>
    <row r="16" spans="1:11" ht="15">
      <c r="A16" s="224"/>
      <c r="B16" s="52" t="s">
        <v>32</v>
      </c>
      <c r="C16" s="52" t="s">
        <v>29</v>
      </c>
      <c r="D16" s="52" t="s">
        <v>28</v>
      </c>
      <c r="E16" s="225" t="s">
        <v>26</v>
      </c>
      <c r="F16" s="226"/>
      <c r="G16" s="225" t="s">
        <v>25</v>
      </c>
      <c r="H16" s="226"/>
      <c r="I16" s="224"/>
      <c r="J16" s="224"/>
      <c r="K16" s="52" t="s">
        <v>41</v>
      </c>
    </row>
    <row r="17" spans="1:11" ht="12.75" customHeight="1">
      <c r="A17" s="180">
        <v>43524</v>
      </c>
      <c r="B17" s="125">
        <v>605</v>
      </c>
      <c r="C17" s="125">
        <v>464</v>
      </c>
      <c r="D17" s="125">
        <v>641</v>
      </c>
      <c r="E17" s="181" t="s">
        <v>278</v>
      </c>
      <c r="F17" s="182"/>
      <c r="G17" s="31" t="s">
        <v>249</v>
      </c>
      <c r="H17" s="42"/>
      <c r="I17" s="78">
        <v>1671000</v>
      </c>
      <c r="J17" s="78">
        <v>747602</v>
      </c>
      <c r="K17" s="62">
        <f aca="true" t="shared" si="0" ref="K17:K22">+I17-J17</f>
        <v>923398</v>
      </c>
    </row>
    <row r="18" spans="1:11" ht="15">
      <c r="A18" s="69"/>
      <c r="B18" s="70"/>
      <c r="C18" s="71"/>
      <c r="D18" s="71"/>
      <c r="E18" s="72"/>
      <c r="F18" s="67"/>
      <c r="G18" s="68"/>
      <c r="H18" s="67"/>
      <c r="I18" s="78"/>
      <c r="J18" s="78"/>
      <c r="K18" s="62">
        <f t="shared" si="0"/>
        <v>0</v>
      </c>
    </row>
    <row r="19" spans="1:11" ht="15">
      <c r="A19" s="69"/>
      <c r="B19" s="70"/>
      <c r="C19" s="71"/>
      <c r="D19" s="71"/>
      <c r="E19" s="77"/>
      <c r="F19" s="67"/>
      <c r="G19" s="68"/>
      <c r="H19" s="67"/>
      <c r="I19" s="78"/>
      <c r="J19" s="62"/>
      <c r="K19" s="62">
        <f t="shared" si="0"/>
        <v>0</v>
      </c>
    </row>
    <row r="20" spans="1:11" ht="15">
      <c r="A20" s="69"/>
      <c r="B20" s="70"/>
      <c r="C20" s="71"/>
      <c r="D20" s="71"/>
      <c r="E20"/>
      <c r="F20" s="67"/>
      <c r="G20"/>
      <c r="H20" s="67"/>
      <c r="I20" s="63"/>
      <c r="J20" s="60"/>
      <c r="K20" s="62">
        <f t="shared" si="0"/>
        <v>0</v>
      </c>
    </row>
    <row r="21" spans="1:11" ht="15">
      <c r="A21" s="69"/>
      <c r="B21" s="70"/>
      <c r="C21" s="71"/>
      <c r="D21" s="71"/>
      <c r="E21" s="39"/>
      <c r="F21" s="67"/>
      <c r="G21" s="68"/>
      <c r="H21" s="67"/>
      <c r="I21" s="63"/>
      <c r="J21" s="60"/>
      <c r="K21" s="62">
        <f t="shared" si="0"/>
        <v>0</v>
      </c>
    </row>
    <row r="22" spans="1:11" ht="12.75" customHeight="1">
      <c r="A22" s="41"/>
      <c r="B22" s="54"/>
      <c r="C22" s="36"/>
      <c r="D22" s="36"/>
      <c r="E22" s="39"/>
      <c r="F22" s="42"/>
      <c r="G22" s="39"/>
      <c r="H22" s="42"/>
      <c r="I22" s="74"/>
      <c r="J22" s="74"/>
      <c r="K22" s="62">
        <f t="shared" si="0"/>
        <v>0</v>
      </c>
    </row>
    <row r="23" spans="1:11" ht="15">
      <c r="A23" s="46"/>
      <c r="B23" s="47"/>
      <c r="C23" s="47"/>
      <c r="D23" s="47"/>
      <c r="E23" s="47"/>
      <c r="F23" s="47"/>
      <c r="G23" s="244" t="s">
        <v>86</v>
      </c>
      <c r="H23" s="245"/>
      <c r="I23" s="65">
        <f>SUM(I17:I22)</f>
        <v>1671000</v>
      </c>
      <c r="J23" s="65">
        <f>SUM(J17:J22)</f>
        <v>747602</v>
      </c>
      <c r="K23" s="65">
        <f>SUM(K17:K22)</f>
        <v>923398</v>
      </c>
    </row>
    <row r="24" spans="1:11" ht="12.75" customHeight="1">
      <c r="A24" s="3"/>
      <c r="B24" s="3"/>
      <c r="C24" s="3"/>
      <c r="D24" s="3"/>
      <c r="E24" s="3"/>
      <c r="F24" s="3"/>
      <c r="G24" s="3"/>
      <c r="H24" s="3"/>
      <c r="I24" s="22"/>
      <c r="J24" s="73"/>
      <c r="K24" s="47"/>
    </row>
    <row r="25" spans="1:11" ht="24.75" customHeight="1">
      <c r="A25" s="133" t="s">
        <v>108</v>
      </c>
      <c r="B25" s="133" t="s">
        <v>106</v>
      </c>
      <c r="C25" s="133" t="s">
        <v>105</v>
      </c>
      <c r="D25" s="134" t="s">
        <v>109</v>
      </c>
      <c r="E25" s="133" t="s">
        <v>33</v>
      </c>
      <c r="F25" s="133" t="s">
        <v>103</v>
      </c>
      <c r="G25" s="133" t="s">
        <v>30</v>
      </c>
      <c r="H25" s="133" t="s">
        <v>42</v>
      </c>
      <c r="I25" s="133" t="s">
        <v>43</v>
      </c>
      <c r="J25" s="133" t="s">
        <v>73</v>
      </c>
      <c r="K25" s="133" t="s">
        <v>48</v>
      </c>
    </row>
    <row r="26" spans="1:11" ht="24.75" customHeight="1">
      <c r="A26" s="140">
        <v>1671000</v>
      </c>
      <c r="B26" s="140"/>
      <c r="C26" s="140">
        <v>0</v>
      </c>
      <c r="D26" s="136">
        <f>+A26+B26-C26</f>
        <v>1671000</v>
      </c>
      <c r="E26" s="136">
        <f>+I23</f>
        <v>1671000</v>
      </c>
      <c r="F26" s="137">
        <f>+E26/D26</f>
        <v>1</v>
      </c>
      <c r="G26" s="136">
        <f>+I13</f>
        <v>0</v>
      </c>
      <c r="H26" s="136">
        <f>+D26-E26-G26</f>
        <v>0</v>
      </c>
      <c r="I26" s="136">
        <f>+J23</f>
        <v>747602</v>
      </c>
      <c r="J26" s="142">
        <f>+I26/D26</f>
        <v>0.44739796529024534</v>
      </c>
      <c r="K26" s="136">
        <f>+K23</f>
        <v>923398</v>
      </c>
    </row>
    <row r="27" spans="1:11" ht="15">
      <c r="A27" s="139">
        <v>1</v>
      </c>
      <c r="B27" s="139">
        <v>2</v>
      </c>
      <c r="C27" s="139">
        <v>3</v>
      </c>
      <c r="D27" s="139" t="s">
        <v>35</v>
      </c>
      <c r="E27" s="139">
        <v>5</v>
      </c>
      <c r="F27" s="139" t="s">
        <v>49</v>
      </c>
      <c r="G27" s="139">
        <v>7</v>
      </c>
      <c r="H27" s="139" t="s">
        <v>50</v>
      </c>
      <c r="I27" s="139">
        <v>9</v>
      </c>
      <c r="J27" s="139" t="s">
        <v>74</v>
      </c>
      <c r="K27" s="139"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gobierno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presupuesto</dc:creator>
  <cp:keywords/>
  <dc:description/>
  <cp:lastModifiedBy>Diana Carolina Carreno Castilla</cp:lastModifiedBy>
  <cp:lastPrinted>2018-12-27T15:33:07Z</cp:lastPrinted>
  <dcterms:created xsi:type="dcterms:W3CDTF">2002-01-22T18:31:49Z</dcterms:created>
  <dcterms:modified xsi:type="dcterms:W3CDTF">2019-09-02T15:46:44Z</dcterms:modified>
  <cp:category/>
  <cp:version/>
  <cp:contentType/>
  <cp:contentStatus/>
</cp:coreProperties>
</file>