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User\Downloads\Seguimiento 2020 al 2023\"/>
    </mc:Choice>
  </mc:AlternateContent>
  <xr:revisionPtr revIDLastSave="0" documentId="13_ncr:1_{284BC16E-30C8-4365-AE87-B67FCB358ACD}" xr6:coauthVersionLast="47" xr6:coauthVersionMax="47" xr10:uidLastSave="{00000000-0000-0000-0000-000000000000}"/>
  <bookViews>
    <workbookView xWindow="-120" yWindow="-120" windowWidth="20640" windowHeight="11160" tabRatio="402" firstSheet="1" activeTab="1" xr2:uid="{00000000-000D-0000-FFFF-FFFF00000000}"/>
  </bookViews>
  <sheets>
    <sheet name="Hoja2" sheetId="4" state="hidden" r:id="rId1"/>
    <sheet name="Seguimiento 2022" sheetId="1" r:id="rId2"/>
    <sheet name="Resumen" sheetId="2" state="hidden" r:id="rId3"/>
  </sheets>
  <definedNames>
    <definedName name="_xlnm._FilterDatabase" localSheetId="1" hidden="1">'Seguimiento 2022'!$A$6:$AA$38</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 r="C26" i="2"/>
  <c r="C27" i="2"/>
  <c r="C28" i="2"/>
  <c r="C29" i="2"/>
  <c r="C30" i="2"/>
  <c r="C31" i="2"/>
  <c r="C32" i="2"/>
  <c r="C9" i="2"/>
  <c r="C10" i="2"/>
  <c r="C11" i="2"/>
  <c r="C12" i="2"/>
  <c r="C13" i="2"/>
  <c r="C14" i="2"/>
  <c r="C15" i="2"/>
  <c r="C16" i="2"/>
  <c r="C17" i="2"/>
  <c r="G17" i="2" l="1"/>
  <c r="H27" i="2"/>
  <c r="J27" i="2" s="1"/>
  <c r="G27" i="2"/>
  <c r="H17" i="2"/>
  <c r="D17" i="2" l="1"/>
  <c r="F17" i="2" s="1"/>
  <c r="H31" i="2"/>
  <c r="G31" i="2"/>
  <c r="H32" i="2" l="1"/>
  <c r="G32" i="2"/>
  <c r="D32" i="2" l="1"/>
  <c r="F32" i="2" s="1"/>
  <c r="E32" i="2" l="1"/>
  <c r="G16" i="2" l="1"/>
  <c r="H30" i="2"/>
  <c r="G30" i="2"/>
  <c r="H16" i="2"/>
  <c r="J16" i="2" s="1"/>
  <c r="D16" i="2"/>
  <c r="F16" i="2" s="1"/>
  <c r="D30" i="2" l="1"/>
  <c r="F30" i="2" s="1"/>
  <c r="E30" i="2" l="1"/>
  <c r="H28" i="2"/>
  <c r="G28" i="2"/>
  <c r="D31" i="2"/>
  <c r="D28" i="2"/>
  <c r="G10" i="2" l="1"/>
  <c r="G11" i="2"/>
  <c r="G37" i="2"/>
  <c r="G25" i="2"/>
  <c r="H25" i="2"/>
  <c r="H15" i="2"/>
  <c r="G15" i="2"/>
  <c r="G14" i="2"/>
  <c r="H12" i="2"/>
  <c r="G12" i="2"/>
  <c r="H13" i="2"/>
  <c r="J13" i="2" s="1"/>
  <c r="G13" i="2"/>
  <c r="H26" i="2"/>
  <c r="G26" i="2"/>
  <c r="G29" i="2"/>
  <c r="H29" i="2"/>
  <c r="G9" i="2"/>
  <c r="H9" i="2"/>
  <c r="H10" i="2"/>
  <c r="H14" i="2"/>
  <c r="H11" i="2"/>
  <c r="J11" i="2" s="1"/>
  <c r="F31" i="2"/>
  <c r="D26" i="2"/>
  <c r="D29" i="2"/>
  <c r="D14" i="2"/>
  <c r="F14" i="2" s="1"/>
  <c r="D11" i="2"/>
  <c r="F11" i="2" s="1"/>
  <c r="D12" i="2"/>
  <c r="F12" i="2" s="1"/>
  <c r="D15" i="2"/>
  <c r="F15" i="2" s="1"/>
  <c r="D9" i="2"/>
  <c r="F9" i="2" s="1"/>
  <c r="D25" i="2"/>
  <c r="F25" i="2" s="1"/>
  <c r="D10" i="2" l="1"/>
  <c r="F10" i="2" s="1"/>
  <c r="D27" i="2"/>
  <c r="D13" i="2"/>
  <c r="F13" i="2" s="1"/>
  <c r="E31" i="2"/>
  <c r="F29" i="2"/>
  <c r="E29" i="2" l="1"/>
  <c r="E28" i="2"/>
  <c r="F27" i="2"/>
  <c r="E14" i="2" l="1"/>
  <c r="C33" i="2"/>
  <c r="E16" i="2"/>
  <c r="E9" i="2"/>
  <c r="C18" i="2"/>
  <c r="E13" i="2"/>
  <c r="E12" i="2"/>
  <c r="F28" i="2"/>
  <c r="E17" i="2"/>
  <c r="E11" i="2"/>
  <c r="E15" i="2"/>
  <c r="D18" i="2"/>
  <c r="E27" i="2"/>
  <c r="E10" i="2"/>
  <c r="F18" i="2" l="1"/>
  <c r="C37" i="2"/>
  <c r="E18" i="2"/>
  <c r="E25" i="2"/>
  <c r="F26" i="2" l="1"/>
  <c r="E26" i="2"/>
  <c r="D33" i="2"/>
  <c r="D37" i="2" s="1"/>
  <c r="F37" i="2" s="1"/>
  <c r="F33" i="2" l="1"/>
  <c r="E33" i="2"/>
  <c r="E37" i="2" s="1"/>
</calcChain>
</file>

<file path=xl/sharedStrings.xml><?xml version="1.0" encoding="utf-8"?>
<sst xmlns="http://schemas.openxmlformats.org/spreadsheetml/2006/main" count="591" uniqueCount="343">
  <si>
    <t>CAUSA DEL HALLAZGO</t>
  </si>
  <si>
    <t>CÓDIGO ACCIÓN</t>
  </si>
  <si>
    <t>DESCRIPCIÓN ACCION</t>
  </si>
  <si>
    <t>NOMBRE DEL INDICADOR</t>
  </si>
  <si>
    <t>FORMULA DEL INDICADOR</t>
  </si>
  <si>
    <t>META</t>
  </si>
  <si>
    <t>AREA RESPONSABLE</t>
  </si>
  <si>
    <t>FECHA DE INICIO</t>
  </si>
  <si>
    <t>FECHA DE TERMINACIÓN</t>
  </si>
  <si>
    <t>Dirección de Tecnologías e Información y Oficina Asesora de Comunicaciones</t>
  </si>
  <si>
    <t>Subsecretaría de Gestión Institucional y Dirección de Gestión del Talento Humano</t>
  </si>
  <si>
    <t>Dirección Administrativa</t>
  </si>
  <si>
    <t>2.1.2.1</t>
  </si>
  <si>
    <t>Subsecretaría de Gestión Institucional</t>
  </si>
  <si>
    <t>Dirección de Contratación</t>
  </si>
  <si>
    <t>Dirección de Tecnologías e Información</t>
  </si>
  <si>
    <t>Dirección Financiera</t>
  </si>
  <si>
    <t>2.2.1.1</t>
  </si>
  <si>
    <t>Oficina Asesora de Planeación</t>
  </si>
  <si>
    <t>2.2.1.2</t>
  </si>
  <si>
    <t>Oficina Asesora de Planeación y Subsecretaría de Gestión Institucional</t>
  </si>
  <si>
    <t>Dirección Financiera y Dirección Administrativa</t>
  </si>
  <si>
    <t>Dirección Financiera y Dirección de Tecnologías e Información</t>
  </si>
  <si>
    <t>3.1.1.1</t>
  </si>
  <si>
    <t>Dirección de Gestión del Talento Humano</t>
  </si>
  <si>
    <t>No. HALLAZGO</t>
  </si>
  <si>
    <t>Descripción Avance</t>
  </si>
  <si>
    <t>Evidencia Aportada</t>
  </si>
  <si>
    <t>Total</t>
  </si>
  <si>
    <t>Meta</t>
  </si>
  <si>
    <t>%</t>
  </si>
  <si>
    <t>Cumplimiento</t>
  </si>
  <si>
    <t>SI</t>
  </si>
  <si>
    <t>Programado</t>
  </si>
  <si>
    <t>Ejecutado</t>
  </si>
  <si>
    <t>Avance variable</t>
  </si>
  <si>
    <t>Total Acciones</t>
  </si>
  <si>
    <t>Acciones Cumplidas</t>
  </si>
  <si>
    <t>3.1</t>
  </si>
  <si>
    <t>3.2</t>
  </si>
  <si>
    <t>3.3</t>
  </si>
  <si>
    <t>3.4</t>
  </si>
  <si>
    <t>3.5</t>
  </si>
  <si>
    <t>3.6</t>
  </si>
  <si>
    <t>3.7</t>
  </si>
  <si>
    <t>3.8</t>
  </si>
  <si>
    <t>3.9</t>
  </si>
  <si>
    <t>3.10</t>
  </si>
  <si>
    <t>Dirección de Derechos Humanos</t>
  </si>
  <si>
    <t>Dirección de Contratación y Subsecretaría de Gestión Institucional</t>
  </si>
  <si>
    <t>Acciones por Cumplir</t>
  </si>
  <si>
    <t>Dependencia</t>
  </si>
  <si>
    <t>% Acciones cumplidas</t>
  </si>
  <si>
    <t>Promedio cumplimiento acciones</t>
  </si>
  <si>
    <t>Consolidado</t>
  </si>
  <si>
    <t>Avances cumplimiento Acciones por Dependencias</t>
  </si>
  <si>
    <t>Avances cumplimiento Acciones compartidas entre Dependencias</t>
  </si>
  <si>
    <t>Consolidado Seguimiento Plan de Mejoramiento Contraloría</t>
  </si>
  <si>
    <t>Tareas Pendientes</t>
  </si>
  <si>
    <t>Dirección de Contratación y Dirección de Tecnologías e Información</t>
  </si>
  <si>
    <t>Dirección de Derechos Humanos y Subsecretaría de Gestión Institucional</t>
  </si>
  <si>
    <t>CÓD. AUDITORÍA</t>
  </si>
  <si>
    <t>HALLAZGO</t>
  </si>
  <si>
    <t>Observaciones</t>
  </si>
  <si>
    <t>3.1.1.2</t>
  </si>
  <si>
    <t>3.1.1.3</t>
  </si>
  <si>
    <t>3.1.1.4</t>
  </si>
  <si>
    <t>3.1.3.1</t>
  </si>
  <si>
    <t>3.1.3.2</t>
  </si>
  <si>
    <t>3.1.3.3</t>
  </si>
  <si>
    <t>3.1.3.4</t>
  </si>
  <si>
    <t>3.1.3.5</t>
  </si>
  <si>
    <t>3.1.3.6</t>
  </si>
  <si>
    <t>3.1.3.7</t>
  </si>
  <si>
    <t>3.1.3.8</t>
  </si>
  <si>
    <t>3.1.3.9</t>
  </si>
  <si>
    <t>3.1.3.10</t>
  </si>
  <si>
    <t>3.1.3.11</t>
  </si>
  <si>
    <t>3.1.4.1</t>
  </si>
  <si>
    <t>3.2.1.1</t>
  </si>
  <si>
    <t>3.3.1.1</t>
  </si>
  <si>
    <t>3.3.1.2</t>
  </si>
  <si>
    <t>3.3.1.3</t>
  </si>
  <si>
    <t>3.3.1.4</t>
  </si>
  <si>
    <t>3.3.1.5</t>
  </si>
  <si>
    <t>3.3.1.6</t>
  </si>
  <si>
    <t>Oficina de Control Interno</t>
  </si>
  <si>
    <t>Seguimiento cinco (Corte 31 de Enero de 2019)</t>
  </si>
  <si>
    <t>Seguimiento cinco (Corte 28 de Febrero de 2019)</t>
  </si>
  <si>
    <t>N/A</t>
  </si>
  <si>
    <t>Vigencia</t>
  </si>
  <si>
    <t>Cumplimiento al 30 de Junio de 2018, según programación</t>
  </si>
  <si>
    <t xml:space="preserve"> - Plan de digitalización de expedientes contractuales 2017.
- Inventarios mensuales de Almacén.
- Avances en la elaboración y actualización de instrumentos archivísticos.</t>
  </si>
  <si>
    <t>- Solicitud concepto a SHD.
- Capacitación en reservas
- Formato supervisión aprobado.</t>
  </si>
  <si>
    <t>- Flujo en Secop II.
- Capacitaciones a supervisores.
- Curso de Contratación virtual.
- Reentrenamiento grupo de profesionales.
- Designación persona para el cargue de información.</t>
  </si>
  <si>
    <t>- Expedición acto administrativo MIPG.</t>
  </si>
  <si>
    <t>- Ajustes Manual Operativo Contable.
- Planillas de pago con punto de revisión.</t>
  </si>
  <si>
    <t>- Revisión de muestro de la publicación de contratos en Secop.</t>
  </si>
  <si>
    <t>- Continuar con la actualización de los documentos de los procesos.</t>
  </si>
  <si>
    <t>Promedio cumplimiento acciones - Total</t>
  </si>
  <si>
    <t># Acciones cumplimiento 0%</t>
  </si>
  <si>
    <t>Etiquetas de fila</t>
  </si>
  <si>
    <t>Total general</t>
  </si>
  <si>
    <t>Etiquetas de columna</t>
  </si>
  <si>
    <t>Cuenta de No. HALLAZGO</t>
  </si>
  <si>
    <t>Responsable</t>
  </si>
  <si>
    <t>Acciones Compartidas</t>
  </si>
  <si>
    <t>3.3.4</t>
  </si>
  <si>
    <t>3.3.1</t>
  </si>
  <si>
    <t>3.3.2</t>
  </si>
  <si>
    <t>3.3.3</t>
  </si>
  <si>
    <t>3.2.2.1</t>
  </si>
  <si>
    <t>3.2.2.2</t>
  </si>
  <si>
    <t>CAPACITACIÓN REALIZADAS</t>
  </si>
  <si>
    <t>NÚMERO DE CAPACITACIONES REALIZADAS</t>
  </si>
  <si>
    <t>Seguimiento Plan de Mejoramiento Contraloría 2022</t>
  </si>
  <si>
    <t>HALLAZGO ADMINISTRATIVO CON INCIDENCIA FISCAL Y PRESUNTA INCIDENCIA DISCIPLINARIA POR DEFICIENCIAS CONSTRUCTIVAS EN EL CONTRATO DE OBRA PÚBLICA N°165/2017 EN CUANTÍA DE $930.276.823,91</t>
  </si>
  <si>
    <t>DEBILIDAD EN EL SEGUIMIENTO POR PARTE DE LA INTERVENTORÍA Y SUPERVISIÓN  AL CONTRATO DE OBRA E INTERVENTORÍA</t>
  </si>
  <si>
    <t>HALLAZGO ADMINISTRATIVO CON PRESUNTA INCIDENCIA DISCIPLINARIA RELACIONADA CON IRREGULARIDADES EN EL CUMPLIMIENTO DEL CONTEXTO DEL OBJETO CONTRACTUAL DENTRO DEL PLAZO ESTIPULADO, IRREGULARIDADES EN LA FORMA DE PAGO DE LAS ACTIVIDADES RELACIONADAS CON MÓDULOS Y JUEGOS INFANTILES, POR LA NO PRESTACIÓN   DE LA FUNCIÓN SOCIAL PARA LA CUAL FUE CONTRATADA, FALTA DE ACTUALIZACIÓN DE LAS PÓLIZAS AL ACTA DE INICIO Y DEFICIENCIAS CONSTRUCTIVAS CONTRACTO DE OBRA PÚBLICA NO. 165 DE 2017.</t>
  </si>
  <si>
    <t>DEBILIDAD EN LA SUPERVISIÓN TÉCNICA, ADMINISTRATIVA Y FINANCIERA DE LOS CONTRATOS DE OBRA</t>
  </si>
  <si>
    <t>HALLAZGO  ADMINISTRATIVO. POR NO  PUBLICAR OPORTUNAMENTE EN LA PLATAFORMA DEL SISTEMA DE CONTRATACIÓN PÚBLICA SECOP, LOS DIFERENTES ACTOS ADMINISTRATIVOS  DE LA FASE CONTRACTUAL EN EL  CONVENIO INTERADMINISTRATIVO, NO. 246 Y, CONTRATOS DE  PRESTACIÓN DE SERVICIOS NOS.  248 Y 264 SUSCRITOS EN LA VIGENCIA 2020.</t>
  </si>
  <si>
    <t>FALTA DE CONTROL EN LA PUBLICACIÓN DE DOCUMENTOS CONTRACTUALES EN LA PLATAFORMA SECOP</t>
  </si>
  <si>
    <t>HALLAZGO ADMINISTRATIVO. INCORRECCIONES EN EL SALDO DE LA CUENTA 131102 –       MULTAS QUE GENERAN INCERTIDUMBRES EN EL SALDO PRESENTADO, DEBIDO A QUE LOS SALDOS DE CARTERA POR MULTAS PODRÍAN ESTAR SOBREVALORADOS HASTA EN UN MONTO DE $ 394.156.059; QUE CORRESPONDE AL VALOR DE CARTERA QUE SUPERA CINCO AÑOS DE ANTIGÜEDAD Y NO SE ENCUENTRA CLASIFICADA EN DETERIORO.</t>
  </si>
  <si>
    <t>INEXISTENCIA DE UNA CALIFICACIÓN JURÍDICA  Y CONTRACTUAL EN LA DETERMINACIÓN DEL VALOR DEL DETERIORO POR LAS MULTAS EN EXPEDIENTES Y CONTRATOS  REGISTRADAS EN COBRO PERSUASIVO</t>
  </si>
  <si>
    <t>HALLAZGO ADMINISTRATIVO. INCORRECCIONES DE REVELACIÓN EN EL SALDO EXPUESTO EN LAS CUENTAS Y SUBCUENTAS DEL GRUPO PROPIEDAD PLANTA Y EQUIPO QUE GENERAN INCERTIDUMBRES EN EL SALDO PRESENTADO POR VALOR DE $269.909.565 DEBIDO RECONOCIMIENTO CONTABLE COMO ACTIVO DE ELEMENTOS CUYO VALOR DE COMPRA ES INFERIOR A DOS (2) SMMLV.</t>
  </si>
  <si>
    <t>NO SE RECLASIFICA EN EL APLICATIVO SICAPITAL DESDE EL ÁREA DE INVENTARIOS A CONTROL ADMINISTRATIVO AQUELLOS BIENES CON VALOR INFERIOR A DOS SALARIOS MÍNIMOS</t>
  </si>
  <si>
    <t>HALLAZGO ADMINISTRATIVO. INCORRECCIONES DE REVELACIÓN EN EL SALDO EXPUESTO EN LAS CUENTAS Y SUBCUENTAS DEL GRUPO PROPIEDAD PLANTA Y EQUIPO QUE GENERAN INCERTIDUMBRES EN EL SALDO PRESENTADO POR VALOR DE $22.648.154 DEBIDO POR EL RECONOCIMIENTO DE ACTIVOS IDENTIFICADOS POR LA ENTIDAD COMO DAÑADOS E INSERVIBLES</t>
  </si>
  <si>
    <t>SE REGISTRAN CONTABLEMENTE COMO INSERVIBLES LOS BIENES QUE SON REINTEGRADOS A BODEGA DE USADOS, POR ENCONTRARSE EN ESTADO DE INSERVIBILIDAD.</t>
  </si>
  <si>
    <t>HALLAZGO ADMINISTRATIVO. INCORRECCIONES EN LA PRESENTACIÓN EN LOS COMPONENTES DE LA CUENTA BIENES DE USO PÚBLICO QUE GENERAN INCERTIDUMBRE POR $4.448.684.245 EN EL SALDO DE LA CUENTA.</t>
  </si>
  <si>
    <t>DEFICIENCIAS EN  LA EMISIÓN DE LA ENTRADA DE ALMACÉN EN EL APLICATIVO SICAPITAL DE INVENTARIOS</t>
  </si>
  <si>
    <t>HALLAZGO ADMINISTRATIVO. INCORRECCIONES EN LA PRESENTACIÓN EN LOS COMPONENTES DE LA CUENTA 170505 PARQUES RECREACIONALES QUE GENERAN INCERTIDUMBRE POR $ 5.945.037.362</t>
  </si>
  <si>
    <t>NO SE REVELAN, NI SE SOPORTAN EN EL FORMATO CBN 0906 LAS CIFRAS DE LOS BIENES DE USO PÚBLICO EN CONSTRUCCIÓN DE PARQUES</t>
  </si>
  <si>
    <t>HALLAZGO ADMINISTRATIVO. INCORRECCIONES DE REVELACIÓN EN LOS COMPONENTES DE LAS OPERACIONES RECÍPROCAS QUE GENERA INCERTIDUMBRE POR $4.000.000.000 CON EL INSTITUTO DE DESARROLLO URBANO IDU., CONVENIO 1454-2019.</t>
  </si>
  <si>
    <t>INEXISTENCIA DE EVIDENCIAS EN LA EJECUCIÓN DE LOS RECURSOS ASIGNADOS CON PRESUPUESTO DEL FONDO DE DESARROLLO LOCAL DE BOSA EN EL CONVENIO 1454-2019</t>
  </si>
  <si>
    <t>REALIZAR COMITÉS DE SEGUIMIENTO A LOS CONTRATOS DE OBRA E INTERVENTORÍAS.</t>
  </si>
  <si>
    <t>COMITÉS REALIZADOS</t>
  </si>
  <si>
    <t>NÚMERO DE COMITÉS REALIZADOS</t>
  </si>
  <si>
    <t>INFRAESTRUCTURA</t>
  </si>
  <si>
    <t>2021-07-21</t>
  </si>
  <si>
    <t>2022-01-31</t>
  </si>
  <si>
    <t>ELABORAR INFORMES DE SEGUIMIENTO EN LA EJECUCIÓN DEL CONTRATO DE OBRA E INTERVENTORÍA</t>
  </si>
  <si>
    <t>INFORMES ENTREGADOS</t>
  </si>
  <si>
    <t>(NÚMERO DE INFORMES MENSUALES ENTREGADOS/ NÚMERO DE CONTRATOS DE OBRA)*100</t>
  </si>
  <si>
    <t>CONTRATACIÓN</t>
  </si>
  <si>
    <t>CAPACITAR A LAS  INTERVENTORÍAS SOBRE EL MANUAL DE SUPERVISIÓN E INTERVENTORÍA Y MANUAL DE BUENAS PRÁCTICAS CONTRACTUALES</t>
  </si>
  <si>
    <t>CAPACITACIONES REALIZADAS</t>
  </si>
  <si>
    <t>CAPACITACIONES REALIZADAS AL  TOTAL DE INTERVENTORÍAS CONTRATADAS</t>
  </si>
  <si>
    <t>INFRAESTRUCTURA Y CONTRATACIÓN</t>
  </si>
  <si>
    <t>REALIZAR INFORMES MENSUALES DE SEGUIMIENTO A LA PUBLICACIÓN DE LOS CONTRATOS SUSCRITOS CON PERSONAS JURÍDICAS</t>
  </si>
  <si>
    <t>INFOMES DE PUBLICACIÓN REALIZADOS</t>
  </si>
  <si>
    <t>NÚMERO DE INFORMES DE SEGUIMIENTO A PUBLICACIÓN EN EL SECOP</t>
  </si>
  <si>
    <t>PLANEACIÓN  Y CONTRATACIÓN</t>
  </si>
  <si>
    <t>REALIZAR MEMORANDO MENSUAL AL ÁREA DE CONTABILIDAD A FIN DE ESTABLECER SI ES PROCEDENTE REGISTRAR VALOR DE DETERIORO O EXCLUSIÓN EN LOS ESTADOS FINANCIEROS DE LAS MULTAS, DESDE EL ÁREA DE JURÍDICA</t>
  </si>
  <si>
    <t>MEMORANDO DETERMINACIÓN DE DETERIORO</t>
  </si>
  <si>
    <t>NÚMERO DE MEMORANDOS ENVIADOS</t>
  </si>
  <si>
    <t>JURÍDICA</t>
  </si>
  <si>
    <t>REVISAR EN LOS EXPEDIENTES CONTRACTUALES QUE FORMAN PARTE DE LA INFORMACIÓN CONTABLE EN LA CUENTA 131102 EL VALOR DE LA MULTA Y SI HAY LUGAR A LA RECUPERACIÓN DE MISMA.</t>
  </si>
  <si>
    <t>EXPEDIENTES CONTRACTUALES REVISADOS</t>
  </si>
  <si>
    <t>(NÚMERO DE EXPEDIENTES CONTRACTUALES REVISADOS / NÚMERO TOTAL DE EXPEDIENTES CONTRACTUALES REGISTRADOS EN LA CUENTA 131102)*100</t>
  </si>
  <si>
    <t>2022-03-31</t>
  </si>
  <si>
    <t>REVISAR EN LOS EXPEDIENTES DE MULTAS CON COBRO PERSUASIVO QUE FORMAN PARTE DE LA INFORMACIÓN CONTABLE EN LA CUENTA 131102 EL VALOR DE LA MULTA Y SI HAY LUGAR A LA RECUPERACIÓN DE MISMA.</t>
  </si>
  <si>
    <t>EXPEDIENTES DE COBRO PERSUASIVO REVISADOS</t>
  </si>
  <si>
    <t>(NÚMERO DE EXPEDIENTES DE COBRO PERSUASIVO REVISADOS DE LA CUENTA 131102/ NÚMERO DE TOTAL DE EXPEDIENTES DE COBRO PERSUASIVO REGISTRADOS EN LA CUENTA 131102)*100</t>
  </si>
  <si>
    <t>REALIZAR INFORME DETERMINANDO SI ES PROCEDENTE REGISTRAR VALOR DE DETERIORO O EXCLUSIÓN EN LOS ESTADOS FINANCIEROS DE LAS MULTAS.</t>
  </si>
  <si>
    <t>INFORMES REALIZADOS</t>
  </si>
  <si>
    <t>NÚMERO DE INFORMES REALIZADOS</t>
  </si>
  <si>
    <t>CONTRATACIÓN Y JURÍDICA</t>
  </si>
  <si>
    <t>REGISTRAR EL DETERIORO O EXCLUSIÓN EN LOS RUBROS CONTABLES.</t>
  </si>
  <si>
    <t>REGISTRO DEL DETERIORO O EXCLUSIÓN</t>
  </si>
  <si>
    <t>(NO. DE REGISTROS EN LA CUENTA 131102 CORRESPONDIENTES A MULTAS/ NO. DE REGISTROS DE EXPEDIENTES CON DETERMINACIÓN DE DETERIORO O EXCLUSIÓN)*100</t>
  </si>
  <si>
    <t>CONTABILIDAD</t>
  </si>
  <si>
    <t>REALIZAR EL MOVIMIENTO EN ALMACÉN DE RECLASIFICACIÓN DE PROPIEDADES PLANTA Y EQUIPO A CONTROL ADMINISTRATIVO, VALIDADO EN LA INFORMACIÓN CONTABLE PARA QUE NO FORME PARTE DEL RUBRO NO. 16 (PROPIEDADES PLANTA Y EQUIPO) POR PARTE DEL ÁREA DE CONTABILIDAD</t>
  </si>
  <si>
    <t>RECLASIFICACIÓN DE BIENES A CONTROL ADMINISTRATIVO</t>
  </si>
  <si>
    <t>(NO. DE  BIENES  PENDIENTES DE RECLASIFICAR A CONTROL ADMINISTRATIVO / NO. DE BIENES RECLASIFICADOS A CONTROL ADMINISTRATIVO )*100</t>
  </si>
  <si>
    <t>CONTABILIDAD Y ALMACÉN</t>
  </si>
  <si>
    <t>REALIZAR SOLICITUD A LA DIRECCIÓN DE TECNOLOGÍAS SOLICITANDO LA AJUSTE A LA PARAMETRIZACIÓN DE LA HERRAMIENTA SICAPITAL</t>
  </si>
  <si>
    <t>SOLICITUD A NIVEL CENTRAL</t>
  </si>
  <si>
    <t>NÚMERO DE COMUNICACIONES ENVIADAS</t>
  </si>
  <si>
    <t>SUSCRIBIR EL CONTRATO QUE TENDRÁ POR OBJETO ADELANTAR EL PROCESO DE SUBASTA DE  LOS BIENES QUE ESTÁN REGISTRADOS COMO INSERVIBLES.</t>
  </si>
  <si>
    <t>CONTRATO SUSCRITO</t>
  </si>
  <si>
    <t>NÚMERO DE CONTRATOS SUSCRITOS</t>
  </si>
  <si>
    <t>REGISTRAR LA  BAJA DEFINITIVA DEL INVENTARIO DE AQUELLOS BIENES VENDIDOS A TRAVÉS DE LA SUBASTA.</t>
  </si>
  <si>
    <t>REGISTRO DE BAJA DEFINITIVA</t>
  </si>
  <si>
    <t>(NÚMERO DE REGISTROS DE BAJA/TOTALIDAD DE BIENES INSERVIBLES VENDIDOS)*100</t>
  </si>
  <si>
    <t>ALMACÉN Y CONTABILIDAD</t>
  </si>
  <si>
    <t>2022-05-31</t>
  </si>
  <si>
    <t>INGRESAR LOS PARQUES REPORTADOS  CONTABLEMENTE A DICIEMBRE 31-2020 EN EL INVENTARIO, CON LA INFORMACIÓN QUE REQUIERA  EL MOVIMIENTO DE ALMACÉN.</t>
  </si>
  <si>
    <t>INGRESO PARQUES EN EL APLICATIVO DE ALMACÉN</t>
  </si>
  <si>
    <t>(NO. DE PLACAS DE LOS  PARQUES  INGRESADOS POR ALMACÉN/NO. DE REGISTRO PARQUES CUENTA  171005 A DICIEMBRE 2020)*100</t>
  </si>
  <si>
    <t>REALIZAR COMITÉ DE SOSTENIBILIDAD CONTABLE A FIN DE ESTABLECER SI EL CONTRATO DE OBRA 165-2017 DEBE SER RETOMADO CONTABLEMENTE DETERMINADO LA AFECTACIÓN DEL PATRIMONIO PARA REGISTRAR EL VALOR PENDIENTE DE ACTIVAR</t>
  </si>
  <si>
    <t>COMITÉ DE SOSTENIBILIDAD CONTABLE REALIZADO</t>
  </si>
  <si>
    <t>NÚMERO DE COMITES DE SOSTENIBILIDAD CONTABLE REALIZADOS</t>
  </si>
  <si>
    <t>CONTABILIDAD E INFRAESTRUCTURA</t>
  </si>
  <si>
    <t>REMITIR SOLICITUD DE LAS EVIDENCIAS DE EJECUCIÓN DE LOS RECURSOS AL IDU -  CONVENIO 1454-2019</t>
  </si>
  <si>
    <t>SOLICITUDES ENVIADAS</t>
  </si>
  <si>
    <t>NÚMERO DE SOLICITUDES ENVIADAS AL IDU</t>
  </si>
  <si>
    <t>HALLAZGO ADMINISTRATIVO CON PRESUNTA INCIDENCIA DISCIPLINARIA RELACIONADA CON IRREGULARIDADES EN EL CUMPLIMIENTO DEL OBJETO CONTRACTUAL DENTRO DEL PLAZO ESTIPULADO, EN EL CONVENIO INTERADMINISTRATIVO DE COOPERACIÓN N° 1454 – 2019. IDU - FDLB CALLES COMERCIALES A CIELO ABIERTO – CALLE 51 SUR, ENTRE CARRERAS 88C Y 89B.</t>
  </si>
  <si>
    <t>SUSPENSIÓN DE LOS CONTRATOS DERIVADOS DEL CONVENIO POR PANDEMIA Y APROBACIÓN DE PERMISOS POR PARTE DE EMPRESAS DE SERVICIOS PÚBLICOS.</t>
  </si>
  <si>
    <t>HALLAZGO ADMINISTRATIVO CON PRESUNTA INCIDENCIA DISCIPLINARIA: POR INCUMPLIMIENTO EN LOS PROCEDIMIENTOS LEGALES DE LA PUBLICACIÓN DE LOS ACTOS ADMINISTRATIVOS DE LOS PROCESOS CONTRACTUALES EN LA PLATAFORMA DEL SISTEMA DE CONTRATACIÓN PÚBLICA –SECOP</t>
  </si>
  <si>
    <t>PUBLICACIÓN CON POSTERIORIDAD A LOS TRES TRES DÍAS REQUERIDOS</t>
  </si>
  <si>
    <t>REALIZAR SEGUIMIENTO MENSUAL AL CONVENIO A TRAVÉS DE LAS REUNIONES CON EL IDU.</t>
  </si>
  <si>
    <t>REUNIONES REALIZADAS</t>
  </si>
  <si>
    <t>NÚMERO DE REUNIONES REALIZADAS</t>
  </si>
  <si>
    <t>2021-10-11</t>
  </si>
  <si>
    <t>2022-09-26</t>
  </si>
  <si>
    <t>INCLUIR DENTRO DE LOS NUEVOS PROCESOS CONTRACTUALES COMO REQUISITO PARA EL PAGO LA PUBLICACIÓN DE LOS INFORMACIÓN DE EJECUCIÓN Y EVIDENCIAS EN LA PLATAFORMA SECOP</t>
  </si>
  <si>
    <t>CONTRATOS CON CLAUSULA QUE INCLUYA EL REQUISITO</t>
  </si>
  <si>
    <t>(NÚMERO DE CONTRATOS CON CLAUSULA QUE INCLUYAN REQUISITOS PARA PAGO/ NÚMERO TOTAL DE CONTRATOS DERIVADOS DE PROCESOS NUEVOS)*100</t>
  </si>
  <si>
    <t>CUMPLIDA EFECTIVA</t>
  </si>
  <si>
    <t>3.3.5</t>
  </si>
  <si>
    <t>3.3.6</t>
  </si>
  <si>
    <t>HALLAZGO ADMINISTRATIVO CON PRESUNTA INCIDENCIA DISCIPLINARIA POR DOBLE PAGO DE LA ACTIVIDAD 1.1. REPLANTEO GENERAL TODA VEZ QUE SE ENCUENTRA CONTENIDA DENTRO DEL COMPONENTE DE ADMINISTRACIÓN DEL A.I.U.  CONTRATO DE  OBRA PÚBLICA  NO. 290-2019.</t>
  </si>
  <si>
    <t>EN LA ESTRUCTURACIÓN DEL PRESUPUESTO DE PROCESO NO ESPECÍFICO EL ALCANCE DE LAS ACTIVIDADES A EJECUTAR POR LA  COMISIÓN TOPOGRÁFICA INCLUIDAS EN EL AIU</t>
  </si>
  <si>
    <t>HALLAZGO ADMINISTRATIVO POR POSIBLE INCUMPLIMIENTO DE LAS OBLIGACIONES DEL CONTRATO DE OBRA PÚBLICA 290/2019</t>
  </si>
  <si>
    <t>PRESUNTOS HURTOS DE LAS SEÑALIZACIONES DE OBRA PUESTAS POR EL CONTRATISTA EN LA IMPLEMENTACIÓN DEL PMT</t>
  </si>
  <si>
    <t>HALLAZGO ADMINISTRATIVO POR FALENCIAS EN LA PLANEACIÓN EN EL CONTRATO DE OBRA PÚBLICA 290 DE 2019.</t>
  </si>
  <si>
    <t>INADECUADA PLANEACIÓN EN LA ELABORACIÓN DE LOS DOCUMENTOS PREVIOS A LA CONTRATACIÓN</t>
  </si>
  <si>
    <t>HALLAZGO ADMINISTRATIVO POR INCUMPLIMIENTO EN LOS PROCEDIMIENTOS LEGALES DE LA PUBLICACIÓN DE LOS ACTOS   ADMINISTRATIVOS DE LOS PROCESOS CONTRACTUALES NO. 161-2017 NO.158-2017  Y  EN LA PLATAFORMA DEL SISTEMA DE CONTRATACIÓN PÚBLICA –SECOP.</t>
  </si>
  <si>
    <t>ACTOS ADMINISTRATIVOS PUBLICADOS EN LA PLATAFORMA TRANSACCIONAL DE MANERA EXTEMPORÁNEA</t>
  </si>
  <si>
    <t>HALLAZGO ADMINISTRATIVO POR LA NO LIQUIDACIÓN OPORTUNA DEL CONTRATO DE INTERVENTORÍA NO. 158-2017.</t>
  </si>
  <si>
    <t>DEMORAS EN LA APROBACIÓN DE LA SEÑALIZACIÓN DEL CONTRATO, SERVICIOS PÚBLICOS, PIN AMBIENTAL POR PARTE DE ENTIDADES DISTRITALES</t>
  </si>
  <si>
    <t>HALLAZGO ADMINISTRATIVO POR DEFICIENCIAS EN EL MANEJO DEL ARCHIVO DE GESTIÓN DOCUMENTAL DE LOS CONTRATOS DE OBRA NOS. 161-2017 Y 290-2019, Y CONTRATOS DE INTERVENTORÍA NOS. 158-2017 Y 313-2020</t>
  </si>
  <si>
    <t>INCONSISTENCIAS EN LAS COMUNICACIONES REMISORIAS PARA EN LA ENTREGA DE LA DOCUMENTACIÓN QUE SE DEBE ARCHIVAR DENTRO DE LOS EXPEDIENTES POR PARTE LOS EJECUTORES DE LOS CONTRATOS</t>
  </si>
  <si>
    <t>DIFICULTAD EN LA IDENTIFICACIÓN DE LOS DOCUMENTOS QUE SE DEBEN ARCHIVAR DENTRO DE LOS EXPEDIENTES</t>
  </si>
  <si>
    <t>REALIZAR EL AJUSTE EN EL ACTA DE RECIBO FINAL Y ACTA DE LIQUIDACIÓN CON LA DIFERENCIA IDENTIFICADA EN EL ÍTEM "LOCALIZACIÓN Y REPLANTEO"</t>
  </si>
  <si>
    <t>ACTA DE RECIBO FINAL Y DE LIQUIDACIÓN</t>
  </si>
  <si>
    <t>NÚMERO DE ACTAS DE RECIBO FINAL Y LIQUIDACIÓN PROYECTADAS CON LA DIFERENCIA DEL ÍTEM</t>
  </si>
  <si>
    <t>2022-09-30</t>
  </si>
  <si>
    <t>DETALLAR EN LOS NUEVOS PROCESOS EL COMPONENTE DE ADMINISTRACIÓN DEL AIU FRENTE AL PRESUPUESTO ESTIMADO.</t>
  </si>
  <si>
    <t>COMPONENTE DE ADMINISTRACIÓN DEL AIU DETALLADO</t>
  </si>
  <si>
    <t>(NÚMERO DE PROCESOS QUE DETALLAN EL COMPONENTE DE AIU CON RELACIÓN AL PRESUPUESTO ESTIMADO/NÚMERO DE PROCESOS LIDERADOS POR EL GRUPO DE INFRAESTRUCTURA)*100</t>
  </si>
  <si>
    <t>2022-06-30</t>
  </si>
  <si>
    <t>INCORPORAR EN LA MATRIZ DE RIESGOS DEL PROCESO UN RIESGO ASOCIADO AL HURTO DE SEÑALIZACIÓN DE LOS ELEMENTOS DEL PMT</t>
  </si>
  <si>
    <t>HURTO DE SEÑALIZACIÓN DE ELEMENTOS DE PMT EN MATRIZ DE RIESGOS</t>
  </si>
  <si>
    <t>(NÚMERO MATRICES DE RIESGO CON EL RIESGO DE HURTO DE LA SEÑALIZACIÓN PMT/ NÚMERO TOTAL DE LAS MATRICES DE RIESGOS DE LOS PROCESOS LIDERADOS POR EL GRUPO DE INFRAESTRUCTURA) *100</t>
  </si>
  <si>
    <t>INCLUIR EN LA FORMULACIÓN DE ESTUDIOS PREVIOS EL LISTADO DE LAS VÍAS A PRIORIZAR CON LA SIGUIENTE SALVEDAD: LA VIABILIDAD DE EJECUCIÓN DE ESTAS VÍAS DEPENDERÁ DEL DIAGNOSTICO Y LAS CARACTERÍSTICAS GEOTÉCNICAS Y DE LAS REDES HIDRÁULICAS QUE SE EVIDENCIEN EN CADA SEGMENTO VIAL, LO CUAL DEBERÁ SER REALIZADO POR EL CONTRATISTA Y AVALADO POR LA INTERVENTORÍA Y LA ENTIDAD.</t>
  </si>
  <si>
    <t>ESTUDIOS PREVIOS EN LOS PROCESOS DE MALLA VIAL CON LA SALVEDAD DEL DIAGNÓSTICO</t>
  </si>
  <si>
    <t>( NÚMERO DE ESTUDIOS PREVIOS CON LA SALVEDAD DEL DIAGNÓSTICO/NÚMERO TOTAL DEL PROCESOS DE MALLA VIAL)*100</t>
  </si>
  <si>
    <t>2022-12-22</t>
  </si>
  <si>
    <t>CAPACITAR A LOS APOYOS A LA SUPERVISIÓN Y CONTRATISTAS DE INFRAESTRUCTURA EN LO REFERENTE AL PRINCIPIO DE PUBLICIDAD QUE RIGE LA CONTRATACIÓN PÚBLICA</t>
  </si>
  <si>
    <t>LIQUIDAR EL CONTRATO DE INTERVENTORÍA NO. 158 DE 2017</t>
  </si>
  <si>
    <t>CONTRATO LIQUIDADO</t>
  </si>
  <si>
    <t>NÚMERO DE CONTRATOS LIQUIDADOS</t>
  </si>
  <si>
    <t>INTERVENIR CONFORME A LOS PRINCIPIOS ARCHIVÍSTICOS, LOS  PROCEDIMIENTOS DE LA SECRETARIA DE GOBIERNO Y LAS TABLAS DE RETENCIÓN DOCUMENTAL LOS CONTRATOS NO. 161-2017, 290- 2019, 158-2017 Y 313- 2020.</t>
  </si>
  <si>
    <t>EXPEDIENTES ORGANIZADOS TÉCNICAMENTE</t>
  </si>
  <si>
    <t>NÚMERO DE CONTRATOS ORGANIZADOS TÉCNICAMENTE</t>
  </si>
  <si>
    <t>ARCHIVO</t>
  </si>
  <si>
    <t>2022-05-30</t>
  </si>
  <si>
    <t>CAPACITAR EN ORGANIZACIÓN Y ENTREGA DE LOS DOCUMENTOS QUE CONFORMAN LOS EXPEDIENTES CONTRACTUALES A LOS FUNCIONARIOS Y CONTRATISTAS DEL FDLB</t>
  </si>
  <si>
    <t>CUMPLIDA INEFECTIVA</t>
  </si>
  <si>
    <t>HALLAZGO ADMINISTRATIVO POR FALLAS PUNTUALES DADAS POR DEFICIENCIAS EN LA INTERVENTORIA Y SUPERVISION DEL CONTRATO DE OBRA PUBLICA 160/17</t>
  </si>
  <si>
    <t>FALLAS EN EL CONTROL POSCONTRACTUAL DE LAS OBRAS PÚBLICAS, EN LO RELATIVO A LA REVISIÓN PERIÓDICA DE LA ESTABILIDAD Y GARANTÍA DE LAS OBRAS ENTREGADAS AL FONDO DE DESARROLLO LOCAL DE BOSA</t>
  </si>
  <si>
    <t>HALLAZGO ADMINISTRATIVO POR DEFICIENCIAS EN EL MANEJO DEL ARCHIVO DOCUMENTAL DEL CONTRATO DE INTERVENTORIA 158/17</t>
  </si>
  <si>
    <t>DEFICIENCIAS EN EL MANEJO DEL ARCHIVO DOCUMENTAL DEL CONTRATO DE INTERVENTORÍA 158/17</t>
  </si>
  <si>
    <t>HALLAZGO ADMINISTRATIVO POR DEFICIENCIAS EN LOS REGISTROS DE OPERACIONES SIN SOPORTES IDÓNEOS, NI DEPURACIÓN; NO CONSISTENTES CON EL HECHO ECONÓMICO Y SIN LA CLASIFICACIÓN, IDENTIFICACIÓN Y REGISTRO OPORTUNO.</t>
  </si>
  <si>
    <t>AL MOMENTO DE REGISTRAR LAS SALIDAS DE ALMACÉN NO SE CUENTA CON EL DOCUMENTO SOPORTE, EN ESTE CASO EL ACTA DE TRASLADO O REMISIÓN HACIA LA SED DE LOS BIENES DESCRITOS, NO GARANTIZAN LA RAZONABILIDAD, CONFIABILIDAD Y VERACIDAD DE LOS SALDOS PRESENTADOS EN LAS CUENTAS DE INVENTARIOS DEL FONDO.</t>
  </si>
  <si>
    <t>HALLAZGO ADMINISTRATIVO POR POSEER EQUIPOS DE CÓMPUTO POR VALOR DE $499.926.000 SIN CUBRIMIENTO Y/O AMPARO ALGUNO, NO GARANTIZANDO CON ELLO EL CUBRIMIENTO O CUSTODIA PERTINENTE DE LOS ACTIVOS.</t>
  </si>
  <si>
    <t>POSEER EQUIPOS DE CÓMPUTO POR VALOR DE $499.926.000 SIN CUBRIMIENTO Y/O AMPARO ALGUNO, NO GARANTIZANDO CON ELLO EL CUBRIMIENTO O CUSTODIA PERTINENTE DE LOS ACTIVOS</t>
  </si>
  <si>
    <t>HALLAZGO ADMINISTRATIVO POR NO SALVAGUARDAR LOS BIENES ADQUIRIDOS CON DINEROS DEL FONDO, RESPONSABILIDAD QUE RECAE SOBRE EL ALMACENISTA O SUPERVISOR DEL CONTRATO CPS NO.269/2019, HASTA SER ENTREGADA A LA POBLACIÓN BENEFICIARIA.</t>
  </si>
  <si>
    <t>NO SE EVIDENCIA ENTREGA DE 17 KITS DEL FONDO DE DESARROLLO LOCAL DE BOSA A LA COMUNIDAD RESPONSABILIDAD QUE RECAE SOBRE EL ALMACENISTA O SUPERVISOR DEL CONTRATO CPS NO.269/2019, HASTA SER ENTREGADA A LA POBLACIÓN BENEFICIARIA</t>
  </si>
  <si>
    <t>ADELANTAR REVISIONES PERIÓDICAS Y ALLEGAR FICHAS DE VISITA TÉCNICA ADELANTADAS SOBRE LAS OBRAS DE LOS CONTRATOS DE OBRA PÚBLICA QUE SE ENCUENTRAN AMPARADOS BAJO PÓLIZA DE ESTABILIDAD Y GARANTÍA</t>
  </si>
  <si>
    <t>FICHAS TÉCNICAS ELABORADAS</t>
  </si>
  <si>
    <t>( FICHAS DE VISITA TÉCNICA ELABORADAS/TOTAL DE OBRAS EN GARANTÍA)*100</t>
  </si>
  <si>
    <t>2022-08-01</t>
  </si>
  <si>
    <t>2022-12-31</t>
  </si>
  <si>
    <t>ELABORAR REQUERIMIENTOS A LOS CONTRATISTAS POR LAS FALLAS RELACIONADAS EN VISITA DE ESTABILIDAD A LAS OBRAS CUBIERTAS BAJO PÓLIZA DE ESTABILIDAD Y GARANTÍA</t>
  </si>
  <si>
    <t>REQUERIMIENTOS REALIZADOS  POR LAS FALLAS RELACIONADAS EN VISITA DE ESTABILIDAD</t>
  </si>
  <si>
    <t>(REQUERIMIENTOS POR LAS FALLAS RELACIONADAS EN VISITA DE ESTABILIDAD REALIZADOS /TOTAL DE AFECTACIONES EVIDENCIADAS)*100</t>
  </si>
  <si>
    <t>INTERVENIR EL ARCHIVO DOCUMENTAL DE LOS PROCESOS DE OBRA</t>
  </si>
  <si>
    <t>ARCHIVO INTERVENIDO</t>
  </si>
  <si>
    <t>SUMATORIA DE INTERVENCIONES DE ARCHIVO DOCUMENTAL</t>
  </si>
  <si>
    <t>2022-08-30</t>
  </si>
  <si>
    <t>SOLICITAR EL REPLANTEAMIENTO DEL PROCEDIMIENTO PARA LA LEGALIZACION DE LOS BIENES POR PARTE DE LA SECRETARÍA DE EDUCACIÓN DISTRITAL, EMITIENDO LOS COMPROBANTES DE SALIDA DE ALMACEN, UNA VEZ AVALADAS LAS ACTAS DE TRASLADO DEFINITIVO DE LOS BIENES, ASÍ COMO  SOLICITANDO LA INCLUSION EN LA POLIZA DE SEGURO.</t>
  </si>
  <si>
    <t>OFICIO DE SOLICITUD A LA SED</t>
  </si>
  <si>
    <t>SUMATORIA DE OFICIOS REMITIDOS</t>
  </si>
  <si>
    <t>ALMACÉN</t>
  </si>
  <si>
    <t>ACTA DE LIQUIDACIÓN EN LA QUE SE EVIDENCIA EL AJUSTE EN FACTURA DEBIDO A NO CONTAR CON EVIDECIAS DE LA ENTREGA DE LOS 17 KITS A LA COMUNIDAD</t>
  </si>
  <si>
    <t>ACTA DE LIQUIDACIÓN AJUSTADA</t>
  </si>
  <si>
    <t>SUMATORIA DE ACTAS DE LIQUIDACIÓN</t>
  </si>
  <si>
    <t>SUPERVISOR DE CONTRATO</t>
  </si>
  <si>
    <t>Descripción</t>
  </si>
  <si>
    <t>Comités Realizados</t>
  </si>
  <si>
    <t>Informes Entregados</t>
  </si>
  <si>
    <t>Capacitaciones Realizadas</t>
  </si>
  <si>
    <t>Infomes De Publicación Realizados</t>
  </si>
  <si>
    <t>Memorando Determinación De Deterioro</t>
  </si>
  <si>
    <t>Expedientes Contractuales Revisados</t>
  </si>
  <si>
    <t>Expedientes De Cobro Persuasivo Revisados</t>
  </si>
  <si>
    <t>Informes Realizados</t>
  </si>
  <si>
    <t>Registro Del Deterioro O Exclusión</t>
  </si>
  <si>
    <t>Reclasificación De Bienes A Control Administrativo</t>
  </si>
  <si>
    <t>Solicitud A Nivel Central</t>
  </si>
  <si>
    <t>Contrato Suscrito</t>
  </si>
  <si>
    <t>Registro De Baja Definitiva</t>
  </si>
  <si>
    <t>Ingreso Parques En El Aplicativo De Almacén</t>
  </si>
  <si>
    <t>Comité De Sostenibilidad Contable Realizado</t>
  </si>
  <si>
    <t>Solicitudes Enviadas</t>
  </si>
  <si>
    <t>Reuniones Realizadas</t>
  </si>
  <si>
    <t>Contratos Con Clausula Que Incluya El Requisito</t>
  </si>
  <si>
    <t>Acta De Recibo Final Y De Liquidación</t>
  </si>
  <si>
    <t>Componente De Administración Del Aiu Detallado</t>
  </si>
  <si>
    <t>Hurto De Señalización De Elementos De Pmt En Matriz De Riesgos</t>
  </si>
  <si>
    <t>Estudios Previos En Los Procesos De Malla Vial Con La Salvedad Del Diagnóstico</t>
  </si>
  <si>
    <t>Capacitación Realizadas</t>
  </si>
  <si>
    <t>Contrato Liquidado</t>
  </si>
  <si>
    <t>Expedientes Organizados Técnicamente</t>
  </si>
  <si>
    <t>Fichas Técnicas Elaboradas</t>
  </si>
  <si>
    <t>Requerimientos Realizados  Por Las Fallas Relacionadas En Visita De Estabilidad</t>
  </si>
  <si>
    <t>Archivo Intervenido</t>
  </si>
  <si>
    <t>Oficio De Solicitud A La Sed</t>
  </si>
  <si>
    <t>Acta De Liquidación Ajustada</t>
  </si>
  <si>
    <t>Se realizaron los comités de seguimiento a los contratos de obra e interventorías.</t>
  </si>
  <si>
    <t>Se elaboraron informes de seguimiento en la ejecución del contrato de obra e interventoría</t>
  </si>
  <si>
    <t>Se capacitaron a las  interventorías sobre el manual de supervisión e interventoría y manual de buenas prácticas contractuales</t>
  </si>
  <si>
    <t>Se realizaron los informes mensuales de seguimiento a la publicación de los contratos suscritos con personas jurídicas</t>
  </si>
  <si>
    <t xml:space="preserve">Se realizó el memorando mensual al área de contabilidad </t>
  </si>
  <si>
    <t>Se revisaron en los expedientes contractuales que forman parte de la información contable en la cuenta 131102 el valor de la multa</t>
  </si>
  <si>
    <t>Se revisaron en los expedientes de multas con cobro persuasivo que forman parte de la información contable en la cuenta 131102 el valor de la multa</t>
  </si>
  <si>
    <t>Se realizó el informe determinando si es procedente registrar valor de deterioro o exclusión en los estados financieros de las multas.</t>
  </si>
  <si>
    <t>Se registró el deterioro o exclusión en los rubros contables.</t>
  </si>
  <si>
    <t>Se realizó el movimiento en almacén de reclasificación de propiedades planta y equipo a control administrativo</t>
  </si>
  <si>
    <t>Se realizó la solicitud a la dirección de tecnologías solicitando la ajuste a la parametrización de la herramienta sicapital</t>
  </si>
  <si>
    <t>Se suscribió el contrato que tuvo por objeto adelantar el proceso de subasta de  los bienes que están registrados como inservibles.</t>
  </si>
  <si>
    <t>Se registró la  baja definitiva del inventario de aquellos bienes vendidos a través de la subasta.</t>
  </si>
  <si>
    <t>Se ingresó los parques reportados  contablemente a diciembre 31-2020 en el inventario, con la información que requiera  el movimiento de almacén.</t>
  </si>
  <si>
    <t>Se realizó comité de sostenibilidad contable a fin de establecer si el contrato de obra 165-2017 debe ser retomado contablemente</t>
  </si>
  <si>
    <t>Se remitió solicitud de las evidencias de ejecución de los recursos al idu -  convenio 1454-2019</t>
  </si>
  <si>
    <t>Se realizó seguimiento mensual al convenio a través de las reuniones con el idu.</t>
  </si>
  <si>
    <t>Se incluyó dentro de los nuevos procesos contractuales como requisito para el pago la publicación de los información de ejecución y evidencias en la plataforma secop</t>
  </si>
  <si>
    <t>Se realizó el ajuste en el acta de recibo final y acta de liquidación con la diferencia identificada en el ítem "localización y replanteo"</t>
  </si>
  <si>
    <t>Se detalló en los nuevos procesos el componente de administración del aiu frente al presupuesto estimado.</t>
  </si>
  <si>
    <t>Se incorporó en la matriz de riesgos del proceso un riesgo asociado al hurto de señalización de los elementos del pmt</t>
  </si>
  <si>
    <t>Se incluyó en la formulación de estudios previos el listado de las vías a priorizar con la salvedad</t>
  </si>
  <si>
    <t>Se capacitó a los apoyos a la supervisión y contratistas de infraestructura en lo referente al principio de publicidad que rige la contratación pública</t>
  </si>
  <si>
    <t>Se liquidó el contrato de interventoría no. 158 de 2017</t>
  </si>
  <si>
    <t>Se intervino conforme a los principios archivísticos, los  procedimientos de la secretaria de gobierno y las tablas de retención documental los contratos no. 161-2017, 290- 2019, 158-2017 y 313- 2020.</t>
  </si>
  <si>
    <t>Se capacitó en organización y entrega de los documentos que conforman los expedientes contractuales a los funcionarios y contratistas del fdlb</t>
  </si>
  <si>
    <t>Se adelantó revisiones periódicas y se allegó las fichas de visita técnica adelantadas sobre las obras de los contratos de obra pública que se encuentran amparados bajo póliza de estabilidad y garantía</t>
  </si>
  <si>
    <t>Se elaboró requerimientos a los contratistas por las fallas relacionadas en visita de estabilidad a las obras cubiertas bajo póliza de estabilidad y garantía</t>
  </si>
  <si>
    <t>Se intervino el archivo documental de los procesos de obra</t>
  </si>
  <si>
    <t>Se solicitó el replanteamiento del procedimiento para la legalizacion de los bienes por parte de la secretaría de educación distrital</t>
  </si>
  <si>
    <t>Se procedió a realizar el acta de liquidación en la que se evidencia el ajuste en factura debido a no contar con evidecias de la entrega de los 17 kits a la comunidad</t>
  </si>
  <si>
    <t xml:space="preserve">
Código Auditorías 111, 138 y 158 Vigencia 2021
115 Vigencia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</si>
</sst>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6"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4"/>
      <color theme="8" tint="-0.499984740745262"/>
      <name val="Arial Rounded MT Bold"/>
      <family val="2"/>
    </font>
    <font>
      <sz val="11"/>
      <color theme="0"/>
      <name val="Calibri"/>
      <family val="2"/>
      <scheme val="minor"/>
    </font>
    <font>
      <sz val="16"/>
      <color theme="3"/>
      <name val="Arial Rounded MT Bold"/>
      <family val="2"/>
    </font>
    <font>
      <sz val="18"/>
      <color theme="3"/>
      <name val="Arial Rounded MT Bold"/>
      <family val="2"/>
    </font>
    <font>
      <b/>
      <sz val="11"/>
      <color rgb="FF000000"/>
      <name val="Times New Roman"/>
      <family val="1"/>
    </font>
    <font>
      <sz val="11"/>
      <color rgb="FF000000"/>
      <name val="Times New Roman"/>
      <family val="1"/>
    </font>
    <font>
      <sz val="11"/>
      <color indexed="8"/>
      <name val="Calibri"/>
      <family val="2"/>
      <scheme val="minor"/>
    </font>
    <font>
      <sz val="8"/>
      <name val="Calibri"/>
      <family val="2"/>
      <scheme val="minor"/>
    </font>
    <font>
      <b/>
      <sz val="11"/>
      <color indexed="9"/>
      <name val="Calibri"/>
      <family val="2"/>
      <scheme val="minor"/>
    </font>
    <font>
      <b/>
      <sz val="11"/>
      <color rgb="FF9C6500"/>
      <name val="Calibri"/>
      <family val="2"/>
      <scheme val="minor"/>
    </font>
    <font>
      <b/>
      <sz val="24"/>
      <color theme="1"/>
      <name val="Calibri"/>
      <family val="2"/>
      <scheme val="minor"/>
    </font>
    <font>
      <b/>
      <sz val="24"/>
      <color theme="3"/>
      <name val="Arial Rounded MT Bold"/>
      <family val="2"/>
    </font>
  </fonts>
  <fills count="7">
    <fill>
      <patternFill patternType="none"/>
    </fill>
    <fill>
      <patternFill patternType="gray125"/>
    </fill>
    <fill>
      <patternFill patternType="solid">
        <fgColor rgb="FFFFEB9C"/>
      </patternFill>
    </fill>
    <fill>
      <patternFill patternType="solid">
        <fgColor indexed="5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24">
    <border>
      <left/>
      <right/>
      <top/>
      <bottom/>
      <diagonal/>
    </border>
    <border>
      <left style="thin">
        <color theme="0"/>
      </left>
      <right/>
      <top style="thin">
        <color theme="0"/>
      </top>
      <bottom style="thin">
        <color theme="0"/>
      </bottom>
      <diagonal/>
    </border>
    <border>
      <left style="hair">
        <color indexed="8"/>
      </left>
      <right style="hair">
        <color indexed="8"/>
      </right>
      <top style="hair">
        <color indexed="8"/>
      </top>
      <bottom style="dashed">
        <color theme="3"/>
      </bottom>
      <diagonal/>
    </border>
    <border>
      <left style="hair">
        <color indexed="8"/>
      </left>
      <right/>
      <top style="hair">
        <color indexed="8"/>
      </top>
      <bottom style="dashed">
        <color theme="3"/>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medium">
        <color rgb="FFB8CCE4"/>
      </left>
      <right style="medium">
        <color rgb="FFB8CCE4"/>
      </right>
      <top style="medium">
        <color rgb="FFB8CCE4"/>
      </top>
      <bottom/>
      <diagonal/>
    </border>
    <border>
      <left style="medium">
        <color rgb="FFB8CCE4"/>
      </left>
      <right style="medium">
        <color rgb="FFB8CCE4"/>
      </right>
      <top/>
      <bottom style="medium">
        <color rgb="FFB8CCE4"/>
      </bottom>
      <diagonal/>
    </border>
    <border>
      <left/>
      <right style="medium">
        <color rgb="FFB8CCE4"/>
      </right>
      <top style="medium">
        <color rgb="FFB8CCE4"/>
      </top>
      <bottom style="thick">
        <color rgb="FF95B3D7"/>
      </bottom>
      <diagonal/>
    </border>
    <border>
      <left/>
      <right style="medium">
        <color rgb="FFB8CCE4"/>
      </right>
      <top style="medium">
        <color rgb="FFB8CCE4"/>
      </top>
      <bottom style="medium">
        <color rgb="FFB8CCE4"/>
      </bottom>
      <diagonal/>
    </border>
    <border>
      <left/>
      <right style="medium">
        <color rgb="FFB8CCE4"/>
      </right>
      <top/>
      <bottom style="medium">
        <color rgb="FFB8CCE4"/>
      </bottom>
      <diagonal/>
    </border>
    <border>
      <left style="medium">
        <color rgb="FFB8CCE4"/>
      </left>
      <right/>
      <top style="medium">
        <color rgb="FFB8CCE4"/>
      </top>
      <bottom style="thick">
        <color rgb="FF95B3D7"/>
      </bottom>
      <diagonal/>
    </border>
    <border>
      <left style="medium">
        <color rgb="FFB8CCE4"/>
      </left>
      <right/>
      <top style="medium">
        <color rgb="FFB8CCE4"/>
      </top>
      <bottom style="medium">
        <color rgb="FFB8CCE4"/>
      </bottom>
      <diagonal/>
    </border>
    <border>
      <left/>
      <right/>
      <top style="medium">
        <color rgb="FFB8CCE4"/>
      </top>
      <bottom style="medium">
        <color rgb="FFB8CCE4"/>
      </bottom>
      <diagonal/>
    </border>
    <border>
      <left/>
      <right/>
      <top style="hair">
        <color indexed="8"/>
      </top>
      <bottom style="dashed">
        <color theme="3"/>
      </bottom>
      <diagonal/>
    </border>
    <border>
      <left style="dashed">
        <color theme="3"/>
      </left>
      <right style="dashed">
        <color theme="3"/>
      </right>
      <top style="dashed">
        <color theme="3"/>
      </top>
      <bottom/>
      <diagonal/>
    </border>
    <border>
      <left style="thin">
        <color indexed="64"/>
      </left>
      <right/>
      <top style="thin">
        <color indexed="64"/>
      </top>
      <bottom style="thin">
        <color indexed="64"/>
      </bottom>
      <diagonal/>
    </border>
    <border>
      <left style="dashed">
        <color theme="3"/>
      </left>
      <right/>
      <top style="dashed">
        <color theme="3"/>
      </top>
      <bottom/>
      <diagonal/>
    </border>
    <border>
      <left style="hair">
        <color indexed="8"/>
      </left>
      <right style="hair">
        <color indexed="8"/>
      </right>
      <top style="hair">
        <color indexed="8"/>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65">
    <xf numFmtId="0" fontId="0" fillId="0" borderId="0" xfId="0"/>
    <xf numFmtId="0" fontId="0" fillId="0" borderId="0" xfId="0" applyAlignment="1">
      <alignment vertical="center" wrapText="1"/>
    </xf>
    <xf numFmtId="0" fontId="0" fillId="0" borderId="0" xfId="0" applyAlignment="1">
      <alignment horizontal="center" vertical="center" wrapText="1"/>
    </xf>
    <xf numFmtId="9" fontId="0" fillId="0" borderId="0" xfId="1" applyFont="1" applyAlignment="1">
      <alignment horizontal="center" vertical="center" wrapText="1"/>
    </xf>
    <xf numFmtId="165" fontId="0" fillId="0" borderId="0" xfId="1" applyNumberFormat="1" applyFont="1" applyAlignment="1">
      <alignment horizontal="center" vertical="center" wrapText="1"/>
    </xf>
    <xf numFmtId="0" fontId="0" fillId="0" borderId="0" xfId="0" applyAlignment="1" applyProtection="1">
      <alignment vertical="center" wrapText="1"/>
      <protection locked="0"/>
    </xf>
    <xf numFmtId="0" fontId="3" fillId="0" borderId="0" xfId="0" applyFont="1" applyAlignment="1" applyProtection="1">
      <alignment vertical="center" wrapText="1"/>
      <protection locked="0"/>
    </xf>
    <xf numFmtId="165" fontId="0" fillId="0" borderId="1" xfId="1" applyNumberFormat="1" applyFont="1" applyFill="1" applyBorder="1" applyAlignment="1">
      <alignment horizontal="center" vertical="center" wrapText="1"/>
    </xf>
    <xf numFmtId="0" fontId="3" fillId="0" borderId="0" xfId="0" applyFont="1" applyAlignment="1">
      <alignment horizontal="center" vertical="center" wrapText="1"/>
    </xf>
    <xf numFmtId="49" fontId="0" fillId="0" borderId="0" xfId="0" applyNumberFormat="1" applyAlignment="1">
      <alignment horizontal="justify" vertical="center" wrapText="1"/>
    </xf>
    <xf numFmtId="0" fontId="0" fillId="4" borderId="0" xfId="0" applyFill="1" applyAlignment="1">
      <alignment vertical="center" wrapText="1"/>
    </xf>
    <xf numFmtId="0" fontId="5" fillId="4" borderId="0" xfId="0" applyFont="1" applyFill="1" applyAlignment="1">
      <alignment vertical="center" wrapText="1"/>
    </xf>
    <xf numFmtId="0" fontId="0" fillId="4" borderId="0" xfId="0" applyFill="1" applyAlignment="1">
      <alignment horizontal="center" vertical="center" wrapText="1"/>
    </xf>
    <xf numFmtId="165" fontId="0" fillId="0" borderId="0" xfId="0" applyNumberFormat="1" applyAlignment="1">
      <alignment horizontal="center" vertical="center" wrapText="1"/>
    </xf>
    <xf numFmtId="9" fontId="3" fillId="0" borderId="0" xfId="1" applyFont="1" applyAlignment="1">
      <alignment horizontal="center" vertical="center" wrapText="1"/>
    </xf>
    <xf numFmtId="9" fontId="0" fillId="0" borderId="0" xfId="0" applyNumberFormat="1" applyAlignment="1">
      <alignment horizontal="center" vertical="center" wrapText="1"/>
    </xf>
    <xf numFmtId="0" fontId="6" fillId="4" borderId="0" xfId="0" applyFont="1" applyFill="1" applyAlignment="1">
      <alignment vertical="center" wrapText="1"/>
    </xf>
    <xf numFmtId="0" fontId="0" fillId="0" borderId="0" xfId="1" applyNumberFormat="1" applyFont="1" applyAlignment="1">
      <alignment horizontal="center" vertical="center" wrapText="1"/>
    </xf>
    <xf numFmtId="9" fontId="5" fillId="4" borderId="0" xfId="0" applyNumberFormat="1" applyFont="1" applyFill="1" applyAlignment="1">
      <alignment vertical="center" wrapText="1"/>
    </xf>
    <xf numFmtId="0" fontId="0" fillId="0" borderId="0" xfId="0" pivotButton="1"/>
    <xf numFmtId="0" fontId="0" fillId="0" borderId="0" xfId="0" applyAlignment="1">
      <alignment horizontal="left"/>
    </xf>
    <xf numFmtId="0" fontId="8" fillId="0" borderId="10" xfId="0" applyFont="1" applyBorder="1" applyAlignment="1">
      <alignment horizontal="center" vertical="center"/>
    </xf>
    <xf numFmtId="0" fontId="9" fillId="0" borderId="7" xfId="0" applyFont="1" applyBorder="1" applyAlignment="1">
      <alignment vertical="center"/>
    </xf>
    <xf numFmtId="0" fontId="9" fillId="0" borderId="10" xfId="0" applyFont="1" applyBorder="1" applyAlignment="1">
      <alignment horizontal="center" vertical="center"/>
    </xf>
    <xf numFmtId="0" fontId="8" fillId="0" borderId="7" xfId="0" applyFont="1" applyBorder="1" applyAlignment="1">
      <alignment vertical="center"/>
    </xf>
    <xf numFmtId="0" fontId="10" fillId="4" borderId="5" xfId="0" applyFont="1" applyFill="1" applyBorder="1" applyAlignment="1" applyProtection="1">
      <alignment horizontal="center" vertical="center"/>
      <protection locked="0"/>
    </xf>
    <xf numFmtId="0" fontId="10" fillId="4" borderId="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0" fillId="0" borderId="5" xfId="0"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4" fillId="4" borderId="0" xfId="0" applyFont="1" applyFill="1" applyAlignment="1">
      <alignment vertical="center" wrapText="1"/>
    </xf>
    <xf numFmtId="0" fontId="14" fillId="4" borderId="0" xfId="0" applyFont="1" applyFill="1" applyAlignment="1">
      <alignment horizontal="center" vertical="center" wrapText="1"/>
    </xf>
    <xf numFmtId="0" fontId="10" fillId="4" borderId="16" xfId="0" applyFont="1" applyFill="1" applyBorder="1" applyAlignment="1">
      <alignment horizontal="center" vertical="center" wrapText="1"/>
    </xf>
    <xf numFmtId="0" fontId="0" fillId="4" borderId="21" xfId="0" applyFill="1" applyBorder="1" applyAlignment="1" applyProtection="1">
      <alignment horizontal="center" vertical="center" wrapText="1"/>
      <protection locked="0"/>
    </xf>
    <xf numFmtId="0" fontId="10" fillId="4" borderId="21" xfId="0" applyFont="1" applyFill="1" applyBorder="1" applyAlignment="1">
      <alignment horizontal="center" vertical="center" wrapText="1"/>
    </xf>
    <xf numFmtId="9" fontId="0" fillId="4" borderId="21" xfId="1" applyFont="1" applyFill="1" applyBorder="1" applyAlignment="1" applyProtection="1">
      <alignment horizontal="center" vertical="center" wrapText="1"/>
      <protection locked="0"/>
    </xf>
    <xf numFmtId="0" fontId="0" fillId="4" borderId="21" xfId="0" applyFill="1" applyBorder="1" applyAlignment="1">
      <alignment horizontal="center" vertical="center" wrapText="1"/>
    </xf>
    <xf numFmtId="0" fontId="0" fillId="0" borderId="21" xfId="0" applyBorder="1" applyAlignment="1">
      <alignment horizontal="center" vertical="center" wrapText="1"/>
    </xf>
    <xf numFmtId="0" fontId="10" fillId="0" borderId="21" xfId="0" applyFont="1" applyBorder="1" applyAlignment="1">
      <alignment horizontal="center" vertical="center" wrapText="1"/>
    </xf>
    <xf numFmtId="0" fontId="0" fillId="4" borderId="22" xfId="0" applyFill="1" applyBorder="1" applyAlignment="1" applyProtection="1">
      <alignment horizontal="center" vertical="center" wrapText="1"/>
      <protection locked="0"/>
    </xf>
    <xf numFmtId="0" fontId="0" fillId="4" borderId="22" xfId="0" applyFill="1" applyBorder="1" applyAlignment="1">
      <alignment horizontal="center" vertical="center" wrapText="1"/>
    </xf>
    <xf numFmtId="0" fontId="0" fillId="0" borderId="22" xfId="0" applyBorder="1" applyAlignment="1">
      <alignment horizontal="center" vertical="center" wrapText="1"/>
    </xf>
    <xf numFmtId="0" fontId="0" fillId="4" borderId="23" xfId="0" applyFill="1" applyBorder="1" applyAlignment="1" applyProtection="1">
      <alignment horizontal="center" vertical="center" wrapText="1"/>
      <protection locked="0"/>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7" fillId="4" borderId="0" xfId="0" applyFont="1" applyFill="1" applyAlignment="1">
      <alignment horizontal="center" vertical="center" wrapText="1"/>
    </xf>
    <xf numFmtId="0" fontId="12" fillId="6" borderId="2" xfId="0" applyFont="1" applyFill="1" applyBorder="1" applyAlignment="1">
      <alignment horizontal="center" vertical="center" wrapText="1"/>
    </xf>
    <xf numFmtId="0" fontId="15" fillId="4" borderId="0" xfId="0" applyFont="1" applyFill="1" applyAlignment="1">
      <alignment horizontal="center" vertical="center" wrapText="1"/>
    </xf>
    <xf numFmtId="0" fontId="13" fillId="2" borderId="4" xfId="2" applyFont="1" applyBorder="1" applyAlignment="1">
      <alignment horizontal="center" vertical="center" wrapText="1"/>
    </xf>
    <xf numFmtId="0" fontId="13" fillId="2" borderId="18" xfId="2"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4" fillId="4" borderId="0" xfId="0" applyFont="1" applyFill="1" applyAlignment="1">
      <alignment horizontal="center" vertical="center" wrapText="1"/>
    </xf>
  </cellXfs>
  <cellStyles count="3">
    <cellStyle name="Neutral" xfId="2" builtinId="28"/>
    <cellStyle name="Normal" xfId="0" builtinId="0"/>
    <cellStyle name="Porcentaje" xfId="1" builtinId="5"/>
  </cellStyles>
  <dxfs count="48">
    <dxf>
      <font>
        <b/>
        <i val="0"/>
        <color rgb="FF00B050"/>
      </font>
    </dxf>
    <dxf>
      <font>
        <b/>
        <i val="0"/>
        <color rgb="FFFF0000"/>
      </font>
    </dxf>
    <dxf>
      <font>
        <b/>
        <i val="0"/>
        <color rgb="FF00B050"/>
      </font>
    </dxf>
    <dxf>
      <font>
        <b/>
        <i val="0"/>
        <color rgb="FFFF0000"/>
      </font>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numFmt numFmtId="0" formatCode="General"/>
      <alignment horizontal="center" vertical="center" textRotation="0" wrapText="1" indent="0" justifyLastLine="0" shrinkToFit="0" readingOrder="0"/>
      <border>
        <left style="medium">
          <color auto="1"/>
        </left>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zeth Jahira Gonzalez Vargas" refreshedDate="43384.615121064817" createdVersion="6" refreshedVersion="6" minRefreshableVersion="3" recordCount="50" xr:uid="{CEBEDED8-CD35-4FE4-9900-B2D3C414599E}">
  <cacheSource type="worksheet">
    <worksheetSource ref="A6:Z18" sheet="Seguimiento 2022"/>
  </cacheSource>
  <cacheFields count="67">
    <cacheField name="Vigencia" numFmtId="0">
      <sharedItems containsSemiMixedTypes="0" containsString="0" containsNumber="1" containsInteger="1" minValue="2017" maxValue="2018" count="2">
        <n v="2017"/>
        <n v="2018"/>
      </sharedItems>
    </cacheField>
    <cacheField name="CÓD. AUDITORÍA" numFmtId="0">
      <sharedItems containsSemiMixedTypes="0" containsString="0" containsNumber="1" containsInteger="1" minValue="33" maxValue="523"/>
    </cacheField>
    <cacheField name="No. HALLAZGO" numFmtId="0">
      <sharedItems count="36">
        <s v="2.1.2.1"/>
        <s v="2.2.1.1"/>
        <s v="2.2.1.2"/>
        <s v="3.3"/>
        <s v="3.4"/>
        <s v="3.5"/>
        <s v="3.6"/>
        <s v="3.7"/>
        <s v="3.8"/>
        <s v="3.9"/>
        <s v="3.10"/>
        <s v="3.1"/>
        <s v="3.2"/>
        <s v="3.1.1.1"/>
        <s v="3.1.1.2"/>
        <s v="3.1.1.3"/>
        <s v="3.1.1.4"/>
        <s v="3.1.3.1"/>
        <s v="3.1.3.2"/>
        <s v="3.1.3.3"/>
        <s v="3.1.3.4"/>
        <s v="3.1.3.5"/>
        <s v="3.1.3.6"/>
        <s v="3.1.3.7"/>
        <s v="3.1.3.8"/>
        <s v="3.1.3.9"/>
        <s v="3.1.3.10"/>
        <s v="3.1.3.11"/>
        <s v="3.1.4.1"/>
        <s v="3.2.1.1"/>
        <s v="3.3.1.1"/>
        <s v="3.3.1.2"/>
        <s v="3.3.1.3"/>
        <s v="3.3.1.4"/>
        <s v="3.3.1.5"/>
        <s v="3.3.1.6"/>
      </sharedItems>
    </cacheField>
    <cacheField name="HALLAZGO" numFmtId="0">
      <sharedItems longText="1"/>
    </cacheField>
    <cacheField name="CAUSA DEL HALLAZGO" numFmtId="0">
      <sharedItems longText="1"/>
    </cacheField>
    <cacheField name="CÓDIGO ACCIÓN" numFmtId="0">
      <sharedItems containsSemiMixedTypes="0" containsString="0" containsNumber="1" containsInteger="1" minValue="1" maxValue="3"/>
    </cacheField>
    <cacheField name="DESCRIPCIÓN ACCION" numFmtId="0">
      <sharedItems longText="1"/>
    </cacheField>
    <cacheField name="NOMBRE DEL INDICADOR" numFmtId="0">
      <sharedItems/>
    </cacheField>
    <cacheField name="FORMULA DEL INDICADOR" numFmtId="0">
      <sharedItems/>
    </cacheField>
    <cacheField name="META" numFmtId="0">
      <sharedItems containsSemiMixedTypes="0" containsString="0" containsNumber="1" containsInteger="1" minValue="1" maxValue="100"/>
    </cacheField>
    <cacheField name="AREA RESPONSABLE" numFmtId="0">
      <sharedItems count="10">
        <s v="Subsecretaría de Gestión Institucional"/>
        <s v="Oficina Asesora de Planeación"/>
        <s v="Oficina Asesora de Planeación y Subsecretaría de Gestión Institucional"/>
        <s v="Dirección de Derechos Humanos"/>
        <s v="Dirección Administrativa"/>
        <s v="Dirección de Contratación"/>
        <s v="Dirección de Contratación y Subsecretaría de Gestión Institucional"/>
        <s v="Dirección de Derechos Humanos y Subsecretaría de Gestión Institucional"/>
        <s v="Oficina de Control Interno"/>
        <s v="Dirección Financiera"/>
      </sharedItems>
    </cacheField>
    <cacheField name="FECHA DE INICIO" numFmtId="164">
      <sharedItems containsSemiMixedTypes="0" containsNonDate="0" containsDate="1" containsString="0" minDate="2017-11-07T00:00:00" maxDate="2018-07-04T00:00:00"/>
    </cacheField>
    <cacheField name="FECHA DE TERMINACIÓN" numFmtId="164">
      <sharedItems containsSemiMixedTypes="0" containsNonDate="0" containsDate="1" containsString="0" minDate="2018-02-28T00:00:00" maxDate="2019-02-16T00:00:00"/>
    </cacheField>
    <cacheField name="Descripción Avance" numFmtId="0">
      <sharedItems containsBlank="1"/>
    </cacheField>
    <cacheField name="Evidencia Aportada" numFmtId="0">
      <sharedItems containsBlank="1"/>
    </cacheField>
    <cacheField name="Avance variable" numFmtId="0">
      <sharedItems containsString="0" containsBlank="1" containsNumber="1" containsInteger="1" minValue="1" maxValue="3"/>
    </cacheField>
    <cacheField name="Descripción Avance2" numFmtId="0">
      <sharedItems containsBlank="1" longText="1"/>
    </cacheField>
    <cacheField name="Evidencia Aportada2" numFmtId="0">
      <sharedItems containsBlank="1" longText="1"/>
    </cacheField>
    <cacheField name="Avance variable2" numFmtId="0">
      <sharedItems containsString="0" containsBlank="1" containsNumber="1" minValue="0.88427299703264095" maxValue="3"/>
    </cacheField>
    <cacheField name="Descripción Avance3" numFmtId="0">
      <sharedItems containsBlank="1" longText="1"/>
    </cacheField>
    <cacheField name="Evidencia Aportada3" numFmtId="0">
      <sharedItems containsBlank="1" longText="1"/>
    </cacheField>
    <cacheField name="Avance variable3" numFmtId="0">
      <sharedItems containsString="0" containsBlank="1" containsNumber="1" containsInteger="1" minValue="1" maxValue="650"/>
    </cacheField>
    <cacheField name="Descripción Avance4" numFmtId="0">
      <sharedItems containsBlank="1"/>
    </cacheField>
    <cacheField name="Evidencia Aportada4" numFmtId="0">
      <sharedItems containsBlank="1" longText="1"/>
    </cacheField>
    <cacheField name="Avance variable4" numFmtId="0">
      <sharedItems containsString="0" containsBlank="1" containsNumber="1" containsInteger="1" minValue="1" maxValue="4"/>
    </cacheField>
    <cacheField name="Descripción Avance5" numFmtId="0">
      <sharedItems containsBlank="1"/>
    </cacheField>
    <cacheField name="Evidencia Aportada5" numFmtId="0">
      <sharedItems containsBlank="1"/>
    </cacheField>
    <cacheField name="Avance variable5" numFmtId="0">
      <sharedItems containsString="0" containsBlank="1" containsNumber="1" containsInteger="1" minValue="1" maxValue="1"/>
    </cacheField>
    <cacheField name="Descripción Avance6" numFmtId="0">
      <sharedItems containsBlank="1"/>
    </cacheField>
    <cacheField name="Evidencia Aportada6" numFmtId="0">
      <sharedItems containsBlank="1"/>
    </cacheField>
    <cacheField name="Avance variable6" numFmtId="0">
      <sharedItems containsString="0" containsBlank="1" containsNumber="1" containsInteger="1" minValue="1" maxValue="1"/>
    </cacheField>
    <cacheField name="Descripción Avance7" numFmtId="0">
      <sharedItems containsBlank="1"/>
    </cacheField>
    <cacheField name="Evidencia Aportada7" numFmtId="0">
      <sharedItems containsBlank="1"/>
    </cacheField>
    <cacheField name="Avance variable7" numFmtId="0">
      <sharedItems containsString="0" containsBlank="1" containsNumber="1" containsInteger="1" minValue="1" maxValue="1"/>
    </cacheField>
    <cacheField name="Descripción Avance8" numFmtId="0">
      <sharedItems containsBlank="1" longText="1"/>
    </cacheField>
    <cacheField name="Evidencia Aportada8" numFmtId="0">
      <sharedItems containsBlank="1"/>
    </cacheField>
    <cacheField name="Avance variable8" numFmtId="0">
      <sharedItems containsString="0" containsBlank="1" containsNumber="1" minValue="0" maxValue="100"/>
    </cacheField>
    <cacheField name="Descripción Avance9" numFmtId="0">
      <sharedItems containsBlank="1" longText="1"/>
    </cacheField>
    <cacheField name="Evidencia Aportada9" numFmtId="0">
      <sharedItems containsBlank="1"/>
    </cacheField>
    <cacheField name="Avance variable9" numFmtId="0">
      <sharedItems containsString="0" containsBlank="1" containsNumber="1" minValue="0" maxValue="1"/>
    </cacheField>
    <cacheField name="Descripción Avance10" numFmtId="0">
      <sharedItems containsBlank="1" longText="1"/>
    </cacheField>
    <cacheField name="Evidencia Aportada10" numFmtId="0">
      <sharedItems containsBlank="1"/>
    </cacheField>
    <cacheField name="Avance variable10" numFmtId="0">
      <sharedItems containsString="0" containsBlank="1" containsNumber="1" containsInteger="1" minValue="0" maxValue="1"/>
    </cacheField>
    <cacheField name="Descripción Avance11" numFmtId="0">
      <sharedItems containsBlank="1"/>
    </cacheField>
    <cacheField name="Evidencia Aportada11" numFmtId="0">
      <sharedItems containsBlank="1"/>
    </cacheField>
    <cacheField name="Avance variable11" numFmtId="0">
      <sharedItems containsString="0" containsBlank="1" containsNumber="1" minValue="0" maxValue="1"/>
    </cacheField>
    <cacheField name="Descripción Avance12" numFmtId="0">
      <sharedItems containsNonDate="0" containsString="0" containsBlank="1"/>
    </cacheField>
    <cacheField name="Evidencia Aportada12" numFmtId="0">
      <sharedItems containsNonDate="0" containsString="0" containsBlank="1"/>
    </cacheField>
    <cacheField name="Avance variable12" numFmtId="0">
      <sharedItems containsNonDate="0" containsString="0" containsBlank="1"/>
    </cacheField>
    <cacheField name="Descripción Avance13" numFmtId="0">
      <sharedItems containsNonDate="0" containsString="0" containsBlank="1"/>
    </cacheField>
    <cacheField name="Evidencia Aportada13" numFmtId="0">
      <sharedItems containsNonDate="0" containsString="0" containsBlank="1"/>
    </cacheField>
    <cacheField name="Avance variable13" numFmtId="0">
      <sharedItems containsNonDate="0" containsString="0" containsBlank="1"/>
    </cacheField>
    <cacheField name="Descripción Avance14" numFmtId="0">
      <sharedItems containsNonDate="0" containsString="0" containsBlank="1"/>
    </cacheField>
    <cacheField name="Evidencia Aportada14" numFmtId="0">
      <sharedItems containsNonDate="0" containsString="0" containsBlank="1"/>
    </cacheField>
    <cacheField name="Avance variable14" numFmtId="0">
      <sharedItems containsNonDate="0" containsString="0" containsBlank="1"/>
    </cacheField>
    <cacheField name="Descripción Avance15" numFmtId="0">
      <sharedItems containsNonDate="0" containsString="0" containsBlank="1"/>
    </cacheField>
    <cacheField name="Evidencia Aportada15" numFmtId="0">
      <sharedItems containsNonDate="0" containsString="0" containsBlank="1"/>
    </cacheField>
    <cacheField name="Avance variable15" numFmtId="0">
      <sharedItems containsNonDate="0" containsString="0" containsBlank="1"/>
    </cacheField>
    <cacheField name="Descripción Avance16" numFmtId="0">
      <sharedItems containsNonDate="0" containsString="0" containsBlank="1"/>
    </cacheField>
    <cacheField name="Evidencia Aportada16" numFmtId="0">
      <sharedItems containsNonDate="0" containsString="0" containsBlank="1"/>
    </cacheField>
    <cacheField name="Avance variable16" numFmtId="0">
      <sharedItems containsNonDate="0" containsString="0" containsBlank="1"/>
    </cacheField>
    <cacheField name="Forma de Medición" numFmtId="0">
      <sharedItems containsBlank="1"/>
    </cacheField>
    <cacheField name="Meta2" numFmtId="0">
      <sharedItems containsSemiMixedTypes="0" containsString="0" containsNumber="1" containsInteger="1" minValue="1" maxValue="100"/>
    </cacheField>
    <cacheField name="Ejecutado" numFmtId="0">
      <sharedItems containsSemiMixedTypes="0" containsString="0" containsNumber="1" minValue="0" maxValue="650"/>
    </cacheField>
    <cacheField name="Programado" numFmtId="0">
      <sharedItems containsSemiMixedTypes="0" containsString="0" containsNumber="1" containsInteger="1" minValue="1" maxValue="650"/>
    </cacheField>
    <cacheField name="%" numFmtId="9">
      <sharedItems containsSemiMixedTypes="0" containsString="0" containsNumber="1" minValue="0" maxValue="2"/>
    </cacheField>
    <cacheField name="Cumplimien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n v="33"/>
    <x v="0"/>
    <s v="Hallazgo Administrativo por Inefectividad en las acciones correctivas formuladas en el Plan de Mejoramiento y desarrolladas para la eliminación de las causas de los inconvenientes presentados"/>
    <s v="Fallas en la articulación entre los resultados de las acciones de mejoramiento formuladas, frente al análisis de causas identificadas en la formulación."/>
    <n v="1"/>
    <s v="Efectuar seguimientos al cumplimiento del presente Plan de Mejoramiento, cuyos resultados sean socializados con los directivos de las dependencias responsables de la ejecución de cada acción."/>
    <s v="Seguimientos realizados"/>
    <s v="Sumatoria de seguimientos realizados"/>
    <n v="8"/>
    <x v="0"/>
    <d v="2017-11-07T00:00:00"/>
    <d v="2018-02-28T00:00:00"/>
    <s v="Se realiza seguimiento al cumplimiento de las acciones, se establece el espacio para cargar la información, se envía memorando con las indicaciones a seguir para el seguimiento."/>
    <s v="Memorando y archivo en Excel"/>
    <n v="1"/>
    <s v="Se realiza seguimiento nuevamente, con el diligenciamiento del formato correspondiente."/>
    <s v="Archivo en Excel"/>
    <n v="3"/>
    <s v="Se realiza seguimiento nuevamente, con el diligenciamiento del formato correspondiente."/>
    <s v="Archivo en Excel"/>
    <n v="2"/>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nuevo seguimiento al cumplimiento del Plan de Mejoramiento. La acción ya está cumplida"/>
    <s v="Archivo en Excel"/>
    <n v="1"/>
    <m/>
    <m/>
    <m/>
    <m/>
    <m/>
    <m/>
    <m/>
    <m/>
    <m/>
    <m/>
    <m/>
    <m/>
    <m/>
    <m/>
    <m/>
    <m/>
    <m/>
    <m/>
    <m/>
    <m/>
    <m/>
    <m/>
    <m/>
    <m/>
    <s v="Suma"/>
    <n v="8"/>
    <n v="8"/>
    <n v="8"/>
    <n v="1"/>
    <s v="SI"/>
  </r>
  <r>
    <x v="0"/>
    <n v="33"/>
    <x v="1"/>
    <s v="Hallazgo Administrativo por deficiencias de planeación en la formulación de los proyectos 822 y 823"/>
    <s v="No se tienen en cuenta todos los lineamientos de la Secretaría Distrital de Planeación y de la Entidad para la formulación de los proyectos._x000a__x000a_Por los constantes cambios en las gerencias  de los proyectos de inversión, las estrategias que se trazan en un primer momento varían según la perspectiva gerencial._x000a_ "/>
    <n v="1"/>
    <s v="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_x000a__x000a_Para el desarrollo de las  mesas se elaborará un documento adoptado por el Sistema de Gestión. "/>
    <s v="Nivel de Cumplimiento en el desarrollo de las mesas de trabajo mensuales"/>
    <s v="No. De mesas desarrolladas/Total mesas de a desarrollar"/>
    <n v="7"/>
    <x v="1"/>
    <d v="2017-11-07T00:00:00"/>
    <d v="2018-02-28T00:00:00"/>
    <s v="El 9 de noviembre se realizó una reunión con los gerentes de proyectos de inversió, se revisó el detalle de las metas Plan de Desarrollo vinculadas a cada proyecto y sus avances de cumplimiento. El Secretario de Gobierno participó en esta jornada."/>
    <s v="Acta de reunión"/>
    <n v="1"/>
    <s v="El 13 de diciembre se efectuó una nueva reunión de Planeación que contó con la participación de la Oficina Asesora de Planeación y los gerentes de los proyectos de inversi+on."/>
    <s v="Acta de reunión"/>
    <n v="1"/>
    <s v="Se realiza nueva reunión de seguimiento para el 30 de enero, se establecen compromisos según el propósito mismo de la reunión"/>
    <s v="Acta de reunión_x000a_Presentación_x000a_Estructura informe"/>
    <n v="1"/>
    <s v="Se realizan mesas técnicas con cada gerencia de proyectos"/>
    <s v="Actas de reunión_x000a_Fichas técnias"/>
    <n v="4"/>
    <m/>
    <m/>
    <m/>
    <m/>
    <m/>
    <m/>
    <m/>
    <m/>
    <m/>
    <m/>
    <m/>
    <m/>
    <m/>
    <m/>
    <m/>
    <m/>
    <m/>
    <m/>
    <m/>
    <m/>
    <m/>
    <m/>
    <m/>
    <m/>
    <m/>
    <m/>
    <m/>
    <m/>
    <m/>
    <m/>
    <m/>
    <m/>
    <m/>
    <m/>
    <m/>
    <m/>
    <s v="Suma"/>
    <n v="7"/>
    <n v="7"/>
    <n v="7"/>
    <n v="1"/>
    <s v="SI"/>
  </r>
  <r>
    <x v="0"/>
    <n v="33"/>
    <x v="2"/>
    <s v="Hallazgo Administrativo Por Incumplimiento en la Ejecución de las Metas de los Proyecto 823 y 822"/>
    <s v="Debilidad en el proceso de seguimiento en generación de alertas tempranas con respecto a la ejecución de los proyectos de inversión. _x000a__x000a_Baja participación de los analistas en el proceso de ejecución y seguimiento a los proyectos de inversión "/>
    <n v="1"/>
    <s v="Hacer seguimiento mensual a la ejecución de los proyectos,  generando alertas mediante informes ejecutivos  mensuales a los gerentes de cada proyecto. Este informe se construirá de acuerdo con las mesas de trabajo mensuales. "/>
    <s v="Informes mensuales ejecutivo de alertas"/>
    <s v="Informe ejecutivo de alertas presentados/Informe ejecutivo de alertas programados"/>
    <n v="8"/>
    <x v="2"/>
    <d v="2017-11-07T00:00:00"/>
    <d v="2018-02-28T00:00:00"/>
    <s v="La Subsecretaría de Gestión Institucional elaboró el informe de alertas quincenal con la ejecución de cada proyecto de inversión._x000a_Se generon los informes de seguimiento en la reunión del 9 de noviembre."/>
    <s v="Informe  "/>
    <n v="3"/>
    <s v="La Subsecretaría de Gestión Institucional elaboró el informe de alertas quincenal con la ejecución de cada proyecto de inversión."/>
    <s v="Informe  "/>
    <n v="2"/>
    <s v="La Subsecretaría de Gestión Institucional ha continuado con la eleboración y emisión de informes periódicos, como estrategia de seguimiento a la correcta ejecución de los proyectos de inversión."/>
    <s v="Informes"/>
    <n v="2"/>
    <s v="La Subsecretaría de Gestión Institucional ha continuado con la eleboración y emisión de informes periódicos, como estrategia de seguimiento a la correcta ejecución de los proyectos de inversión."/>
    <s v="Informes"/>
    <n v="2"/>
    <m/>
    <m/>
    <m/>
    <m/>
    <m/>
    <m/>
    <m/>
    <m/>
    <m/>
    <m/>
    <m/>
    <m/>
    <m/>
    <m/>
    <m/>
    <m/>
    <m/>
    <m/>
    <m/>
    <m/>
    <m/>
    <m/>
    <m/>
    <m/>
    <m/>
    <m/>
    <m/>
    <m/>
    <m/>
    <m/>
    <m/>
    <m/>
    <m/>
    <m/>
    <m/>
    <m/>
    <s v="Suma"/>
    <n v="8"/>
    <n v="9"/>
    <n v="8"/>
    <n v="1"/>
    <s v="SI"/>
  </r>
  <r>
    <x v="0"/>
    <n v="516"/>
    <x v="3"/>
    <s v="Hallazgo administrativo por falta de cuantificación de la relación de los elementos de dotación de la casa refugio suministrados por el contratista y que corresponden al aporte del contratista para la ejecución de los Convenios de Asociación No. 1649 de 2015 y 604 de 2016"/>
    <s v="Realizar la verificación de los elementos de dotación aportados por el contratista para la ejecución, cuando sea requerido por las cláusulas establecidas en el convenio, teniendo en cuenta el valor unitario que corresponde a cada uno de ellos "/>
    <n v="1"/>
    <s v="Elaborar un instrumento financiero que permita la cuantificación y seguimiento a la ejecución de los aportes del  contratista o asociado para la ejecución de programas de interés público."/>
    <s v="Instrumento financiero de cuantificación y seguimiento a los aportes de las partes elaborado"/>
    <s v="Número de Instrumentos financieros elaborados"/>
    <n v="1"/>
    <x v="3"/>
    <d v="2017-12-11T00:00:00"/>
    <d v="2018-03-30T00:00:00"/>
    <m/>
    <m/>
    <m/>
    <s v="El instrumento financiera está incorporado en el modelo de informe de supervisión utilizado por la Dirección de Derechos Humanos. La actividad se encuentra cumplida."/>
    <s v="Modelo informe de supervisión."/>
    <n v="1"/>
    <s v="La actividad ya está cumplida."/>
    <m/>
    <m/>
    <m/>
    <m/>
    <m/>
    <m/>
    <m/>
    <m/>
    <m/>
    <m/>
    <m/>
    <m/>
    <m/>
    <m/>
    <m/>
    <m/>
    <m/>
    <m/>
    <m/>
    <m/>
    <m/>
    <m/>
    <m/>
    <m/>
    <m/>
    <m/>
    <m/>
    <m/>
    <m/>
    <m/>
    <m/>
    <m/>
    <m/>
    <m/>
    <m/>
    <m/>
    <m/>
    <m/>
    <m/>
    <m/>
    <m/>
    <s v="Suma"/>
    <n v="1"/>
    <n v="1"/>
    <n v="1"/>
    <n v="1"/>
    <s v="SI"/>
  </r>
  <r>
    <x v="0"/>
    <n v="516"/>
    <x v="4"/>
    <s v="Hallazgo administrativo por falta de registros que permitan evidenciar la trazabilidad en la ejecución de las obras de mantenimiento efectuadas en la casa refugio en el marco del Convenio de Asociación No. 1649 de 2015"/>
    <s v="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
    <n v="1"/>
    <s v="Realizar seguimiento técnico mensual a las condiciones de las instalaciones en los informes de supervisión."/>
    <s v="Porcentaje de seguimientos técnicos a las condiciones físicas"/>
    <s v="(Número de seguimientos técnicos realizados / Número de seguimientos técnicos programados)*100"/>
    <n v="4"/>
    <x v="3"/>
    <d v="2017-12-11T00:00:00"/>
    <d v="2018-03-30T00:00:00"/>
    <m/>
    <m/>
    <m/>
    <s v="La Dirección de Derechos Humanos, realiza el informe de seguimiento a las condiciones técnicas del mes de octubre y nov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2"/>
    <s v="La Dirección de Derechos Humanos, realiza el informe de seguimiento a las condiciones técnicas del mes de dic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Dirección de Derechos Humanos, realiza el informe de seguimiento a las condiciones técnicas del mes de enero.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acción se encuentra cumplida"/>
    <s v="Informes de supervisión sobre los convenios"/>
    <m/>
    <m/>
    <m/>
    <m/>
    <m/>
    <m/>
    <m/>
    <m/>
    <m/>
    <m/>
    <m/>
    <m/>
    <m/>
    <m/>
    <m/>
    <m/>
    <m/>
    <m/>
    <m/>
    <m/>
    <m/>
    <m/>
    <m/>
    <m/>
    <m/>
    <m/>
    <m/>
    <m/>
    <m/>
    <m/>
    <m/>
    <m/>
    <m/>
    <m/>
    <s v="Suma"/>
    <n v="4"/>
    <n v="4"/>
    <n v="4"/>
    <n v="1"/>
    <s v="SI"/>
  </r>
  <r>
    <x v="0"/>
    <n v="516"/>
    <x v="5"/>
    <s v="Hallazgo administrativo por la no realización de todas las reuniones de Comité Técnico del Convenio de Asociación 604 de 2016"/>
    <s v="En el estudio previos y convenio  se dejó como obligación clara y expresa, la realización del comité técnico de forma mensual  durante la ejecución del Convenio. "/>
    <n v="1"/>
    <s v="Implementar la figura del secretario del Comité técnico de convenios en curso, para que realice convocatoria y seguimiento de acuerdo a lo establecido. "/>
    <s v="Servidor público designado como secretario del Comité"/>
    <s v="Número de servidores públicos designados"/>
    <n v="1"/>
    <x v="3"/>
    <d v="2017-12-11T00:00:00"/>
    <d v="2018-03-30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Suma"/>
    <n v="1"/>
    <n v="1"/>
    <n v="1"/>
    <n v="1"/>
    <s v="SI"/>
  </r>
  <r>
    <x v="0"/>
    <n v="516"/>
    <x v="6"/>
    <s v="Hallazgo administrativo por fallas en el archivo de la documentación que hace parte de los Contratos N° 1462/13, 1604/13, 1649/15 y 604/2016"/>
    <s v="Expedientes no intervenidos en vigencias anteriores"/>
    <n v="1"/>
    <s v="Formular e implementar un plan de digitalización para los expedientes contractuales de la vigencia 2017."/>
    <s v="Planes formulados e implementados"/>
    <s v="Número de planes formulados e implementados"/>
    <n v="1"/>
    <x v="4"/>
    <d v="2017-12-11T00:00:00"/>
    <d v="2018-06-30T00:00:00"/>
    <m/>
    <m/>
    <m/>
    <s v="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
    <s v="Memorando"/>
    <n v="0.88427299703264095"/>
    <m/>
    <m/>
    <m/>
    <m/>
    <m/>
    <m/>
    <m/>
    <m/>
    <m/>
    <m/>
    <m/>
    <m/>
    <m/>
    <m/>
    <m/>
    <m/>
    <m/>
    <m/>
    <m/>
    <m/>
    <m/>
    <m/>
    <m/>
    <m/>
    <m/>
    <m/>
    <m/>
    <m/>
    <m/>
    <m/>
    <m/>
    <m/>
    <m/>
    <m/>
    <m/>
    <m/>
    <m/>
    <m/>
    <m/>
    <m/>
    <m/>
    <m/>
    <s v="Suma"/>
    <n v="1"/>
    <n v="0.88427299703264095"/>
    <n v="1"/>
    <n v="0.88427299703264095"/>
    <s v="NO"/>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s v="La Dirección de Contratación realizó una jornada de capacitación sobre el tema de Supervisión e Interventoría en la Contratación Estatal, con el objeto de &quot;Identificar los riesgos en la ejecución contractual para evitarlos y lograr el cumplimiento del objeto, sin que se haga uso de la actuación administrativa contemplada en la Ley 1474 de 2011.&quot;"/>
    <s v="Listado de asitencia y presentació  temática"/>
    <n v="1"/>
    <s v="Se realizó capacitación a los Supervisores el 31-01-2018, del Funcionamiento del SECOP II y el Manual de Supervisión e Inteventoría._x000a_"/>
    <s v="Actas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2"/>
    <n v="1"/>
    <n v="2"/>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10"/>
    <s v="Hallazgo administrativo por la publicación extemporánea en SECOP de los documentos del proceso contractual No. 1604 del 16 de diciembre de 2013"/>
    <s v="Porque no exist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6"/>
    <d v="2018-01-01T00:00:00"/>
    <d v="2018-06-30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Las publicaciones están disponibles en Secop II."/>
    <s v="Plataforma Secop"/>
    <m/>
    <m/>
    <m/>
    <m/>
    <m/>
    <m/>
    <m/>
    <m/>
    <m/>
    <m/>
    <m/>
    <m/>
    <m/>
    <m/>
    <m/>
    <m/>
    <m/>
    <m/>
    <m/>
    <m/>
    <m/>
    <m/>
    <m/>
    <m/>
    <m/>
    <s v="Demanda"/>
    <n v="100"/>
    <n v="650"/>
    <n v="650"/>
    <n v="1"/>
    <s v="SI"/>
  </r>
  <r>
    <x v="0"/>
    <n v="523"/>
    <x v="11"/>
    <s v="Hallazgo administrativo por fallas en la elaboración de los estudios previos del Contrato Nº 984 de 2015."/>
    <s v="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
    <n v="1"/>
    <s v="Actualizar el instructivo establecido para la modalidad de Contratación Directa, de modo tal que indique que en la etapa precontractual se deberá verificar la vigencia y oportunidad de la documentación que soporta la idoneidad."/>
    <s v="Instructivo actualizado"/>
    <s v="Número de instructivos actualizados"/>
    <n v="1"/>
    <x v="7"/>
    <d v="2018-01-19T00:00:00"/>
    <d v="2018-07-18T00:00:00"/>
    <m/>
    <m/>
    <m/>
    <m/>
    <m/>
    <m/>
    <m/>
    <m/>
    <m/>
    <m/>
    <m/>
    <m/>
    <s v="El documento con las instrucciones para la contratación directa fue actualizado, incluyendo como punto de control la revisión de los documentos insumo utilizados en la construcción de los estudios previos."/>
    <s v="Instructivo actualizado con fecha del 23 de marzo de 2018"/>
    <n v="1"/>
    <m/>
    <m/>
    <m/>
    <m/>
    <m/>
    <m/>
    <m/>
    <m/>
    <m/>
    <m/>
    <m/>
    <m/>
    <m/>
    <m/>
    <m/>
    <m/>
    <m/>
    <m/>
    <m/>
    <m/>
    <m/>
    <m/>
    <m/>
    <m/>
    <m/>
    <m/>
    <m/>
    <m/>
    <m/>
    <m/>
    <m/>
    <m/>
    <m/>
    <s v="Demanda"/>
    <n v="1"/>
    <n v="1"/>
    <n v="1"/>
    <n v="1"/>
    <s v="SI"/>
  </r>
  <r>
    <x v="0"/>
    <n v="523"/>
    <x v="12"/>
    <s v="Hallazgo administrativo por la publicación extemporánea, así como el cargue incompleto de los actos y documentos del Contrato No. 984 de 2015 en el SECOP."/>
    <s v="Porque se dificulta la existencia d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5"/>
    <d v="2018-01-19T00:00:00"/>
    <d v="2018-12-31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m/>
    <m/>
    <m/>
    <m/>
    <m/>
    <m/>
    <m/>
    <m/>
    <m/>
    <m/>
    <m/>
    <m/>
    <m/>
    <m/>
    <m/>
    <m/>
    <m/>
    <m/>
    <m/>
    <m/>
    <m/>
    <m/>
    <m/>
    <m/>
    <s v="Demanda"/>
    <n v="100"/>
    <n v="650"/>
    <n v="650"/>
    <n v="1"/>
    <s v="SI"/>
  </r>
  <r>
    <x v="0"/>
    <n v="523"/>
    <x v="4"/>
    <s v="Hallazgo administrativo por la no realización de las diferentes reuniones de Comité Técnico y Comité Directivo establecidas en el anexo técnico del Contrato No. 984 de 2015."/>
    <s v="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
    <n v="1"/>
    <s v="Implementar la figura del secretario del Comité técnico de contratos o convenios, para que realice convocatoria y seguimiento de acuerdo a lo establecido en los documentos del proceso contractual. "/>
    <s v="Servidor público designado como secretario del Comité"/>
    <s v="Número de servidores públicos designados"/>
    <n v="1"/>
    <x v="3"/>
    <d v="2018-01-19T00:00:00"/>
    <d v="2018-07-18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Demanda"/>
    <n v="1"/>
    <n v="1"/>
    <n v="1"/>
    <n v="1"/>
    <s v="SI"/>
  </r>
  <r>
    <x v="1"/>
    <n v="40"/>
    <x v="13"/>
    <s v="Hallazgo Administrativo por falta de reglamentación de los comités: Institucional de Coordinación de Control Interno e Institucional de Gestión y Desempeño"/>
    <s v="Múltiples cambios que se han tenido que realizar al proyecto de resolución, atendiendo los lineamientos del orden nacional y distrital."/>
    <n v="1"/>
    <s v="Expedir el acto administrativo que adopta el Modelo Integrado de Planeación y Gestión, y constituye el Comité Institucional de Gestión y Desempeño, de acuerdo con los lineamientos del orden nacional y distrital."/>
    <s v="Acto administrativo expedido"/>
    <s v="Número de acto administrativo expedido que adopta el Modelo Integrado de Planeación y Gestión, y constituye el Comité Institucional de Gestión y Desempeño."/>
    <n v="1"/>
    <x v="1"/>
    <d v="2018-06-01T00:00:00"/>
    <d v="2018-08-31T00:00:00"/>
    <m/>
    <m/>
    <m/>
    <m/>
    <m/>
    <m/>
    <m/>
    <m/>
    <m/>
    <m/>
    <m/>
    <m/>
    <m/>
    <m/>
    <m/>
    <m/>
    <m/>
    <m/>
    <m/>
    <m/>
    <m/>
    <s v="Se presentó a revisión de la Dirección Jurídica por segunda vez el proyecto de Resolución y se encuentra en trámite de aprobación por parte de esa Dirección."/>
    <s v="Memorando radicado 20181300296553_x000a_Proyecto de Resolución"/>
    <n v="0.5"/>
    <m/>
    <m/>
    <m/>
    <s v="Se efectúan nuevos ajustes al proyecto de resolución, según la orientación de un asesor del despacho."/>
    <s v="Proyecto de Resolución"/>
    <m/>
    <s v="Finalmente se expide la Resolución N° 783 del 12 de septiembre de 2018 - &quot;Por el cual se crea el Comité Institucional y se dictan otras disposiciones.&quot;"/>
    <s v="Resolución 783 de 2018"/>
    <n v="0.5"/>
    <m/>
    <m/>
    <m/>
    <m/>
    <m/>
    <m/>
    <m/>
    <m/>
    <m/>
    <m/>
    <m/>
    <m/>
    <m/>
    <m/>
    <m/>
    <s v="Suma"/>
    <n v="1"/>
    <n v="1"/>
    <n v="1"/>
    <n v="1"/>
    <s v="SI"/>
  </r>
  <r>
    <x v="1"/>
    <n v="40"/>
    <x v="14"/>
    <s v="Hallazgo Administrativo por desactualización de instrumentos archivísticos"/>
    <s v="La actualización de los instrumentos archivísticos requieren de tiempo y continuidad de procesos."/>
    <n v="1"/>
    <s v="Elaborar el Programa de Gestión Documental y el Plan Institucional de Archivos - PINAR."/>
    <s v="Porcentaje del número de Instrumentos Archivísticos elaborados"/>
    <s v="(Número de Instrumentos archivísticos elaborados/Número de Instrumentos archivísticos planeados para elaborar)*100"/>
    <n v="2"/>
    <x v="4"/>
    <d v="2018-07-01T00:00:00"/>
    <d v="2018-12-31T00:00:00"/>
    <m/>
    <m/>
    <m/>
    <m/>
    <m/>
    <m/>
    <m/>
    <m/>
    <m/>
    <m/>
    <m/>
    <m/>
    <m/>
    <m/>
    <m/>
    <m/>
    <m/>
    <m/>
    <m/>
    <m/>
    <m/>
    <s v="Se presenta información de gestión frente a la elaboración del PGD con acompañamiento de la Secretaría General y Skaphe; en esto se incluye un cronograma de trabajo cuyo resultado final estará para el 30 de septiembre, no se establece un avance porcentual en la elaboración de los dos documentos."/>
    <s v="Actas de reunión_x000a_Cronograma de trabajo"/>
    <n v="0"/>
    <s v="Se adelanta una mesa de trabajo con la Secretaría General en el marco de la elaboración del Programa de Gestión Documental."/>
    <s v="Acta mesa de trabajo."/>
    <m/>
    <s v="Se elabora el Diagnóstico Integral para la elaboración del Sistema Integrado de Conservación - SIC, esto para la elaboración del PINAR._x000a_Se adelantan 5 meses de trabajo con la Secretaría General en el marco de la elaboración del Programa de Gestión Documental."/>
    <s v="Diagnóstico Integral_x000a_Actas mesas de trabajo"/>
    <m/>
    <s v="Se adelanta una mesa de trabajo con la Secretaría General en el marco de la elaboración del Programa de Gestión Documental._x000a__x000a_Se entrega una versión inicial de la elaboraión del Programa de Gestión Documental."/>
    <s v="Acta mesa de trabajo._x000a_Programa de Gestión Documental (Documento versión de trabajo)"/>
    <n v="0.5"/>
    <m/>
    <m/>
    <m/>
    <m/>
    <m/>
    <m/>
    <m/>
    <m/>
    <m/>
    <m/>
    <m/>
    <m/>
    <m/>
    <m/>
    <m/>
    <s v="Suma"/>
    <n v="2"/>
    <n v="0.5"/>
    <n v="2"/>
    <n v="0.25"/>
    <s v="NO"/>
  </r>
  <r>
    <x v="1"/>
    <n v="40"/>
    <x v="14"/>
    <s v="Hallazgo Administrativo por desactualización de instrumentos archivísticos"/>
    <s v="La actualización de los instrumentos archivísticos requieren de tiempo y continuidad de procesos."/>
    <n v="2"/>
    <s v="Actualizar los Cuadros de Caracterización Documental y las Tablas de Retención Documental - TRD."/>
    <s v="Porcentaje del número de Instrumentos Archivísticos actualizados"/>
    <s v="(Número de  Instrumentos archivísticos actualizados/Número de instrumentos archivísticos  planeados para actualizar)*100"/>
    <n v="2"/>
    <x v="4"/>
    <d v="2018-07-01T00:00:00"/>
    <d v="2018-12-31T00:00:00"/>
    <m/>
    <m/>
    <m/>
    <m/>
    <m/>
    <m/>
    <m/>
    <m/>
    <m/>
    <m/>
    <m/>
    <m/>
    <m/>
    <m/>
    <m/>
    <m/>
    <m/>
    <m/>
    <m/>
    <m/>
    <m/>
    <s v="Durante el mes de junio, la Dirección Adminisstrativa aplicó una encuesta en cada dependencia con el propósito de actualizar las TRD de la Entidad. No se presenta un porcentaje de avance en la actualizaicón de los instrumentos referidos en la acción."/>
    <s v="Encuentas aplicadas._x000a_Informes de Encuestas"/>
    <n v="0"/>
    <m/>
    <m/>
    <m/>
    <m/>
    <m/>
    <m/>
    <s v="Se adelanta la actualización de los cuadros de caracterización de los procesos: Evaluación Independiente, Fomento y protección de Derechos Humanos, Gerencia del Talento Humano y Servicio a la Ciudadanía."/>
    <s v="Cuadros de caterización procesos mencionados."/>
    <m/>
    <m/>
    <m/>
    <m/>
    <m/>
    <m/>
    <m/>
    <m/>
    <m/>
    <m/>
    <m/>
    <m/>
    <m/>
    <m/>
    <m/>
    <m/>
    <s v="Suma"/>
    <n v="2"/>
    <n v="0"/>
    <n v="2"/>
    <n v="0"/>
    <s v="NO"/>
  </r>
  <r>
    <x v="1"/>
    <n v="40"/>
    <x v="14"/>
    <s v="Hallazgo Administrativo por desactualización de instrumentos archivísticos"/>
    <s v="La actualización de los instrumentos archivísticos requieren de tiempo y continuidad de procesos."/>
    <n v="3"/>
    <s v="Solicitar acompañamiento del Archivo Distrital para el diseño y adopción de los instrumentos archivísticos de la Entidad."/>
    <s v="Solicitud realizada"/>
    <s v="Número de solicitudes realizadas"/>
    <n v="1"/>
    <x v="4"/>
    <d v="2018-06-01T00:00:00"/>
    <d v="2018-06-30T00:00:00"/>
    <m/>
    <m/>
    <m/>
    <m/>
    <m/>
    <m/>
    <m/>
    <m/>
    <m/>
    <m/>
    <m/>
    <m/>
    <m/>
    <m/>
    <m/>
    <m/>
    <m/>
    <m/>
    <m/>
    <m/>
    <m/>
    <s v="El acompañamiento del Archivo Distrital ha sido permanente, se adjuntan los soportes de mencionado acompañamiento. Se resalta la reunión del 27 de junio ."/>
    <s v="Actas y presentaciones"/>
    <n v="1"/>
    <m/>
    <m/>
    <m/>
    <m/>
    <m/>
    <m/>
    <m/>
    <m/>
    <m/>
    <m/>
    <m/>
    <m/>
    <m/>
    <m/>
    <m/>
    <m/>
    <m/>
    <m/>
    <m/>
    <m/>
    <m/>
    <m/>
    <m/>
    <m/>
    <s v="Suma"/>
    <n v="1"/>
    <n v="1"/>
    <n v="1"/>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1"/>
    <s v="Realizar la reclasificación de los documentos de acuerdo a su vigencia, en el Listado Maestro de Documentos Internos. "/>
    <s v="Porcentaje de documentos reclasificados en el LMDI"/>
    <s v="(Número de documentos reclasificados / Número de documentos que requieren reclasificación en el LMDI)*100"/>
    <n v="100"/>
    <x v="1"/>
    <d v="2018-06-01T00:00:00"/>
    <d v="2018-11-30T00:00:00"/>
    <m/>
    <m/>
    <m/>
    <m/>
    <m/>
    <m/>
    <m/>
    <m/>
    <m/>
    <m/>
    <m/>
    <m/>
    <m/>
    <m/>
    <m/>
    <m/>
    <m/>
    <m/>
    <m/>
    <m/>
    <m/>
    <s v="Con fecha 3 de julio, la Secretaría Distrital de Gobierno cuenta con el inventario revisado del total de los registros documentales presentes en el Listado Maestro de Documentos Internos (812 registros documentales), se realizó la revisión total de todos los documentos y se realizó la actualización del “Estado Actual” de los mismos. La actualización documental se está realizando según la necesidad manifiesta del líder del proceso."/>
    <s v="Listado maestro de documentos al 03 de julio."/>
    <n v="100"/>
    <s v="No se presentan avances adicionales"/>
    <m/>
    <m/>
    <s v="No se presentan avances adicionales"/>
    <m/>
    <m/>
    <s v="No se presentan avances adicionales"/>
    <m/>
    <m/>
    <m/>
    <m/>
    <m/>
    <m/>
    <m/>
    <m/>
    <m/>
    <m/>
    <m/>
    <m/>
    <m/>
    <m/>
    <m/>
    <m/>
    <m/>
    <s v="Porcentaje"/>
    <n v="100"/>
    <n v="100"/>
    <n v="100"/>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2"/>
    <s v="Implementar como estrategia de actualización de los documentos del sistema de gestión en los procesos que lo requieran, la emisión de informes periódicos dirigidos a los líderes de los procesos."/>
    <s v="Porcentaje de documentos actualizados"/>
    <s v="(Número de documentos actualizados / Número de documentos que requieren actualización)*100"/>
    <n v="100"/>
    <x v="2"/>
    <d v="2018-06-01T00:00:00"/>
    <d v="2018-12-31T00:00:00"/>
    <m/>
    <m/>
    <m/>
    <m/>
    <m/>
    <m/>
    <m/>
    <m/>
    <m/>
    <m/>
    <m/>
    <m/>
    <m/>
    <m/>
    <m/>
    <m/>
    <m/>
    <m/>
    <m/>
    <m/>
    <m/>
    <s v="Como parte de esta estrategia se han venido realizando presentaciones al Subsecretario de Gestión Institucional, quien lidera los procesos de: _x000a_• Gestión Patrimonio Documental_x000a_• Gerencia de TIC_x000a_• Gerencia del Talento Humano_x000a_• Gestión Corporativa Institucional_x000a_• Gestión Corporativa Local_x000a_El objetivo de estas presentaciones ha sido el socializar los avances relacionados a la actualización documental de la entidad y generar las alertas correspondientes. Estas mesas de trabajo se realizaron en el transcurso del mes de junio._x000a_Adicional la Subsecretaría de Gestión Institucional está realizando informes periódicos, con acompañamiento de la OAP y con fuente de la información el actualmente se registra en el Listado Maestro de Documentos Internos (LMDI)"/>
    <s v="Evidencia de reunión del 21 de junio de 2018 y presentación informe en pdf avance de actualización documental"/>
    <n v="0.56106870229007633"/>
    <s v="La Oficina Asesora de Planeación entrega la presentación &quot;Consolidado avance documental&quot; con corte al 19 de julio. En este informe se presentaba un total  de 471 documentos aprobados sobre un total de 822 documentos."/>
    <s v="Informe, presentación"/>
    <n v="0.57299270072992703"/>
    <s v="No han presentado información con más avances"/>
    <m/>
    <m/>
    <s v="No han presentado información con más avances"/>
    <m/>
    <m/>
    <m/>
    <m/>
    <m/>
    <m/>
    <m/>
    <m/>
    <m/>
    <m/>
    <m/>
    <m/>
    <m/>
    <m/>
    <m/>
    <m/>
    <m/>
    <s v="Porcentaje"/>
    <n v="1"/>
    <n v="0.57299270072992703"/>
    <n v="1"/>
    <n v="0.57299270072992703"/>
    <s v="NO"/>
  </r>
  <r>
    <x v="1"/>
    <n v="40"/>
    <x v="15"/>
    <s v="Hallazgo Administrativo por desactualización de los documentos que soportan el Sistema de Gestión, como son: caracterización de procesos, procedimientos, manuales, instrucciones y formatos"/>
    <s v="Debilidad en los controles relacionados con la actualización de los documentos del sistema de gestión"/>
    <n v="3"/>
    <s v="Implementar un control de revisión de documentos para garantizar que se mantengan vigentes."/>
    <s v="Control implementado "/>
    <s v="Número de controles implementados para garantizar la vigencia de los documentos"/>
    <n v="1"/>
    <x v="1"/>
    <d v="2018-06-01T00:00:00"/>
    <d v="2018-07-31T00:00:00"/>
    <m/>
    <m/>
    <m/>
    <m/>
    <m/>
    <m/>
    <m/>
    <m/>
    <m/>
    <m/>
    <m/>
    <m/>
    <m/>
    <m/>
    <m/>
    <m/>
    <m/>
    <m/>
    <m/>
    <m/>
    <m/>
    <s v="Actualmente el Listado Maestro de Documentos Internos (LMDI) cuenta con una columna denominada “Días sin actualizar”, esta columna esta parametrizada para que se realice un conteo del tiempo de vigencia del documento y se generen alertas mediante un semáforo, de este modo se puede contar con un registro visual de alertas tempranas, para que los Líderes de Macroprocesos y Procesos puedan adaptar sus documentos y mantenerlos actualizados.  Se viene cumpliendo con la realización de informes de seguimiento de actualización de los planes de actualización documental de los procesos de la entidad"/>
    <s v="Listado maestro de documentos al 03 de julio. Columna parametrizada_x000a_Informes enviados por correo electrónico de avance de cumplimiento de la documentación_x000a_Plan actualización"/>
    <n v="1"/>
    <s v="No han presentado avances adicionales"/>
    <m/>
    <m/>
    <m/>
    <m/>
    <m/>
    <m/>
    <m/>
    <m/>
    <m/>
    <m/>
    <m/>
    <m/>
    <m/>
    <m/>
    <m/>
    <m/>
    <m/>
    <m/>
    <m/>
    <m/>
    <m/>
    <m/>
    <m/>
    <s v="Suma"/>
    <n v="1"/>
    <n v="1"/>
    <n v="1"/>
    <n v="1"/>
    <s v="SI"/>
  </r>
  <r>
    <x v="1"/>
    <n v="40"/>
    <x v="16"/>
    <s v="Hallazgo Administrativo por deficiencias en los soportes de los informes de supervisión del contrato 573 de 2017, para vehículos que tuvieron pico y placa"/>
    <s v="No se registra el número de placa del vehículo que presta el relevo los días de pico y placa no permitiendo evidenciar la ejecución del contrato los días de “Pico y Placa”."/>
    <n v="1"/>
    <s v="Diseñar e implementar una planilla que permita evidenciar la ejecución del contrato los días de pico y placa y la cual incluya: fecha, número de placa del vehículo que presta el servicio normalmente, número de placa del vehículo que presta el relevo y nombre de los respectivos conductores."/>
    <s v="Planilla Diseñada e implementada"/>
    <s v="Número de planillas diseñadas y diligenciada s"/>
    <n v="1"/>
    <x v="4"/>
    <d v="2018-06-01T00:00:00"/>
    <d v="2018-07-31T00:00:00"/>
    <m/>
    <m/>
    <m/>
    <m/>
    <m/>
    <m/>
    <m/>
    <m/>
    <m/>
    <m/>
    <m/>
    <m/>
    <m/>
    <m/>
    <m/>
    <m/>
    <m/>
    <m/>
    <m/>
    <m/>
    <m/>
    <s v="La Dirección Administrativa presenta la planilla diseñada e implementada para los servicios de los meses de mayo y junio. La acción está cumplida."/>
    <s v="Planillas de Mayo y Junio."/>
    <n v="1"/>
    <s v="No han presentado avances adicionales"/>
    <m/>
    <m/>
    <m/>
    <m/>
    <m/>
    <m/>
    <m/>
    <m/>
    <m/>
    <m/>
    <m/>
    <m/>
    <m/>
    <m/>
    <m/>
    <m/>
    <m/>
    <m/>
    <m/>
    <m/>
    <m/>
    <m/>
    <m/>
    <s v="Suma"/>
    <n v="1"/>
    <n v="1"/>
    <n v="1"/>
    <n v="1"/>
    <s v="SI"/>
  </r>
  <r>
    <x v="1"/>
    <n v="40"/>
    <x v="17"/>
    <s v="Hallazgo administrativo por el inadecuado seguimiento en la ejecución del Contrato No. 527/2017, por parte del supervisor en cuanto a la verificación y revisión de los soportes presentados por el contratista para la consecución de los pagos por los servicios prestados."/>
    <s v="Deficiencias en los instrumentos de seguimiento financiero, técnico, administrativo y jurídico sobre la ejecución de contratos."/>
    <n v="1"/>
    <s v="Diseñar e implementar un formato de Informe de Supervisión para los Contratos con Proveedores, que refleje el seguimiento financiero, técnico, administrativo y jurídico realizado sobre la ejecución del contrato. Este informe se anexaría en cada pago autorizado por el Supervisor."/>
    <s v="Formato de informe diseñado e implementado"/>
    <s v="Número de formatos de informe de supervisión diseñado e implementado"/>
    <n v="1"/>
    <x v="0"/>
    <d v="2018-06-01T00:00:00"/>
    <d v="2018-07-31T00:00:00"/>
    <m/>
    <m/>
    <m/>
    <m/>
    <m/>
    <m/>
    <m/>
    <m/>
    <m/>
    <m/>
    <m/>
    <m/>
    <m/>
    <m/>
    <m/>
    <m/>
    <m/>
    <m/>
    <m/>
    <m/>
    <m/>
    <s v="A la fecha se generó una propuesta de documento que está en revisión."/>
    <s v="Borrador documento"/>
    <n v="0.5"/>
    <s v="Con fecha del 30 de julio se adoptó el formato GCI - GCI – F133 / INFORME DE SUPERVISIÓN PARA LOS CONTRATOS CON PROVEEDORES_x000a_PERSONA JURÍDICA"/>
    <s v="Formato GCI - GCI – F133"/>
    <n v="0.5"/>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s v="Suma"/>
    <n v="1"/>
    <n v="1"/>
    <n v="1"/>
    <n v="1"/>
    <s v="SI"/>
  </r>
  <r>
    <x v="1"/>
    <n v="40"/>
    <x v="19"/>
    <s v="Hallazgo Administrativo por inconsistencias en la descripción de las facturas presentadas por el contratista y en los certificados de cumplimiento expedidos por los responsables de las dependencias, en ejecución del Contrato de Prestación de Servicios No. 392/2017."/>
    <s v="Deficiencias en el seguimiento y revisión a los documentos soportes de las facturas de cobro presentadas por el Contratista."/>
    <n v="1"/>
    <s v="Hacer seguimiento y revisión mensual de los documentos soportes de las facturas,  verificando la correspondencia de su contenido, incluye el último pago del contrato 392-2017 y el 675-2018 suscrito con el mismo objeto."/>
    <s v="Seguimientos realizados"/>
    <s v="Número de seguimientos realizados."/>
    <n v="9"/>
    <x v="4"/>
    <d v="2018-06-01T00:00:00"/>
    <d v="2018-12-31T00:00:00"/>
    <m/>
    <m/>
    <m/>
    <m/>
    <m/>
    <m/>
    <m/>
    <m/>
    <m/>
    <m/>
    <m/>
    <m/>
    <m/>
    <m/>
    <m/>
    <m/>
    <m/>
    <m/>
    <m/>
    <m/>
    <m/>
    <s v="En el mes de junio se realizó la revisión al pago del Contrato 392 de 2017, correspondiente al mes de abril. Se recibió el pago del mes de mayo."/>
    <s v="Soportes de seguimiento."/>
    <n v="1"/>
    <s v="Se realiza el informe de supervisión sobre la ejecución del contrato del mes de junio."/>
    <s v="Soportes de seguimiento (Informe)"/>
    <n v="1"/>
    <s v="No se presentan avances adicionales"/>
    <m/>
    <m/>
    <s v="No se presentan avances adicionales"/>
    <m/>
    <m/>
    <m/>
    <m/>
    <m/>
    <m/>
    <m/>
    <m/>
    <m/>
    <m/>
    <m/>
    <m/>
    <m/>
    <m/>
    <m/>
    <m/>
    <m/>
    <s v="Suma"/>
    <n v="9"/>
    <n v="2"/>
    <n v="9"/>
    <n v="0.22222222222222221"/>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1"/>
    <s v="Realizar una jornada de capacitación  a los supervisores de los contratos y/o apoyos a la supervisión, relacionada con el cargue de la información de la ejecución contractual en la plataforma SECOP II."/>
    <s v="Jornadas de capacitación realizadas"/>
    <s v="Número de jornadas de capacitación "/>
    <n v="1"/>
    <x v="5"/>
    <d v="2018-06-01T00:00:00"/>
    <d v="2018-12-31T00:00:00"/>
    <m/>
    <m/>
    <m/>
    <m/>
    <m/>
    <m/>
    <m/>
    <m/>
    <m/>
    <m/>
    <m/>
    <m/>
    <m/>
    <m/>
    <m/>
    <m/>
    <m/>
    <m/>
    <m/>
    <m/>
    <m/>
    <s v="No presentan avances."/>
    <s v="N/A"/>
    <n v="0"/>
    <s v="No presentan avances."/>
    <m/>
    <m/>
    <s v="No presentan avances."/>
    <m/>
    <m/>
    <s v="No presentan avances."/>
    <m/>
    <m/>
    <m/>
    <m/>
    <m/>
    <m/>
    <m/>
    <m/>
    <m/>
    <m/>
    <m/>
    <m/>
    <m/>
    <m/>
    <m/>
    <m/>
    <m/>
    <s v="Suma"/>
    <n v="1"/>
    <n v="0"/>
    <n v="1"/>
    <n v="0"/>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2"/>
    <s v="Designar a un servidor público para que se encargue exclusivamente de la publicación de la información contractual requerida por la Plataforma de Contratación a la Vista."/>
    <s v="Servidor público designado"/>
    <s v="Número de servidores públicos designados"/>
    <n v="1"/>
    <x v="5"/>
    <d v="2018-06-01T00:00:00"/>
    <d v="2018-07-31T00:00:00"/>
    <m/>
    <m/>
    <m/>
    <m/>
    <m/>
    <m/>
    <m/>
    <m/>
    <m/>
    <m/>
    <m/>
    <m/>
    <m/>
    <m/>
    <m/>
    <m/>
    <m/>
    <m/>
    <m/>
    <m/>
    <m/>
    <s v="No presentan avances."/>
    <s v="N/A"/>
    <n v="0"/>
    <s v="Mediante memorando N° 3201800000158 se designa como encargado de la publicación en la Plataforma de Contratación a la Vista al servidor público Gheiner Cárdenas."/>
    <s v="Memorando N° 3201800000158"/>
    <n v="1"/>
    <m/>
    <m/>
    <m/>
    <m/>
    <m/>
    <m/>
    <m/>
    <m/>
    <m/>
    <m/>
    <m/>
    <m/>
    <m/>
    <m/>
    <m/>
    <m/>
    <m/>
    <m/>
    <m/>
    <m/>
    <m/>
    <s v="Suma"/>
    <n v="1"/>
    <n v="1"/>
    <n v="1"/>
    <n v="1"/>
    <s v="SI"/>
  </r>
  <r>
    <x v="1"/>
    <n v="40"/>
    <x v="20"/>
    <s v="Hallazgo Administrativo con presunta incidencia disciplinaria por la no publicación de documentos contractuales en los aplicativos SECOP y Contratación a la Vista."/>
    <s v="Débiles puntos de control con alertas tempranas sobre la publicación oportuna de los documentos de contratación."/>
    <n v="3"/>
    <s v="Efectuar revisiones periódicas, sobre una muestra de contratos, como mecanismo de alertas tempranas sobre la publicación oportuna de los documentos contractuales en las plataformas disponibles para ello."/>
    <s v="Revisiones efectuadas sobre las publicaciones de los documentos de contratación"/>
    <s v="Número de revisiones efectuadas"/>
    <n v="2"/>
    <x v="8"/>
    <d v="2018-06-01T00:00:00"/>
    <d v="2018-12-31T00:00:00"/>
    <m/>
    <m/>
    <m/>
    <m/>
    <m/>
    <m/>
    <m/>
    <m/>
    <m/>
    <m/>
    <m/>
    <m/>
    <m/>
    <m/>
    <m/>
    <m/>
    <m/>
    <m/>
    <m/>
    <m/>
    <m/>
    <s v="No presentan avances."/>
    <s v="N/A"/>
    <n v="0"/>
    <s v="No se presentan avances  "/>
    <m/>
    <m/>
    <s v="No se presentan avances  "/>
    <m/>
    <m/>
    <s v="En el marco de la Auditoría realizada por la Oficina de Control Interno en cumplimiento de lo dispuesto en el artículo 2° del Decreto Distrital 371 de 2010, se incluyó una revisión sobre la publicación de los procesos contractuales en Secop."/>
    <s v="Informe Auditoría"/>
    <n v="1"/>
    <m/>
    <m/>
    <m/>
    <m/>
    <m/>
    <m/>
    <m/>
    <m/>
    <m/>
    <m/>
    <m/>
    <m/>
    <m/>
    <m/>
    <m/>
    <m/>
    <n v="2"/>
    <n v="1"/>
    <n v="2"/>
    <n v="0.5"/>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1"/>
    <s v="Realizar una jornada de capacitación  a los supervisores de los contratos y/o apoyos a la supervisión, relacionada con el cargue de la información de la ejecución contractual en la plataforma SECOP II."/>
    <s v="Número de jornadas de capacitación "/>
    <s v="Número de jornadas de capacitación "/>
    <n v="1"/>
    <x v="5"/>
    <d v="2018-06-01T00:00:00"/>
    <d v="2018-12-31T00:00:00"/>
    <m/>
    <m/>
    <m/>
    <m/>
    <m/>
    <m/>
    <m/>
    <m/>
    <m/>
    <m/>
    <m/>
    <m/>
    <m/>
    <m/>
    <m/>
    <m/>
    <m/>
    <m/>
    <m/>
    <m/>
    <m/>
    <s v="No presentan avances."/>
    <s v="N/A"/>
    <n v="0"/>
    <s v="No se presentan avances adicionales"/>
    <m/>
    <m/>
    <s v="No se presentan avances adicionales"/>
    <m/>
    <m/>
    <s v="No se presentan avances adicionales"/>
    <m/>
    <m/>
    <m/>
    <m/>
    <m/>
    <m/>
    <m/>
    <m/>
    <m/>
    <m/>
    <m/>
    <m/>
    <m/>
    <m/>
    <m/>
    <m/>
    <m/>
    <m/>
    <n v="1"/>
    <n v="0"/>
    <n v="1"/>
    <n v="0"/>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m/>
    <n v="1"/>
    <n v="1"/>
    <n v="1"/>
    <n v="1"/>
    <s v="SI"/>
  </r>
  <r>
    <x v="1"/>
    <n v="40"/>
    <x v="22"/>
    <s v="Hallazgo Administrativo con presunta incidencia disciplinaria por falencias en la planeación del contrato 692/2017"/>
    <s v="Este hallazgo se origina en la falta de verificación de los recursos asignados al contrato "/>
    <n v="1"/>
    <s v="Diseñar e implementar un curso virtual en contratación."/>
    <s v="Curso diseñado e implementado"/>
    <s v="Número de cursos diseñados e implementados"/>
    <n v="1"/>
    <x v="5"/>
    <d v="2018-06-01T00:00:00"/>
    <d v="2018-12-31T00:00:00"/>
    <m/>
    <m/>
    <m/>
    <m/>
    <m/>
    <m/>
    <m/>
    <m/>
    <m/>
    <m/>
    <m/>
    <m/>
    <m/>
    <m/>
    <m/>
    <m/>
    <m/>
    <m/>
    <m/>
    <m/>
    <m/>
    <s v="No presentan avances."/>
    <s v="N/A"/>
    <n v="0"/>
    <m/>
    <m/>
    <m/>
    <m/>
    <m/>
    <m/>
    <m/>
    <m/>
    <m/>
    <m/>
    <m/>
    <m/>
    <m/>
    <m/>
    <m/>
    <m/>
    <m/>
    <m/>
    <m/>
    <m/>
    <m/>
    <m/>
    <m/>
    <m/>
    <m/>
    <n v="1"/>
    <n v="0"/>
    <n v="1"/>
    <n v="0"/>
    <s v="NO"/>
  </r>
  <r>
    <x v="1"/>
    <n v="40"/>
    <x v="23"/>
    <s v="Hallazgo Administrativo por fallas en el archivo de la documentación que hace parte de los contratos 583 y 548 de 2017"/>
    <s v="Este hallazgo se origina en la falta de organización en el archivo de la documentación del expediente contractual, como quiera que ahora se maneja de manera digital."/>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4"/>
    <s v="Hallazgo Administrativo por elaborar prórroga al contrato 583/2017, por un término superior al solicitado por el supervisor sin ninguna justificación"/>
    <s v="Error involuntario en la digitación del plazo de ejecución del contrato frente al requerido en los estudios previos, por la falta de verificación de este último documento.   "/>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m/>
    <n v="1"/>
    <n v="1"/>
    <n v="1"/>
    <n v="1"/>
    <s v="SI"/>
  </r>
  <r>
    <x v="1"/>
    <n v="40"/>
    <x v="25"/>
    <s v="Hallazgo Administrativo por deficiencias en la planeación y estructuración de los estudios previos del Contrato de Consultoría 587/2017"/>
    <s v="1.  Análisis  insuficiente del plazo de ejecución del contrato._x000a_2.  Valoración indebida de observaciones presentadas en el marco del estudio de mercado._x000a_3. Posible desconocimiento de las actividades a contratar y de la complejidad que implican las actividades de supervisión"/>
    <n v="1"/>
    <s v="Diseñar e implementar un curso virtual en contratación."/>
    <s v="Curso diseñado e implementado"/>
    <s v="Número de cursos diseñados e implementados"/>
    <n v="1"/>
    <x v="5"/>
    <d v="2018-06-01T00:00:00"/>
    <d v="2018-12-31T00:00:00"/>
    <m/>
    <m/>
    <m/>
    <m/>
    <m/>
    <m/>
    <m/>
    <m/>
    <m/>
    <m/>
    <m/>
    <m/>
    <m/>
    <m/>
    <m/>
    <m/>
    <m/>
    <m/>
    <m/>
    <m/>
    <m/>
    <s v="No presentan avances."/>
    <s v="N/A"/>
    <n v="0"/>
    <s v="No se presentan avances"/>
    <m/>
    <m/>
    <s v="No se presentan avances"/>
    <m/>
    <m/>
    <s v="No se presentan avances"/>
    <m/>
    <m/>
    <m/>
    <m/>
    <m/>
    <m/>
    <m/>
    <m/>
    <m/>
    <m/>
    <m/>
    <m/>
    <m/>
    <m/>
    <m/>
    <m/>
    <m/>
    <m/>
    <n v="1"/>
    <n v="0"/>
    <n v="1"/>
    <n v="0"/>
    <s v="NO"/>
  </r>
  <r>
    <x v="1"/>
    <n v="40"/>
    <x v="26"/>
    <s v="Hallazgo Administrativo por desactualización del archivo documental físico del contrato No. 573 de 2017."/>
    <s v="No existe integralidad de la información y unidad documental del contrato; lo que no permite que no se de cuenta de las actuaciones ejecutadas en el desarrollo del contrato."/>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7"/>
    <s v="Hallazgo Administrativo por menor valor aplicado en las retenciones al contratista, por error en la orden de pago No. 5428 de 2017 - Contrato 573 de 2017."/>
    <s v="Por error de digitación involuntario, en el ingreso manual de la base de retefuente se ingresó incorrectamente el valor en el sistema Opget."/>
    <n v="1"/>
    <s v="Implementar un control de revisión, en el momento en que se expidan las planillas de pago de proveedores y antes de que el responsable de presupuesto las firme, en donde se confronten y verifiquen las bases sujetas a Retenciones, descuentos tributarios y calculados y el valor a pagar, frente a las causaciones enviadas por el grupo de contabilidad."/>
    <s v="Porcentaje de planillas de pago con el control de revisión implementado"/>
    <s v="(Número de planillas de proveedores revisadas/ Número de planillas de proveedores por revisar)*100"/>
    <n v="100"/>
    <x v="9"/>
    <d v="2018-07-03T00:00:00"/>
    <d v="2018-12-31T00:00:00"/>
    <m/>
    <m/>
    <m/>
    <m/>
    <m/>
    <m/>
    <m/>
    <m/>
    <m/>
    <m/>
    <m/>
    <m/>
    <m/>
    <m/>
    <m/>
    <m/>
    <m/>
    <m/>
    <m/>
    <m/>
    <m/>
    <s v="Se presentan los soportes de las planillas de pago con el punto de control de revisión"/>
    <s v="Muestras de planillas con el visto bueno de revisión"/>
    <n v="100"/>
    <s v="No se presentan avances adicionales"/>
    <m/>
    <m/>
    <s v="No se presentan avances adicionales"/>
    <m/>
    <m/>
    <s v="No se presentan avances adicionales"/>
    <m/>
    <m/>
    <m/>
    <m/>
    <m/>
    <m/>
    <m/>
    <m/>
    <m/>
    <m/>
    <m/>
    <m/>
    <m/>
    <m/>
    <m/>
    <m/>
    <m/>
    <s v="Demanda"/>
    <n v="100"/>
    <n v="100"/>
    <n v="100"/>
    <n v="1"/>
    <s v="SI"/>
  </r>
  <r>
    <x v="1"/>
    <n v="40"/>
    <x v="28"/>
    <s v="Hallazgo administrativo con presunta incidencia disciplinaria por la constitución e incremento de Reservas Presupuestales en el año 2017, en contravía del principio de anualidad."/>
    <s v="Los lineamientos del Distrito frente al manejo del presupuesto, difieren en los límites de constitución de reservas mencionados en el hallazgo."/>
    <n v="1"/>
    <s v="Solicitar un concepto a la Secretaría de Hacienda con el fin de que se de claridad si las normas convocadas en el hallazgo se aplican o no a la Secretaría Distrital de Gobierno."/>
    <s v="Concepto solicitado"/>
    <s v="Número de conceptos solicitados"/>
    <n v="1"/>
    <x v="0"/>
    <d v="2018-06-01T00:00:00"/>
    <d v="2018-07-31T00:00:00"/>
    <m/>
    <m/>
    <m/>
    <m/>
    <m/>
    <m/>
    <m/>
    <m/>
    <m/>
    <m/>
    <m/>
    <m/>
    <m/>
    <m/>
    <m/>
    <m/>
    <m/>
    <m/>
    <m/>
    <m/>
    <m/>
    <s v="No presentan avances."/>
    <s v="N/A"/>
    <n v="0"/>
    <s v="Mediante radicado N° xxxx, se solicitó a la Dirección Distrital de Presupuesto un concepto sobre la normatividad aplicable en la reducción presupuestal sobre  la gestión de reservas presupuestales."/>
    <s v="Solicitud de concepto"/>
    <n v="1"/>
    <m/>
    <m/>
    <m/>
    <s v="El  04 de septiembre mediante radicado N° 20184210367882 la Dirección Distrital de Tesorería dio respuesta a la solicitud de concepto."/>
    <m/>
    <m/>
    <m/>
    <m/>
    <m/>
    <m/>
    <m/>
    <m/>
    <m/>
    <m/>
    <m/>
    <m/>
    <m/>
    <m/>
    <m/>
    <m/>
    <m/>
    <m/>
    <n v="1"/>
    <n v="1"/>
    <n v="1"/>
    <n v="1"/>
    <s v="SI"/>
  </r>
  <r>
    <x v="1"/>
    <n v="40"/>
    <x v="28"/>
    <s v="Hallazgo administrativo con presunta incidencia disciplinaria por la constitución e incremento de Reservas Presupuestales en el año 2017, en contravía del principio de anualidad."/>
    <s v="Deficiencias en la aplicación de las recomendaciones dadas en los informes de seguimiento a la depuración de reservas presupuestales."/>
    <n v="2"/>
    <s v="Realizar una capacitación donde se presente a los gerentes de proyectos y/o responsables de rubros las implicaciones que conlleva el aumento de reservas y los topes que se deben mantener. "/>
    <s v="Capacitación realizada"/>
    <s v="Número de capacitaciones realizadas"/>
    <n v="1"/>
    <x v="0"/>
    <d v="2018-06-01T00:00:00"/>
    <d v="2018-08-30T00:00:00"/>
    <m/>
    <m/>
    <m/>
    <m/>
    <m/>
    <m/>
    <m/>
    <m/>
    <m/>
    <m/>
    <m/>
    <m/>
    <m/>
    <m/>
    <m/>
    <m/>
    <m/>
    <m/>
    <m/>
    <m/>
    <m/>
    <s v="No presentan avances."/>
    <s v="N/A"/>
    <n v="0"/>
    <m/>
    <m/>
    <m/>
    <m/>
    <m/>
    <m/>
    <m/>
    <m/>
    <m/>
    <m/>
    <m/>
    <m/>
    <m/>
    <m/>
    <m/>
    <m/>
    <m/>
    <m/>
    <m/>
    <m/>
    <m/>
    <m/>
    <m/>
    <m/>
    <m/>
    <n v="1"/>
    <n v="0"/>
    <n v="1"/>
    <n v="0"/>
    <s v="NO"/>
  </r>
  <r>
    <x v="1"/>
    <n v="40"/>
    <x v="29"/>
    <s v="Observación administrativa por inconsistencias en la información ambiental reportada en el aplicativo SIVICOF"/>
    <s v="Error de digitación en el momento del registro de la información en el formato de SIVICOF"/>
    <n v="3"/>
    <s v="Desarrollar un entrenamiento en puesto de trabajo a las personas que reportan PACA, en el adecuado diligenciamiento del formato CB-1111-4,  con base en el instructivo de la Contraloría de Bogotá."/>
    <s v="Entrenamiento en puesto de trabajo para diligenciar formato CB-1111-4, realizado."/>
    <s v="Número de entrenamientos en puesto de trabajo realizados"/>
    <n v="1"/>
    <x v="1"/>
    <d v="2018-06-01T00:00:00"/>
    <d v="2018-06-30T00:00:00"/>
    <m/>
    <m/>
    <m/>
    <m/>
    <m/>
    <m/>
    <m/>
    <m/>
    <m/>
    <m/>
    <m/>
    <m/>
    <m/>
    <m/>
    <m/>
    <m/>
    <m/>
    <m/>
    <m/>
    <m/>
    <m/>
    <s v="Se realizó el entrenamiento en el puesto de trabajo a la profesional de la Oficina Asesora de Planeación encaragada de reportar a la Contraloría de Bogotá la cuenta anual de gestión ambiental, sobre el tema PACA."/>
    <s v="Registro de capacitación y/o entrenamiento que reposan en el archivo físico del sistema de gestión ambiental."/>
    <n v="1"/>
    <m/>
    <m/>
    <m/>
    <m/>
    <m/>
    <m/>
    <m/>
    <m/>
    <m/>
    <m/>
    <m/>
    <m/>
    <m/>
    <m/>
    <m/>
    <m/>
    <m/>
    <m/>
    <m/>
    <m/>
    <m/>
    <m/>
    <m/>
    <m/>
    <m/>
    <n v="1"/>
    <n v="1"/>
    <n v="1"/>
    <n v="1"/>
    <s v="SI"/>
  </r>
  <r>
    <x v="1"/>
    <n v="40"/>
    <x v="30"/>
    <s v="Hallazgo administrativo por ausencia total de Referencias Cruzadas en las Notas a los Estados Financieros de carácter específico según documento electrónico CBN-0906 vigencia 2017, según Resolución 533 de 2015, Marco Conceptual (Capítulos 4 y 6); y Resolución 356 de 2007, numeral 3 del capítulo II del título III Procedimientos Relativos a los Estados, Informes, y Reportes Contables."/>
    <s v="Se utilizó la metodología tradicional, que hasta el momento no había sido objeto de observación, no obstante siempre se ha cumplido con el objetivo de las notas a los estados financieros"/>
    <n v="1"/>
    <s v="Implementar la funcionalidad de &quot;Referencias Cruzadas&quot; a partir de la vigencia 2018, para la elaboración de las Notas a los Estados Financieros."/>
    <s v="Notas a los Estados Financieros con la funcionalidad de &quot;Referencias Cruzadas&quot; implementada."/>
    <s v="N° de Notas a los Estados Financieros con la funcionalidad de &quot;Referencias Cruzadas&quot; implementada."/>
    <n v="1"/>
    <x v="9"/>
    <d v="2018-07-03T00:00:00"/>
    <d v="2019-02-15T00:00:00"/>
    <m/>
    <m/>
    <m/>
    <m/>
    <m/>
    <m/>
    <m/>
    <m/>
    <m/>
    <m/>
    <m/>
    <m/>
    <m/>
    <m/>
    <m/>
    <m/>
    <m/>
    <m/>
    <m/>
    <m/>
    <m/>
    <s v="No presentan avances."/>
    <s v="N/A"/>
    <n v="0"/>
    <s v="No presentan avances."/>
    <s v="N/A"/>
    <n v="0"/>
    <s v="No presentan avances."/>
    <s v="N/A"/>
    <n v="0"/>
    <s v="No presentan avances."/>
    <s v="N/A"/>
    <n v="0"/>
    <m/>
    <m/>
    <m/>
    <m/>
    <m/>
    <m/>
    <m/>
    <m/>
    <m/>
    <m/>
    <m/>
    <m/>
    <m/>
    <m/>
    <m/>
    <m/>
    <n v="1"/>
    <n v="0"/>
    <n v="1"/>
    <n v="0"/>
    <s v="NO"/>
  </r>
  <r>
    <x v="1"/>
    <n v="40"/>
    <x v="31"/>
    <s v="Hallazgo administrativo conforme al capítulo I Estructura, del título I Catálogo General de Cuentas, por denominación incompleta sin códigos contables e ilustración insuficiente de los Grupos que componen la Clase 1 - Activo, en particular el Grupo 14 - Deudores, presentados en las Notas a los Estados Financieros de carácter específico reportadas en documento electrónico CBN-0906 de SIVICOF vigencia 2017."/>
    <s v="Por error de digitación Involuntario, se omitió el numero de la cuenta en las nota a los Estados Financieros  en las cuentas 1105 Caja y 14 Deudores de los folios 31 y 32 "/>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2"/>
    <s v="Hallazgo administrativo por incumplimiento de un compromiso adquirido a través de acta de Comité Técnico relacionado con el saldo de $ 3,6 millones en la cuenta 1420 - Avances y Anticipos Entregados, reportado en los documentos electrónicos CBN-0906 y CBN-1009 de SIVICOF vigencia 2017."/>
    <s v="El tramite normal que requiere el proceso de documentación, elaboración, revisión, tramite de firma y publicación de un acto administrativo no permitió que el acto administrativo quedará firmado y publicado antes de la fecha de publicación de las notas a los estados financieros."/>
    <n v="1"/>
    <s v="Expedir la resolución de depuración del saldo de Anticipos, según el compromiso del Comité Técnico."/>
    <s v="Resolución de Depuración expedida"/>
    <s v="Número de Resoluciones de Depuración expedida"/>
    <n v="1"/>
    <x v="9"/>
    <d v="2018-07-03T00:00:00"/>
    <d v="2018-12-31T00:00:00"/>
    <m/>
    <m/>
    <m/>
    <m/>
    <m/>
    <m/>
    <m/>
    <m/>
    <m/>
    <m/>
    <m/>
    <m/>
    <m/>
    <m/>
    <m/>
    <m/>
    <m/>
    <m/>
    <m/>
    <m/>
    <m/>
    <s v="Se elaboró y firmó la resolución a que refiere la acción."/>
    <s v="Resolución"/>
    <n v="1"/>
    <s v="No se presenta avances adicionales"/>
    <m/>
    <m/>
    <s v="No se presenta avances adicionales"/>
    <m/>
    <m/>
    <s v="No se presenta avances adicionales"/>
    <m/>
    <m/>
    <m/>
    <m/>
    <m/>
    <m/>
    <m/>
    <m/>
    <m/>
    <m/>
    <m/>
    <m/>
    <m/>
    <m/>
    <m/>
    <m/>
    <m/>
    <m/>
    <n v="1"/>
    <n v="1"/>
    <n v="1"/>
    <n v="1"/>
    <s v="SI"/>
  </r>
  <r>
    <x v="1"/>
    <n v="40"/>
    <x v="33"/>
    <s v="Hallazgo administrativo por denominación inexacta e información parcial de la subcuenta 142402 - Recursos Entregados en Administración, en las Notas a los Estados Financieros de carácter específico presentadas en el documento electrónico CBN-0906 a SIVICOF para la vigencia 2017."/>
    <s v="Por error de digitación Involuntario, la subcuenta 142402 se denominó cuenta siendo subcuenta y adicionalmente se cometió un error al imprimir el documento donde se omitió la última línea explicativa de esta cuenta"/>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1"/>
    <s v="Realizar un inventario mensual de bodega, quedando debidamente documentados y presentarlos al comité de inventarios."/>
    <s v="Porcentaje de inventarios realizados"/>
    <s v="(Número de Inventarios Realizados en Bodega / Número de Inventarios Programados en Bodega)*100"/>
    <n v="5"/>
    <x v="4"/>
    <d v="2018-06-01T00:00:00"/>
    <d v="2018-12-31T00:00:00"/>
    <m/>
    <m/>
    <m/>
    <m/>
    <m/>
    <m/>
    <m/>
    <m/>
    <m/>
    <m/>
    <m/>
    <m/>
    <m/>
    <m/>
    <m/>
    <m/>
    <m/>
    <m/>
    <m/>
    <m/>
    <m/>
    <s v="No presentan avances."/>
    <s v="N/A"/>
    <n v="0"/>
    <s v="La Dirección Administrativa realizó la verificación del inventario en bodega en el mes de julio, como soporte reposa el acta respectiva."/>
    <s v="Acta de inventario"/>
    <n v="1"/>
    <s v="La Dirección Administrativa realizó la verificación del inventario en bodega en el mes de agosto, como soporte reposa el acta respectiva."/>
    <s v="Acta de inventario"/>
    <n v="1"/>
    <s v="No presentan avances."/>
    <m/>
    <m/>
    <m/>
    <m/>
    <m/>
    <m/>
    <m/>
    <m/>
    <m/>
    <m/>
    <m/>
    <m/>
    <m/>
    <m/>
    <m/>
    <m/>
    <m/>
    <m/>
    <n v="5"/>
    <n v="2"/>
    <n v="5"/>
    <n v="0.4"/>
    <s v="NO"/>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2"/>
    <s v="Realizar  un inventario mensual  en cada dependencia de manera aleatoria. "/>
    <s v="Porcentaje de inventarios realizados"/>
    <s v="(Número de Inventarios Realizados en Dependencias / Número de Inventarios Programados en Dependencias)*100"/>
    <n v="5"/>
    <x v="4"/>
    <d v="2018-06-01T00:00:00"/>
    <d v="2018-12-31T00:00:00"/>
    <m/>
    <m/>
    <m/>
    <m/>
    <m/>
    <m/>
    <m/>
    <m/>
    <m/>
    <m/>
    <m/>
    <m/>
    <m/>
    <m/>
    <m/>
    <m/>
    <m/>
    <m/>
    <m/>
    <m/>
    <m/>
    <s v="No presentan avances."/>
    <s v="N/A"/>
    <n v="0"/>
    <s v="La Dirección Administrativa realizó inventarios aleatorios en las dependencias de la Entidad en el mes de julio, como soporte reposa el acta respectiva."/>
    <s v="Actas de inventario"/>
    <n v="1"/>
    <s v="La Dirección Administrativa realizó inventarios aleatorios en las dependencias de la Entidad en el mes de agosto, como soporte reposa el acta respectiva."/>
    <s v="Actas de inventario"/>
    <n v="1"/>
    <s v="No presentan avances."/>
    <m/>
    <m/>
    <m/>
    <m/>
    <m/>
    <m/>
    <m/>
    <m/>
    <m/>
    <m/>
    <m/>
    <m/>
    <m/>
    <m/>
    <m/>
    <m/>
    <m/>
    <m/>
    <n v="5"/>
    <n v="2"/>
    <n v="5"/>
    <n v="0.4"/>
    <s v="NO"/>
  </r>
  <r>
    <x v="1"/>
    <n v="40"/>
    <x v="35"/>
    <s v="Hallazgo Administrativo sobre las Notas a los Estados Financieros reportados en el documento electrónico CBN-0906 a SIVICOF para la vigencia 2017, en el grupo 24- Cuentas por Pagar y en particular las cuentas 2401- Adquisición de Bienes y Servicios Nacionales, 2425- Acreedores, 2460- Sentencias Judiciales, 2505- Salarios y Prestaciones Sociales, 2710- Provisión para contingencias y 1670- Equipos de Comunicación y Computación con subcuentas, por ausencia de información con las características fundamentales y por ausencia de información con las características de mejora según los numerales 4.1 y 4.2 del Marco Conceptual de las Entidades de Gobierno amparado por la Resolución 533 de 2015, CGN."/>
    <s v="Según el criterio del auditor la información de estas cuentas, no fue suficiente a pesar de la información de estados financieros, anexos y demás información requerida por el auditor"/>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2D053D-0524-431D-842B-B834D8E5F30E}"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41" firstHeaderRow="1" firstDataRow="2" firstDataCol="1"/>
  <pivotFields count="67">
    <pivotField axis="axisCol" showAll="0">
      <items count="3">
        <item x="0"/>
        <item x="1"/>
        <item t="default"/>
      </items>
    </pivotField>
    <pivotField showAll="0"/>
    <pivotField axis="axisRow" dataField="1" showAll="0">
      <items count="37">
        <item x="0"/>
        <item x="1"/>
        <item x="2"/>
        <item x="11"/>
        <item x="13"/>
        <item x="14"/>
        <item x="15"/>
        <item x="16"/>
        <item x="17"/>
        <item x="26"/>
        <item x="27"/>
        <item x="18"/>
        <item x="19"/>
        <item x="20"/>
        <item x="21"/>
        <item x="22"/>
        <item x="23"/>
        <item x="24"/>
        <item x="25"/>
        <item x="28"/>
        <item x="10"/>
        <item x="12"/>
        <item x="29"/>
        <item x="3"/>
        <item x="30"/>
        <item x="31"/>
        <item x="32"/>
        <item x="33"/>
        <item x="34"/>
        <item x="35"/>
        <item x="4"/>
        <item x="5"/>
        <item x="6"/>
        <item x="7"/>
        <item x="8"/>
        <item x="9"/>
        <item t="default"/>
      </items>
    </pivotField>
    <pivotField showAll="0"/>
    <pivotField showAll="0"/>
    <pivotField showAll="0"/>
    <pivotField showAll="0"/>
    <pivotField showAll="0"/>
    <pivotField showAll="0"/>
    <pivotField showAll="0"/>
    <pivotField showAll="0">
      <items count="11">
        <item x="4"/>
        <item x="5"/>
        <item x="6"/>
        <item x="3"/>
        <item x="7"/>
        <item x="9"/>
        <item x="1"/>
        <item x="2"/>
        <item x="8"/>
        <item x="0"/>
        <item t="default"/>
      </items>
    </pivotField>
    <pivotField numFmtId="164"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s>
  <rowFields count="1">
    <field x="2"/>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0"/>
  </colFields>
  <colItems count="3">
    <i>
      <x/>
    </i>
    <i>
      <x v="1"/>
    </i>
    <i t="grand">
      <x/>
    </i>
  </colItems>
  <dataFields count="1">
    <dataField name="Cuenta de No. HALLAZGO" fld="2"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8:J18" totalsRowCount="1" headerRowDxfId="47" dataDxfId="46">
  <autoFilter ref="B8:J17" xr:uid="{00000000-0009-0000-0100-000001000000}"/>
  <tableColumns count="9">
    <tableColumn id="1" xr3:uid="{00000000-0010-0000-0000-000001000000}" name="Dependencia" totalsRowLabel="Total" dataDxfId="45" totalsRowDxfId="44"/>
    <tableColumn id="2" xr3:uid="{00000000-0010-0000-0000-000002000000}" name="Total Acciones" totalsRowFunction="sum" dataDxfId="43" totalsRowDxfId="42">
      <calculatedColumnFormula>COUNTIF('Seguimiento 2022'!$K$7:$K$18,Resumen!B9)</calculatedColumnFormula>
    </tableColumn>
    <tableColumn id="3" xr3:uid="{00000000-0010-0000-0000-000003000000}" name="Acciones Cumplidas" totalsRowFunction="sum" dataDxfId="41" totalsRowDxfId="40">
      <calculatedColumnFormula>COUNTIFS('Seguimiento 2022'!$K$7:$K$18,Resumen!B9,'Seguimiento 2022'!$Z$7:$Z$18,Resumen!$D$1)</calculatedColumnFormula>
    </tableColumn>
    <tableColumn id="4" xr3:uid="{00000000-0010-0000-0000-000004000000}" name="Acciones por Cumplir" totalsRowFunction="custom" dataDxfId="39" totalsRowDxfId="38">
      <calculatedColumnFormula>+C9-D9</calculatedColumnFormula>
      <totalsRowFormula>+Tabla1[[#Totals],[Total Acciones]]-Tabla1[[#Totals],[Acciones Cumplidas]]</totalsRowFormula>
    </tableColumn>
    <tableColumn id="9" xr3:uid="{00000000-0010-0000-0000-000009000000}" name="% Acciones cumplidas" totalsRowFunction="custom" dataDxfId="37" totalsRowDxfId="36" dataCellStyle="Porcentaje">
      <calculatedColumnFormula>+D9/C9</calculatedColumnFormula>
      <totalsRowFormula>+Tabla1[[#Totals],[Acciones Cumplidas]]/Tabla1[[#Totals],[Total Acciones]]</totalsRowFormula>
    </tableColumn>
    <tableColumn id="5" xr3:uid="{00000000-0010-0000-0000-000005000000}" name="# Acciones cumplimiento 0%" dataDxfId="35" totalsRowDxfId="34" dataCellStyle="Porcentaje">
      <calculatedColumnFormula>COUNTIFS('Seguimiento 2022'!$K$7:$K$18,Resumen!B9,'Seguimiento 2022'!$Y$7:$Y$18,Resumen!$E$1)</calculatedColumnFormula>
    </tableColumn>
    <tableColumn id="6" xr3:uid="{00000000-0010-0000-0000-000006000000}" name="Promedio cumplimiento acciones - Total" dataDxfId="33" totalsRowDxfId="32" dataCellStyle="Porcentaje">
      <calculatedColumnFormula>AVERAGEIFS('Seguimiento 2022'!$Y$7:$Y$18,'Seguimiento 2022'!$K$7:$K$18,Resumen!B9)</calculatedColumnFormula>
    </tableColumn>
    <tableColumn id="7" xr3:uid="{00000000-0010-0000-0000-000007000000}" name="Tareas Pendientes" dataDxfId="31"/>
    <tableColumn id="8" xr3:uid="{00000000-0010-0000-0000-000008000000}" name="Cumplimiento al 30 de Junio de 2018, según programación" dataDxfId="30">
      <calculatedColumnFormula>6/6</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4:J33" totalsRowCount="1" headerRowDxfId="29" dataDxfId="28">
  <autoFilter ref="B24:J32" xr:uid="{00000000-0009-0000-0100-000002000000}"/>
  <tableColumns count="9">
    <tableColumn id="1" xr3:uid="{00000000-0010-0000-0100-000001000000}" name="Dependencia" totalsRowLabel="Total" dataDxfId="27" totalsRowDxfId="26"/>
    <tableColumn id="2" xr3:uid="{00000000-0010-0000-0100-000002000000}" name="Total Acciones" totalsRowFunction="sum" dataDxfId="25" totalsRowDxfId="24">
      <calculatedColumnFormula>COUNTIF('Seguimiento 2022'!$K$7:$K$18,Resumen!B25)</calculatedColumnFormula>
    </tableColumn>
    <tableColumn id="3" xr3:uid="{00000000-0010-0000-0100-000003000000}" name="Acciones Cumplidas" totalsRowFunction="sum" dataDxfId="23" totalsRowDxfId="22">
      <calculatedColumnFormula>COUNTIFS('Seguimiento 2022'!$K$7:$K$18,Resumen!B25,'Seguimiento 2022'!$Z$7:$Z$18,Resumen!$D$1)</calculatedColumnFormula>
    </tableColumn>
    <tableColumn id="4" xr3:uid="{00000000-0010-0000-0100-000004000000}" name="Acciones por Cumplir" totalsRowFunction="custom" dataDxfId="21" totalsRowDxfId="20">
      <calculatedColumnFormula>+C25-D25</calculatedColumnFormula>
      <totalsRowFormula>+Tabla2[[#Totals],[Total Acciones]]-Tabla2[[#Totals],[Acciones Cumplidas]]</totalsRowFormula>
    </tableColumn>
    <tableColumn id="5" xr3:uid="{00000000-0010-0000-0100-000005000000}" name="% Acciones cumplidas" totalsRowFunction="custom" dataDxfId="19" totalsRowDxfId="18">
      <calculatedColumnFormula>+D25/C25</calculatedColumnFormula>
      <totalsRowFormula>+Tabla2[[#Totals],[Acciones Cumplidas]]/Tabla2[[#Totals],[Total Acciones]]</totalsRowFormula>
    </tableColumn>
    <tableColumn id="6" xr3:uid="{00000000-0010-0000-0100-000006000000}" name="# Acciones cumplimiento 0%" dataDxfId="17" totalsRowDxfId="16" dataCellStyle="Porcentaje">
      <calculatedColumnFormula>COUNTIFS('Seguimiento 2022'!$K$7:$K$18,Resumen!B25,'Seguimiento 2022'!$Y$7:$Y$18,Resumen!$E$1)</calculatedColumnFormula>
    </tableColumn>
    <tableColumn id="7" xr3:uid="{00000000-0010-0000-0100-000007000000}" name="Promedio cumplimiento acciones" dataDxfId="15" dataCellStyle="Porcentaje">
      <calculatedColumnFormula>AVERAGEIFS('Seguimiento 2022'!$Y$7:$Y$18,'Seguimiento 2022'!$K$7:$K$18,Resumen!B25)</calculatedColumnFormula>
    </tableColumn>
    <tableColumn id="8" xr3:uid="{00000000-0010-0000-0100-000008000000}" name="Tareas Pendientes" dataDxfId="14"/>
    <tableColumn id="9" xr3:uid="{00000000-0010-0000-0100-000009000000}" name="Cumplimiento al 30 de Junio de 2018, según programación" dataDxfId="13">
      <calculatedColumnFormula>+Tabla1[[#This Row],[Promedio cumplimiento acciones - Total]]</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B36:G37" totalsRowShown="0" headerRowDxfId="12" dataDxfId="11" tableBorderDxfId="10">
  <autoFilter ref="B36:G37" xr:uid="{00000000-0009-0000-0100-000003000000}"/>
  <tableColumns count="6">
    <tableColumn id="1" xr3:uid="{00000000-0010-0000-0200-000001000000}" name="Consolidado" dataDxfId="9"/>
    <tableColumn id="2" xr3:uid="{00000000-0010-0000-0200-000002000000}" name="Total Acciones" dataDxfId="8">
      <calculatedColumnFormula>+Tabla1[[#Totals],[Total Acciones]]+Tabla2[[#Totals],[Total Acciones]]</calculatedColumnFormula>
    </tableColumn>
    <tableColumn id="3" xr3:uid="{00000000-0010-0000-0200-000003000000}" name="Acciones Cumplidas" dataDxfId="7">
      <calculatedColumnFormula>+Tabla1[[#Totals],[Acciones Cumplidas]]+Tabla2[[#Totals],[Acciones Cumplidas]]</calculatedColumnFormula>
    </tableColumn>
    <tableColumn id="4" xr3:uid="{00000000-0010-0000-0200-000004000000}" name="Acciones por Cumplir" dataDxfId="6">
      <calculatedColumnFormula>+Tabla1[[#Totals],[Acciones por Cumplir]]+Tabla2[[#Totals],[Acciones por Cumplir]]</calculatedColumnFormula>
    </tableColumn>
    <tableColumn id="5" xr3:uid="{00000000-0010-0000-0200-000005000000}" name="% Acciones cumplidas" dataDxfId="5" dataCellStyle="Porcentaje">
      <calculatedColumnFormula>+Tabla3[Acciones Cumplidas]/Tabla3[Total Acciones]</calculatedColumnFormula>
    </tableColumn>
    <tableColumn id="6" xr3:uid="{00000000-0010-0000-0200-000006000000}" name="Promedio cumplimiento acciones" dataDxfId="4">
      <calculatedColumnFormula>AVERAGE('Seguimiento 2022'!Y7:Y18)</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BC32-DD5B-49F3-9B0D-FA57BDBEDD37}">
  <dimension ref="A3:L41"/>
  <sheetViews>
    <sheetView workbookViewId="0">
      <selection activeCell="K16" sqref="K16"/>
    </sheetView>
  </sheetViews>
  <sheetFormatPr baseColWidth="10" defaultRowHeight="15" x14ac:dyDescent="0.25"/>
  <cols>
    <col min="1" max="1" width="23.7109375" bestFit="1" customWidth="1"/>
    <col min="2" max="2" width="22.42578125" bestFit="1" customWidth="1"/>
    <col min="3" max="3" width="5" bestFit="1" customWidth="1"/>
    <col min="4" max="4" width="12.5703125" bestFit="1" customWidth="1"/>
    <col min="9" max="9" width="29.28515625" customWidth="1"/>
  </cols>
  <sheetData>
    <row r="3" spans="1:12" x14ac:dyDescent="0.25">
      <c r="A3" s="19" t="s">
        <v>104</v>
      </c>
      <c r="B3" s="19" t="s">
        <v>103</v>
      </c>
    </row>
    <row r="4" spans="1:12" x14ac:dyDescent="0.25">
      <c r="A4" s="19" t="s">
        <v>101</v>
      </c>
      <c r="B4">
        <v>2017</v>
      </c>
      <c r="C4">
        <v>2018</v>
      </c>
      <c r="D4" t="s">
        <v>102</v>
      </c>
    </row>
    <row r="5" spans="1:12" x14ac:dyDescent="0.25">
      <c r="A5" s="20" t="s">
        <v>12</v>
      </c>
      <c r="B5">
        <v>1</v>
      </c>
      <c r="D5">
        <v>1</v>
      </c>
    </row>
    <row r="6" spans="1:12" x14ac:dyDescent="0.25">
      <c r="A6" s="20" t="s">
        <v>17</v>
      </c>
      <c r="B6">
        <v>1</v>
      </c>
      <c r="D6">
        <v>1</v>
      </c>
    </row>
    <row r="7" spans="1:12" x14ac:dyDescent="0.25">
      <c r="A7" s="20" t="s">
        <v>19</v>
      </c>
      <c r="B7">
        <v>1</v>
      </c>
      <c r="D7">
        <v>1</v>
      </c>
    </row>
    <row r="8" spans="1:12" ht="15.75" thickBot="1" x14ac:dyDescent="0.3">
      <c r="A8" s="20" t="s">
        <v>38</v>
      </c>
      <c r="B8">
        <v>1</v>
      </c>
      <c r="D8">
        <v>1</v>
      </c>
    </row>
    <row r="9" spans="1:12" ht="15.75" thickBot="1" x14ac:dyDescent="0.3">
      <c r="A9" s="20" t="s">
        <v>23</v>
      </c>
      <c r="C9">
        <v>1</v>
      </c>
      <c r="D9">
        <v>1</v>
      </c>
      <c r="I9" s="50" t="s">
        <v>105</v>
      </c>
      <c r="J9" s="52" t="s">
        <v>90</v>
      </c>
      <c r="K9" s="53"/>
      <c r="L9" s="50" t="s">
        <v>102</v>
      </c>
    </row>
    <row r="10" spans="1:12" ht="16.5" thickTop="1" thickBot="1" x14ac:dyDescent="0.3">
      <c r="A10" s="20" t="s">
        <v>64</v>
      </c>
      <c r="C10">
        <v>3</v>
      </c>
      <c r="D10">
        <v>3</v>
      </c>
      <c r="I10" s="51"/>
      <c r="J10" s="21">
        <v>2017</v>
      </c>
      <c r="K10" s="21">
        <v>2018</v>
      </c>
      <c r="L10" s="51"/>
    </row>
    <row r="11" spans="1:12" ht="15.75" thickBot="1" x14ac:dyDescent="0.3">
      <c r="A11" s="20" t="s">
        <v>65</v>
      </c>
      <c r="C11">
        <v>3</v>
      </c>
      <c r="D11">
        <v>3</v>
      </c>
      <c r="I11" s="22" t="s">
        <v>11</v>
      </c>
      <c r="J11" s="23">
        <v>1</v>
      </c>
      <c r="K11" s="23">
        <v>6</v>
      </c>
      <c r="L11" s="23">
        <v>7</v>
      </c>
    </row>
    <row r="12" spans="1:12" ht="15.75" thickBot="1" x14ac:dyDescent="0.3">
      <c r="A12" s="20" t="s">
        <v>66</v>
      </c>
      <c r="C12">
        <v>1</v>
      </c>
      <c r="D12">
        <v>1</v>
      </c>
      <c r="I12" s="22" t="s">
        <v>14</v>
      </c>
      <c r="J12" s="23">
        <v>4</v>
      </c>
      <c r="K12" s="23">
        <v>6</v>
      </c>
      <c r="L12" s="23">
        <v>10</v>
      </c>
    </row>
    <row r="13" spans="1:12" ht="15.75" thickBot="1" x14ac:dyDescent="0.3">
      <c r="A13" s="20" t="s">
        <v>67</v>
      </c>
      <c r="C13">
        <v>1</v>
      </c>
      <c r="D13">
        <v>1</v>
      </c>
      <c r="I13" s="22" t="s">
        <v>48</v>
      </c>
      <c r="J13" s="23">
        <v>3</v>
      </c>
      <c r="K13" s="23"/>
      <c r="L13" s="23">
        <v>3</v>
      </c>
    </row>
    <row r="14" spans="1:12" ht="15.75" thickBot="1" x14ac:dyDescent="0.3">
      <c r="A14" s="20" t="s">
        <v>76</v>
      </c>
      <c r="C14">
        <v>1</v>
      </c>
      <c r="D14">
        <v>1</v>
      </c>
      <c r="I14" s="22" t="s">
        <v>16</v>
      </c>
      <c r="J14" s="23"/>
      <c r="K14" s="23">
        <v>6</v>
      </c>
      <c r="L14" s="23">
        <v>6</v>
      </c>
    </row>
    <row r="15" spans="1:12" ht="15.75" thickBot="1" x14ac:dyDescent="0.3">
      <c r="A15" s="20" t="s">
        <v>77</v>
      </c>
      <c r="C15">
        <v>1</v>
      </c>
      <c r="D15">
        <v>1</v>
      </c>
      <c r="I15" s="22" t="s">
        <v>18</v>
      </c>
      <c r="J15" s="23">
        <v>1</v>
      </c>
      <c r="K15" s="23">
        <v>3</v>
      </c>
      <c r="L15" s="23">
        <v>4</v>
      </c>
    </row>
    <row r="16" spans="1:12" ht="15.75" thickBot="1" x14ac:dyDescent="0.3">
      <c r="A16" s="20" t="s">
        <v>68</v>
      </c>
      <c r="C16">
        <v>2</v>
      </c>
      <c r="D16">
        <v>2</v>
      </c>
      <c r="I16" s="22" t="s">
        <v>86</v>
      </c>
      <c r="J16" s="23"/>
      <c r="K16" s="23">
        <v>1</v>
      </c>
      <c r="L16" s="23">
        <v>1</v>
      </c>
    </row>
    <row r="17" spans="1:12" ht="15.75" thickBot="1" x14ac:dyDescent="0.3">
      <c r="A17" s="20" t="s">
        <v>69</v>
      </c>
      <c r="C17">
        <v>1</v>
      </c>
      <c r="D17">
        <v>1</v>
      </c>
      <c r="I17" s="22" t="s">
        <v>13</v>
      </c>
      <c r="J17" s="23">
        <v>1</v>
      </c>
      <c r="K17" s="23">
        <v>2</v>
      </c>
      <c r="L17" s="23">
        <v>3</v>
      </c>
    </row>
    <row r="18" spans="1:12" ht="15.75" thickBot="1" x14ac:dyDescent="0.3">
      <c r="A18" s="20" t="s">
        <v>70</v>
      </c>
      <c r="C18">
        <v>3</v>
      </c>
      <c r="D18">
        <v>3</v>
      </c>
      <c r="I18" s="47" t="s">
        <v>106</v>
      </c>
      <c r="J18" s="48"/>
      <c r="K18" s="48"/>
      <c r="L18" s="49"/>
    </row>
    <row r="19" spans="1:12" ht="15.75" thickBot="1" x14ac:dyDescent="0.3">
      <c r="A19" s="20" t="s">
        <v>71</v>
      </c>
      <c r="C19">
        <v>2</v>
      </c>
      <c r="D19">
        <v>2</v>
      </c>
      <c r="I19" s="22" t="s">
        <v>49</v>
      </c>
      <c r="J19" s="23">
        <v>1</v>
      </c>
      <c r="K19" s="23"/>
      <c r="L19" s="23">
        <v>1</v>
      </c>
    </row>
    <row r="20" spans="1:12" ht="15.75" thickBot="1" x14ac:dyDescent="0.3">
      <c r="A20" s="20" t="s">
        <v>72</v>
      </c>
      <c r="C20">
        <v>1</v>
      </c>
      <c r="D20">
        <v>1</v>
      </c>
      <c r="I20" s="22" t="s">
        <v>60</v>
      </c>
      <c r="J20" s="23">
        <v>1</v>
      </c>
      <c r="K20" s="23"/>
      <c r="L20" s="23">
        <v>1</v>
      </c>
    </row>
    <row r="21" spans="1:12" ht="15.75" thickBot="1" x14ac:dyDescent="0.3">
      <c r="A21" s="20" t="s">
        <v>73</v>
      </c>
      <c r="C21">
        <v>1</v>
      </c>
      <c r="D21">
        <v>1</v>
      </c>
      <c r="I21" s="22" t="s">
        <v>20</v>
      </c>
      <c r="J21" s="23">
        <v>1</v>
      </c>
      <c r="K21" s="23">
        <v>1</v>
      </c>
      <c r="L21" s="23">
        <v>2</v>
      </c>
    </row>
    <row r="22" spans="1:12" ht="15.75" thickBot="1" x14ac:dyDescent="0.3">
      <c r="A22" s="20" t="s">
        <v>74</v>
      </c>
      <c r="C22">
        <v>1</v>
      </c>
      <c r="D22">
        <v>1</v>
      </c>
      <c r="I22" s="24" t="s">
        <v>102</v>
      </c>
      <c r="J22" s="21">
        <v>13</v>
      </c>
      <c r="K22" s="21">
        <v>25</v>
      </c>
      <c r="L22" s="21">
        <v>38</v>
      </c>
    </row>
    <row r="23" spans="1:12" x14ac:dyDescent="0.25">
      <c r="A23" s="20" t="s">
        <v>75</v>
      </c>
      <c r="C23">
        <v>1</v>
      </c>
      <c r="D23">
        <v>1</v>
      </c>
    </row>
    <row r="24" spans="1:12" x14ac:dyDescent="0.25">
      <c r="A24" s="20" t="s">
        <v>78</v>
      </c>
      <c r="C24">
        <v>2</v>
      </c>
      <c r="D24">
        <v>2</v>
      </c>
    </row>
    <row r="25" spans="1:12" x14ac:dyDescent="0.25">
      <c r="A25" s="20" t="s">
        <v>47</v>
      </c>
      <c r="B25">
        <v>1</v>
      </c>
      <c r="D25">
        <v>1</v>
      </c>
    </row>
    <row r="26" spans="1:12" x14ac:dyDescent="0.25">
      <c r="A26" s="20" t="s">
        <v>39</v>
      </c>
      <c r="B26">
        <v>1</v>
      </c>
      <c r="D26">
        <v>1</v>
      </c>
    </row>
    <row r="27" spans="1:12" x14ac:dyDescent="0.25">
      <c r="A27" s="20" t="s">
        <v>79</v>
      </c>
      <c r="C27">
        <v>1</v>
      </c>
      <c r="D27">
        <v>1</v>
      </c>
    </row>
    <row r="28" spans="1:12" x14ac:dyDescent="0.25">
      <c r="A28" s="20" t="s">
        <v>40</v>
      </c>
      <c r="B28">
        <v>1</v>
      </c>
      <c r="D28">
        <v>1</v>
      </c>
    </row>
    <row r="29" spans="1:12" x14ac:dyDescent="0.25">
      <c r="A29" s="20" t="s">
        <v>80</v>
      </c>
      <c r="C29">
        <v>1</v>
      </c>
      <c r="D29">
        <v>1</v>
      </c>
    </row>
    <row r="30" spans="1:12" x14ac:dyDescent="0.25">
      <c r="A30" s="20" t="s">
        <v>81</v>
      </c>
      <c r="C30">
        <v>1</v>
      </c>
      <c r="D30">
        <v>1</v>
      </c>
    </row>
    <row r="31" spans="1:12" x14ac:dyDescent="0.25">
      <c r="A31" s="20" t="s">
        <v>82</v>
      </c>
      <c r="C31">
        <v>1</v>
      </c>
      <c r="D31">
        <v>1</v>
      </c>
    </row>
    <row r="32" spans="1:12" x14ac:dyDescent="0.25">
      <c r="A32" s="20" t="s">
        <v>83</v>
      </c>
      <c r="C32">
        <v>1</v>
      </c>
      <c r="D32">
        <v>1</v>
      </c>
    </row>
    <row r="33" spans="1:4" x14ac:dyDescent="0.25">
      <c r="A33" s="20" t="s">
        <v>84</v>
      </c>
      <c r="C33">
        <v>2</v>
      </c>
      <c r="D33">
        <v>2</v>
      </c>
    </row>
    <row r="34" spans="1:4" x14ac:dyDescent="0.25">
      <c r="A34" s="20" t="s">
        <v>85</v>
      </c>
      <c r="C34">
        <v>1</v>
      </c>
      <c r="D34">
        <v>1</v>
      </c>
    </row>
    <row r="35" spans="1:4" x14ac:dyDescent="0.25">
      <c r="A35" s="20" t="s">
        <v>41</v>
      </c>
      <c r="B35">
        <v>2</v>
      </c>
      <c r="D35">
        <v>2</v>
      </c>
    </row>
    <row r="36" spans="1:4" x14ac:dyDescent="0.25">
      <c r="A36" s="20" t="s">
        <v>42</v>
      </c>
      <c r="B36">
        <v>1</v>
      </c>
      <c r="D36">
        <v>1</v>
      </c>
    </row>
    <row r="37" spans="1:4" x14ac:dyDescent="0.25">
      <c r="A37" s="20" t="s">
        <v>43</v>
      </c>
      <c r="B37">
        <v>1</v>
      </c>
      <c r="D37">
        <v>1</v>
      </c>
    </row>
    <row r="38" spans="1:4" x14ac:dyDescent="0.25">
      <c r="A38" s="20" t="s">
        <v>44</v>
      </c>
      <c r="B38">
        <v>2</v>
      </c>
      <c r="D38">
        <v>2</v>
      </c>
    </row>
    <row r="39" spans="1:4" x14ac:dyDescent="0.25">
      <c r="A39" s="20" t="s">
        <v>45</v>
      </c>
      <c r="B39">
        <v>2</v>
      </c>
      <c r="D39">
        <v>2</v>
      </c>
    </row>
    <row r="40" spans="1:4" x14ac:dyDescent="0.25">
      <c r="A40" s="20" t="s">
        <v>46</v>
      </c>
      <c r="B40">
        <v>2</v>
      </c>
      <c r="D40">
        <v>2</v>
      </c>
    </row>
    <row r="41" spans="1:4" x14ac:dyDescent="0.25">
      <c r="A41" s="20" t="s">
        <v>102</v>
      </c>
      <c r="B41">
        <v>17</v>
      </c>
      <c r="C41">
        <v>33</v>
      </c>
      <c r="D41">
        <v>50</v>
      </c>
    </row>
  </sheetData>
  <mergeCells count="4">
    <mergeCell ref="I18:L18"/>
    <mergeCell ref="I9:I10"/>
    <mergeCell ref="J9:K9"/>
    <mergeCell ref="L9:L10"/>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8"/>
  <sheetViews>
    <sheetView tabSelected="1" zoomScale="70" zoomScaleNormal="70" workbookViewId="0"/>
  </sheetViews>
  <sheetFormatPr baseColWidth="10" defaultColWidth="0" defaultRowHeight="15" x14ac:dyDescent="0.25"/>
  <cols>
    <col min="1" max="1" width="12.5703125" style="1" customWidth="1"/>
    <col min="2" max="2" width="18.140625" style="1" customWidth="1"/>
    <col min="3" max="3" width="17.5703125" style="1" customWidth="1"/>
    <col min="4" max="4" width="65.85546875" style="2" customWidth="1"/>
    <col min="5" max="5" width="41.85546875" style="1" customWidth="1"/>
    <col min="6" max="6" width="13.85546875" style="2" customWidth="1"/>
    <col min="7" max="7" width="62.7109375" style="1" customWidth="1"/>
    <col min="8" max="8" width="29" style="1" customWidth="1"/>
    <col min="9" max="9" width="37.85546875" style="1" customWidth="1"/>
    <col min="10" max="10" width="11.42578125" style="1" customWidth="1"/>
    <col min="11" max="11" width="35.5703125" style="1" customWidth="1"/>
    <col min="12" max="12" width="14.85546875" style="1" customWidth="1"/>
    <col min="13" max="13" width="22.140625" style="1" customWidth="1"/>
    <col min="14" max="14" width="57.7109375" style="2" customWidth="1"/>
    <col min="15" max="15" width="23.85546875" style="2" customWidth="1"/>
    <col min="16" max="16" width="29.5703125" style="1" hidden="1" customWidth="1"/>
    <col min="17" max="17" width="23.85546875" style="1" hidden="1" customWidth="1"/>
    <col min="18" max="18" width="12.5703125" style="1" hidden="1" customWidth="1"/>
    <col min="19" max="19" width="29.5703125" style="1" hidden="1" customWidth="1"/>
    <col min="20" max="20" width="23.85546875" style="1" hidden="1" customWidth="1"/>
    <col min="21" max="21" width="12.5703125" style="1" hidden="1" customWidth="1"/>
    <col min="22" max="22" width="11.42578125" style="1" customWidth="1"/>
    <col min="23" max="23" width="15.42578125" style="1" customWidth="1"/>
    <col min="24" max="24" width="18.28515625" style="1" customWidth="1"/>
    <col min="25" max="25" width="11.42578125" style="1" customWidth="1"/>
    <col min="26" max="26" width="19.5703125" style="1" customWidth="1"/>
    <col min="27" max="27" width="48" style="1" customWidth="1"/>
    <col min="28" max="81" width="0" style="1" hidden="1" customWidth="1"/>
    <col min="82" max="16384" width="11.42578125" style="1" hidden="1"/>
  </cols>
  <sheetData>
    <row r="1" spans="1:27" s="10" customFormat="1" ht="31.5" x14ac:dyDescent="0.25">
      <c r="B1" s="34"/>
      <c r="C1" s="34"/>
      <c r="D1" s="35"/>
      <c r="E1" s="34"/>
      <c r="F1" s="35"/>
      <c r="G1" s="34"/>
      <c r="N1" s="12"/>
      <c r="O1" s="12"/>
    </row>
    <row r="2" spans="1:27" s="10" customFormat="1" ht="30" x14ac:dyDescent="0.25">
      <c r="B2" s="56" t="s">
        <v>115</v>
      </c>
      <c r="C2" s="56"/>
      <c r="D2" s="56"/>
      <c r="E2" s="56"/>
      <c r="F2" s="56"/>
      <c r="G2" s="56"/>
      <c r="H2" s="16"/>
      <c r="I2" s="16"/>
      <c r="J2" s="16"/>
      <c r="K2" s="16"/>
      <c r="L2" s="16"/>
      <c r="M2" s="16"/>
      <c r="N2" s="12"/>
      <c r="O2" s="12"/>
    </row>
    <row r="3" spans="1:27" s="10" customFormat="1" ht="78" customHeight="1" x14ac:dyDescent="0.25">
      <c r="B3" s="56" t="s">
        <v>342</v>
      </c>
      <c r="C3" s="56"/>
      <c r="D3" s="56"/>
      <c r="E3" s="56"/>
      <c r="F3" s="56"/>
      <c r="G3" s="56"/>
      <c r="H3" s="16"/>
      <c r="I3" s="16"/>
      <c r="J3" s="16"/>
      <c r="K3" s="16"/>
      <c r="L3" s="16"/>
      <c r="M3" s="16"/>
      <c r="N3" s="12"/>
      <c r="O3" s="12"/>
    </row>
    <row r="4" spans="1:27" s="10" customFormat="1" ht="3.75" customHeight="1" x14ac:dyDescent="0.25">
      <c r="D4" s="12"/>
      <c r="E4" s="54"/>
      <c r="F4" s="54"/>
      <c r="G4" s="54"/>
      <c r="H4" s="54"/>
      <c r="I4" s="54"/>
      <c r="J4" s="54"/>
      <c r="N4" s="12"/>
      <c r="O4" s="12"/>
    </row>
    <row r="5" spans="1:27" ht="30.75" customHeight="1" x14ac:dyDescent="0.25">
      <c r="A5" s="2"/>
      <c r="B5" s="12"/>
      <c r="C5" s="12"/>
      <c r="D5" s="12"/>
      <c r="E5" s="12"/>
      <c r="F5" s="12"/>
      <c r="G5" s="12"/>
      <c r="H5" s="12"/>
      <c r="I5" s="12"/>
      <c r="J5" s="12"/>
      <c r="K5" s="12"/>
      <c r="L5" s="12"/>
      <c r="M5" s="12"/>
      <c r="N5" s="61"/>
      <c r="O5" s="62"/>
      <c r="P5" s="63" t="s">
        <v>87</v>
      </c>
      <c r="Q5" s="63"/>
      <c r="R5" s="63"/>
      <c r="S5" s="55" t="s">
        <v>88</v>
      </c>
      <c r="T5" s="55"/>
      <c r="U5" s="55"/>
      <c r="V5" s="59"/>
      <c r="W5" s="59"/>
      <c r="X5" s="59"/>
      <c r="Y5" s="59"/>
      <c r="Z5" s="60"/>
      <c r="AA5" s="57" t="s">
        <v>63</v>
      </c>
    </row>
    <row r="6" spans="1:27" ht="89.25" customHeight="1" x14ac:dyDescent="0.25">
      <c r="A6" s="27" t="s">
        <v>90</v>
      </c>
      <c r="B6" s="27" t="s">
        <v>61</v>
      </c>
      <c r="C6" s="27" t="s">
        <v>25</v>
      </c>
      <c r="D6" s="27" t="s">
        <v>62</v>
      </c>
      <c r="E6" s="27" t="s">
        <v>0</v>
      </c>
      <c r="F6" s="27" t="s">
        <v>1</v>
      </c>
      <c r="G6" s="27" t="s">
        <v>2</v>
      </c>
      <c r="H6" s="27" t="s">
        <v>3</v>
      </c>
      <c r="I6" s="27" t="s">
        <v>4</v>
      </c>
      <c r="J6" s="27" t="s">
        <v>5</v>
      </c>
      <c r="K6" s="27" t="s">
        <v>6</v>
      </c>
      <c r="L6" s="27" t="s">
        <v>7</v>
      </c>
      <c r="M6" s="27" t="s">
        <v>8</v>
      </c>
      <c r="N6" s="28" t="s">
        <v>280</v>
      </c>
      <c r="O6" s="28" t="s">
        <v>27</v>
      </c>
      <c r="P6" s="29" t="s">
        <v>26</v>
      </c>
      <c r="Q6" s="29" t="s">
        <v>27</v>
      </c>
      <c r="R6" s="29" t="s">
        <v>35</v>
      </c>
      <c r="S6" s="28" t="s">
        <v>26</v>
      </c>
      <c r="T6" s="28" t="s">
        <v>27</v>
      </c>
      <c r="U6" s="28" t="s">
        <v>35</v>
      </c>
      <c r="V6" s="27" t="s">
        <v>29</v>
      </c>
      <c r="W6" s="27" t="s">
        <v>34</v>
      </c>
      <c r="X6" s="27" t="s">
        <v>33</v>
      </c>
      <c r="Y6" s="27" t="s">
        <v>30</v>
      </c>
      <c r="Z6" s="30" t="s">
        <v>31</v>
      </c>
      <c r="AA6" s="58"/>
    </row>
    <row r="7" spans="1:27" ht="110.25" customHeight="1" x14ac:dyDescent="0.25">
      <c r="A7" s="25">
        <v>2021</v>
      </c>
      <c r="B7" s="25">
        <v>111</v>
      </c>
      <c r="C7" s="26" t="s">
        <v>67</v>
      </c>
      <c r="D7" s="26" t="s">
        <v>116</v>
      </c>
      <c r="E7" s="26" t="s">
        <v>117</v>
      </c>
      <c r="F7" s="26">
        <v>1</v>
      </c>
      <c r="G7" s="26" t="s">
        <v>134</v>
      </c>
      <c r="H7" s="26" t="s">
        <v>135</v>
      </c>
      <c r="I7" s="26" t="s">
        <v>136</v>
      </c>
      <c r="J7" s="26">
        <v>5</v>
      </c>
      <c r="K7" s="26" t="s">
        <v>137</v>
      </c>
      <c r="L7" s="26" t="s">
        <v>138</v>
      </c>
      <c r="M7" s="36" t="s">
        <v>139</v>
      </c>
      <c r="N7" s="37" t="s">
        <v>311</v>
      </c>
      <c r="O7" s="37" t="s">
        <v>281</v>
      </c>
      <c r="P7" s="37"/>
      <c r="Q7" s="37"/>
      <c r="R7" s="37"/>
      <c r="S7" s="37"/>
      <c r="T7" s="37"/>
      <c r="U7" s="43"/>
      <c r="V7" s="38">
        <v>5</v>
      </c>
      <c r="W7" s="46" t="s">
        <v>32</v>
      </c>
      <c r="X7" s="37"/>
      <c r="Y7" s="37">
        <v>100</v>
      </c>
      <c r="Z7" s="37" t="s">
        <v>32</v>
      </c>
      <c r="AA7" s="38" t="s">
        <v>208</v>
      </c>
    </row>
    <row r="8" spans="1:27" ht="107.25" customHeight="1" x14ac:dyDescent="0.25">
      <c r="A8" s="25">
        <v>2021</v>
      </c>
      <c r="B8" s="25">
        <v>111</v>
      </c>
      <c r="C8" s="26" t="s">
        <v>67</v>
      </c>
      <c r="D8" s="26" t="s">
        <v>116</v>
      </c>
      <c r="E8" s="26" t="s">
        <v>117</v>
      </c>
      <c r="F8" s="26">
        <v>2</v>
      </c>
      <c r="G8" s="26" t="s">
        <v>140</v>
      </c>
      <c r="H8" s="26" t="s">
        <v>141</v>
      </c>
      <c r="I8" s="26" t="s">
        <v>142</v>
      </c>
      <c r="J8" s="26">
        <v>100</v>
      </c>
      <c r="K8" s="26" t="s">
        <v>143</v>
      </c>
      <c r="L8" s="26" t="s">
        <v>138</v>
      </c>
      <c r="M8" s="36" t="s">
        <v>139</v>
      </c>
      <c r="N8" s="37" t="s">
        <v>312</v>
      </c>
      <c r="O8" s="37" t="s">
        <v>282</v>
      </c>
      <c r="P8" s="37"/>
      <c r="Q8" s="37"/>
      <c r="R8" s="37"/>
      <c r="S8" s="37"/>
      <c r="T8" s="37"/>
      <c r="U8" s="43"/>
      <c r="V8" s="38">
        <v>100</v>
      </c>
      <c r="W8" s="46" t="s">
        <v>32</v>
      </c>
      <c r="X8" s="37"/>
      <c r="Y8" s="37">
        <v>100</v>
      </c>
      <c r="Z8" s="37" t="s">
        <v>32</v>
      </c>
      <c r="AA8" s="38" t="s">
        <v>208</v>
      </c>
    </row>
    <row r="9" spans="1:27" ht="198.75" customHeight="1" x14ac:dyDescent="0.25">
      <c r="A9" s="25">
        <v>2021</v>
      </c>
      <c r="B9" s="25">
        <v>111</v>
      </c>
      <c r="C9" s="26" t="s">
        <v>68</v>
      </c>
      <c r="D9" s="26" t="s">
        <v>118</v>
      </c>
      <c r="E9" s="26" t="s">
        <v>119</v>
      </c>
      <c r="F9" s="26">
        <v>1</v>
      </c>
      <c r="G9" s="26" t="s">
        <v>144</v>
      </c>
      <c r="H9" s="26" t="s">
        <v>145</v>
      </c>
      <c r="I9" s="26" t="s">
        <v>146</v>
      </c>
      <c r="J9" s="26">
        <v>100</v>
      </c>
      <c r="K9" s="26" t="s">
        <v>147</v>
      </c>
      <c r="L9" s="26" t="s">
        <v>138</v>
      </c>
      <c r="M9" s="36" t="s">
        <v>139</v>
      </c>
      <c r="N9" s="37" t="s">
        <v>313</v>
      </c>
      <c r="O9" s="37" t="s">
        <v>283</v>
      </c>
      <c r="P9" s="37"/>
      <c r="Q9" s="37"/>
      <c r="R9" s="37"/>
      <c r="S9" s="37"/>
      <c r="T9" s="37"/>
      <c r="U9" s="43"/>
      <c r="V9" s="38">
        <v>100</v>
      </c>
      <c r="W9" s="46" t="s">
        <v>32</v>
      </c>
      <c r="X9" s="37"/>
      <c r="Y9" s="37">
        <v>100</v>
      </c>
      <c r="Z9" s="37" t="s">
        <v>32</v>
      </c>
      <c r="AA9" s="38" t="s">
        <v>208</v>
      </c>
    </row>
    <row r="10" spans="1:27" ht="133.5" customHeight="1" x14ac:dyDescent="0.25">
      <c r="A10" s="25">
        <v>2021</v>
      </c>
      <c r="B10" s="25">
        <v>111</v>
      </c>
      <c r="C10" s="26" t="s">
        <v>69</v>
      </c>
      <c r="D10" s="26" t="s">
        <v>120</v>
      </c>
      <c r="E10" s="26" t="s">
        <v>121</v>
      </c>
      <c r="F10" s="26">
        <v>1</v>
      </c>
      <c r="G10" s="26" t="s">
        <v>148</v>
      </c>
      <c r="H10" s="26" t="s">
        <v>149</v>
      </c>
      <c r="I10" s="26" t="s">
        <v>150</v>
      </c>
      <c r="J10" s="26">
        <v>6</v>
      </c>
      <c r="K10" s="26" t="s">
        <v>151</v>
      </c>
      <c r="L10" s="26" t="s">
        <v>138</v>
      </c>
      <c r="M10" s="36" t="s">
        <v>139</v>
      </c>
      <c r="N10" s="37" t="s">
        <v>314</v>
      </c>
      <c r="O10" s="37" t="s">
        <v>284</v>
      </c>
      <c r="P10" s="37"/>
      <c r="Q10" s="37"/>
      <c r="R10" s="37"/>
      <c r="S10" s="37"/>
      <c r="T10" s="37"/>
      <c r="U10" s="43"/>
      <c r="V10" s="38">
        <v>6</v>
      </c>
      <c r="W10" s="46" t="s">
        <v>32</v>
      </c>
      <c r="X10" s="37"/>
      <c r="Y10" s="37">
        <v>100</v>
      </c>
      <c r="Z10" s="37" t="s">
        <v>32</v>
      </c>
      <c r="AA10" s="38" t="s">
        <v>208</v>
      </c>
    </row>
    <row r="11" spans="1:27" ht="147" customHeight="1" x14ac:dyDescent="0.25">
      <c r="A11" s="25">
        <v>2021</v>
      </c>
      <c r="B11" s="25">
        <v>111</v>
      </c>
      <c r="C11" s="26" t="s">
        <v>80</v>
      </c>
      <c r="D11" s="26" t="s">
        <v>122</v>
      </c>
      <c r="E11" s="26" t="s">
        <v>123</v>
      </c>
      <c r="F11" s="26">
        <v>1</v>
      </c>
      <c r="G11" s="26" t="s">
        <v>152</v>
      </c>
      <c r="H11" s="26" t="s">
        <v>153</v>
      </c>
      <c r="I11" s="26" t="s">
        <v>154</v>
      </c>
      <c r="J11" s="26">
        <v>6</v>
      </c>
      <c r="K11" s="26" t="s">
        <v>155</v>
      </c>
      <c r="L11" s="26" t="s">
        <v>138</v>
      </c>
      <c r="M11" s="36" t="s">
        <v>139</v>
      </c>
      <c r="N11" s="37" t="s">
        <v>315</v>
      </c>
      <c r="O11" s="37" t="s">
        <v>285</v>
      </c>
      <c r="P11" s="37"/>
      <c r="Q11" s="37"/>
      <c r="R11" s="37"/>
      <c r="S11" s="37"/>
      <c r="T11" s="37"/>
      <c r="U11" s="43"/>
      <c r="V11" s="38">
        <v>6</v>
      </c>
      <c r="W11" s="46" t="s">
        <v>32</v>
      </c>
      <c r="X11" s="37"/>
      <c r="Y11" s="37">
        <v>100</v>
      </c>
      <c r="Z11" s="37" t="s">
        <v>32</v>
      </c>
      <c r="AA11" s="38" t="s">
        <v>208</v>
      </c>
    </row>
    <row r="12" spans="1:27" s="10" customFormat="1" ht="147" customHeight="1" x14ac:dyDescent="0.25">
      <c r="A12" s="25">
        <v>2021</v>
      </c>
      <c r="B12" s="25">
        <v>111</v>
      </c>
      <c r="C12" s="26" t="s">
        <v>80</v>
      </c>
      <c r="D12" s="26" t="s">
        <v>122</v>
      </c>
      <c r="E12" s="26" t="s">
        <v>123</v>
      </c>
      <c r="F12" s="26">
        <v>2</v>
      </c>
      <c r="G12" s="26" t="s">
        <v>156</v>
      </c>
      <c r="H12" s="26" t="s">
        <v>157</v>
      </c>
      <c r="I12" s="26" t="s">
        <v>158</v>
      </c>
      <c r="J12" s="26">
        <v>1</v>
      </c>
      <c r="K12" s="26" t="s">
        <v>143</v>
      </c>
      <c r="L12" s="26" t="s">
        <v>138</v>
      </c>
      <c r="M12" s="36" t="s">
        <v>159</v>
      </c>
      <c r="N12" s="37" t="s">
        <v>316</v>
      </c>
      <c r="O12" s="37" t="s">
        <v>286</v>
      </c>
      <c r="P12" s="37"/>
      <c r="Q12" s="37"/>
      <c r="R12" s="37"/>
      <c r="S12" s="37"/>
      <c r="T12" s="37"/>
      <c r="U12" s="43"/>
      <c r="V12" s="38">
        <v>1</v>
      </c>
      <c r="W12" s="46" t="s">
        <v>32</v>
      </c>
      <c r="X12" s="37"/>
      <c r="Y12" s="37">
        <v>100</v>
      </c>
      <c r="Z12" s="37" t="s">
        <v>32</v>
      </c>
      <c r="AA12" s="38" t="s">
        <v>208</v>
      </c>
    </row>
    <row r="13" spans="1:27" ht="147" customHeight="1" x14ac:dyDescent="0.25">
      <c r="A13" s="25">
        <v>2021</v>
      </c>
      <c r="B13" s="25">
        <v>111</v>
      </c>
      <c r="C13" s="26" t="s">
        <v>80</v>
      </c>
      <c r="D13" s="26" t="s">
        <v>122</v>
      </c>
      <c r="E13" s="26" t="s">
        <v>123</v>
      </c>
      <c r="F13" s="26">
        <v>3</v>
      </c>
      <c r="G13" s="26" t="s">
        <v>160</v>
      </c>
      <c r="H13" s="26" t="s">
        <v>161</v>
      </c>
      <c r="I13" s="26" t="s">
        <v>162</v>
      </c>
      <c r="J13" s="26">
        <v>1</v>
      </c>
      <c r="K13" s="26" t="s">
        <v>155</v>
      </c>
      <c r="L13" s="26" t="s">
        <v>138</v>
      </c>
      <c r="M13" s="36" t="s">
        <v>139</v>
      </c>
      <c r="N13" s="37" t="s">
        <v>317</v>
      </c>
      <c r="O13" s="37" t="s">
        <v>287</v>
      </c>
      <c r="P13" s="37"/>
      <c r="Q13" s="37"/>
      <c r="R13" s="37"/>
      <c r="S13" s="37"/>
      <c r="T13" s="37"/>
      <c r="U13" s="43"/>
      <c r="V13" s="38">
        <v>1</v>
      </c>
      <c r="W13" s="46" t="s">
        <v>32</v>
      </c>
      <c r="X13" s="37"/>
      <c r="Y13" s="37">
        <v>100</v>
      </c>
      <c r="Z13" s="37" t="s">
        <v>32</v>
      </c>
      <c r="AA13" s="38" t="s">
        <v>208</v>
      </c>
    </row>
    <row r="14" spans="1:27" ht="147" customHeight="1" x14ac:dyDescent="0.25">
      <c r="A14" s="25">
        <v>2021</v>
      </c>
      <c r="B14" s="25">
        <v>111</v>
      </c>
      <c r="C14" s="26" t="s">
        <v>80</v>
      </c>
      <c r="D14" s="26" t="s">
        <v>122</v>
      </c>
      <c r="E14" s="26" t="s">
        <v>123</v>
      </c>
      <c r="F14" s="26">
        <v>4</v>
      </c>
      <c r="G14" s="26" t="s">
        <v>163</v>
      </c>
      <c r="H14" s="26" t="s">
        <v>164</v>
      </c>
      <c r="I14" s="26" t="s">
        <v>165</v>
      </c>
      <c r="J14" s="26">
        <v>2</v>
      </c>
      <c r="K14" s="26" t="s">
        <v>166</v>
      </c>
      <c r="L14" s="26" t="s">
        <v>138</v>
      </c>
      <c r="M14" s="36" t="s">
        <v>139</v>
      </c>
      <c r="N14" s="37" t="s">
        <v>318</v>
      </c>
      <c r="O14" s="37" t="s">
        <v>288</v>
      </c>
      <c r="P14" s="37"/>
      <c r="Q14" s="37"/>
      <c r="R14" s="37"/>
      <c r="S14" s="37"/>
      <c r="T14" s="37"/>
      <c r="U14" s="43"/>
      <c r="V14" s="38">
        <v>2</v>
      </c>
      <c r="W14" s="46" t="s">
        <v>32</v>
      </c>
      <c r="X14" s="37"/>
      <c r="Y14" s="37">
        <v>100</v>
      </c>
      <c r="Z14" s="37" t="s">
        <v>32</v>
      </c>
      <c r="AA14" s="38" t="s">
        <v>208</v>
      </c>
    </row>
    <row r="15" spans="1:27" ht="159.75" customHeight="1" x14ac:dyDescent="0.25">
      <c r="A15" s="25">
        <v>2021</v>
      </c>
      <c r="B15" s="25">
        <v>111</v>
      </c>
      <c r="C15" s="26" t="s">
        <v>80</v>
      </c>
      <c r="D15" s="26" t="s">
        <v>122</v>
      </c>
      <c r="E15" s="26" t="s">
        <v>123</v>
      </c>
      <c r="F15" s="26">
        <v>5</v>
      </c>
      <c r="G15" s="26" t="s">
        <v>167</v>
      </c>
      <c r="H15" s="26" t="s">
        <v>168</v>
      </c>
      <c r="I15" s="26" t="s">
        <v>169</v>
      </c>
      <c r="J15" s="26">
        <v>100</v>
      </c>
      <c r="K15" s="26" t="s">
        <v>170</v>
      </c>
      <c r="L15" s="26" t="s">
        <v>138</v>
      </c>
      <c r="M15" s="36" t="s">
        <v>139</v>
      </c>
      <c r="N15" s="37" t="s">
        <v>319</v>
      </c>
      <c r="O15" s="37" t="s">
        <v>289</v>
      </c>
      <c r="P15" s="37"/>
      <c r="Q15" s="37"/>
      <c r="R15" s="37"/>
      <c r="S15" s="37"/>
      <c r="T15" s="37"/>
      <c r="U15" s="43"/>
      <c r="V15" s="38">
        <v>100</v>
      </c>
      <c r="W15" s="46" t="s">
        <v>32</v>
      </c>
      <c r="X15" s="37"/>
      <c r="Y15" s="37">
        <v>100</v>
      </c>
      <c r="Z15" s="37" t="s">
        <v>32</v>
      </c>
      <c r="AA15" s="38" t="s">
        <v>208</v>
      </c>
    </row>
    <row r="16" spans="1:27" s="10" customFormat="1" ht="159.75" customHeight="1" x14ac:dyDescent="0.25">
      <c r="A16" s="25">
        <v>2021</v>
      </c>
      <c r="B16" s="25">
        <v>111</v>
      </c>
      <c r="C16" s="26" t="s">
        <v>81</v>
      </c>
      <c r="D16" s="26" t="s">
        <v>124</v>
      </c>
      <c r="E16" s="26" t="s">
        <v>125</v>
      </c>
      <c r="F16" s="26">
        <v>1</v>
      </c>
      <c r="G16" s="26" t="s">
        <v>171</v>
      </c>
      <c r="H16" s="26" t="s">
        <v>172</v>
      </c>
      <c r="I16" s="26" t="s">
        <v>173</v>
      </c>
      <c r="J16" s="26">
        <v>100</v>
      </c>
      <c r="K16" s="26" t="s">
        <v>174</v>
      </c>
      <c r="L16" s="26" t="s">
        <v>138</v>
      </c>
      <c r="M16" s="36" t="s">
        <v>139</v>
      </c>
      <c r="N16" s="37" t="s">
        <v>320</v>
      </c>
      <c r="O16" s="37" t="s">
        <v>290</v>
      </c>
      <c r="P16" s="37"/>
      <c r="Q16" s="37"/>
      <c r="R16" s="37"/>
      <c r="S16" s="37"/>
      <c r="T16" s="37"/>
      <c r="U16" s="43"/>
      <c r="V16" s="38">
        <v>100</v>
      </c>
      <c r="W16" s="46" t="s">
        <v>32</v>
      </c>
      <c r="X16" s="39"/>
      <c r="Y16" s="37">
        <v>100</v>
      </c>
      <c r="Z16" s="37" t="s">
        <v>32</v>
      </c>
      <c r="AA16" s="38" t="s">
        <v>208</v>
      </c>
    </row>
    <row r="17" spans="1:27" s="10" customFormat="1" ht="159.75" customHeight="1" x14ac:dyDescent="0.25">
      <c r="A17" s="25">
        <v>2021</v>
      </c>
      <c r="B17" s="25">
        <v>111</v>
      </c>
      <c r="C17" s="26" t="s">
        <v>81</v>
      </c>
      <c r="D17" s="26" t="s">
        <v>124</v>
      </c>
      <c r="E17" s="26" t="s">
        <v>125</v>
      </c>
      <c r="F17" s="26">
        <v>2</v>
      </c>
      <c r="G17" s="26" t="s">
        <v>175</v>
      </c>
      <c r="H17" s="26" t="s">
        <v>176</v>
      </c>
      <c r="I17" s="26" t="s">
        <v>177</v>
      </c>
      <c r="J17" s="26">
        <v>1</v>
      </c>
      <c r="K17" s="26" t="s">
        <v>174</v>
      </c>
      <c r="L17" s="26" t="s">
        <v>138</v>
      </c>
      <c r="M17" s="36" t="s">
        <v>139</v>
      </c>
      <c r="N17" s="37" t="s">
        <v>321</v>
      </c>
      <c r="O17" s="37" t="s">
        <v>291</v>
      </c>
      <c r="P17" s="37"/>
      <c r="Q17" s="37"/>
      <c r="R17" s="37"/>
      <c r="S17" s="37"/>
      <c r="T17" s="37"/>
      <c r="U17" s="43"/>
      <c r="V17" s="38">
        <v>1</v>
      </c>
      <c r="W17" s="46" t="s">
        <v>32</v>
      </c>
      <c r="X17" s="37"/>
      <c r="Y17" s="37">
        <v>100</v>
      </c>
      <c r="Z17" s="37" t="s">
        <v>32</v>
      </c>
      <c r="AA17" s="38" t="s">
        <v>208</v>
      </c>
    </row>
    <row r="18" spans="1:27" ht="159.75" customHeight="1" x14ac:dyDescent="0.25">
      <c r="A18" s="25">
        <v>2021</v>
      </c>
      <c r="B18" s="25">
        <v>111</v>
      </c>
      <c r="C18" s="26" t="s">
        <v>82</v>
      </c>
      <c r="D18" s="26" t="s">
        <v>126</v>
      </c>
      <c r="E18" s="26" t="s">
        <v>127</v>
      </c>
      <c r="F18" s="26">
        <v>1</v>
      </c>
      <c r="G18" s="26" t="s">
        <v>178</v>
      </c>
      <c r="H18" s="26" t="s">
        <v>179</v>
      </c>
      <c r="I18" s="26" t="s">
        <v>180</v>
      </c>
      <c r="J18" s="26">
        <v>1</v>
      </c>
      <c r="K18" s="26" t="s">
        <v>174</v>
      </c>
      <c r="L18" s="26" t="s">
        <v>138</v>
      </c>
      <c r="M18" s="36" t="s">
        <v>139</v>
      </c>
      <c r="N18" s="37" t="s">
        <v>322</v>
      </c>
      <c r="O18" s="37" t="s">
        <v>292</v>
      </c>
      <c r="P18" s="37"/>
      <c r="Q18" s="37"/>
      <c r="R18" s="37"/>
      <c r="S18" s="37"/>
      <c r="T18" s="37"/>
      <c r="U18" s="43"/>
      <c r="V18" s="38">
        <v>1</v>
      </c>
      <c r="W18" s="46" t="s">
        <v>32</v>
      </c>
      <c r="X18" s="37"/>
      <c r="Y18" s="37">
        <v>100</v>
      </c>
      <c r="Z18" s="37" t="s">
        <v>32</v>
      </c>
      <c r="AA18" s="38" t="s">
        <v>208</v>
      </c>
    </row>
    <row r="19" spans="1:27" ht="126.75" customHeight="1" x14ac:dyDescent="0.25">
      <c r="A19" s="25">
        <v>2021</v>
      </c>
      <c r="B19" s="25">
        <v>111</v>
      </c>
      <c r="C19" s="26" t="s">
        <v>82</v>
      </c>
      <c r="D19" s="26" t="s">
        <v>126</v>
      </c>
      <c r="E19" s="26" t="s">
        <v>127</v>
      </c>
      <c r="F19" s="26">
        <v>2</v>
      </c>
      <c r="G19" s="26" t="s">
        <v>181</v>
      </c>
      <c r="H19" s="26" t="s">
        <v>182</v>
      </c>
      <c r="I19" s="26" t="s">
        <v>183</v>
      </c>
      <c r="J19" s="26">
        <v>100</v>
      </c>
      <c r="K19" s="26" t="s">
        <v>184</v>
      </c>
      <c r="L19" s="26" t="s">
        <v>138</v>
      </c>
      <c r="M19" s="36" t="s">
        <v>185</v>
      </c>
      <c r="N19" s="37" t="s">
        <v>323</v>
      </c>
      <c r="O19" s="37" t="s">
        <v>293</v>
      </c>
      <c r="P19" s="40"/>
      <c r="Q19" s="40"/>
      <c r="R19" s="40"/>
      <c r="S19" s="40"/>
      <c r="T19" s="40"/>
      <c r="U19" s="44"/>
      <c r="V19" s="38">
        <v>100</v>
      </c>
      <c r="W19" s="46" t="s">
        <v>32</v>
      </c>
      <c r="X19" s="37"/>
      <c r="Y19" s="37">
        <v>100</v>
      </c>
      <c r="Z19" s="37" t="s">
        <v>32</v>
      </c>
      <c r="AA19" s="38" t="s">
        <v>208</v>
      </c>
    </row>
    <row r="20" spans="1:27" ht="106.5" customHeight="1" x14ac:dyDescent="0.25">
      <c r="A20" s="25">
        <v>2021</v>
      </c>
      <c r="B20" s="25">
        <v>111</v>
      </c>
      <c r="C20" s="26" t="s">
        <v>83</v>
      </c>
      <c r="D20" s="26" t="s">
        <v>128</v>
      </c>
      <c r="E20" s="26" t="s">
        <v>129</v>
      </c>
      <c r="F20" s="26">
        <v>1</v>
      </c>
      <c r="G20" s="26" t="s">
        <v>186</v>
      </c>
      <c r="H20" s="26" t="s">
        <v>187</v>
      </c>
      <c r="I20" s="26" t="s">
        <v>188</v>
      </c>
      <c r="J20" s="26">
        <v>100</v>
      </c>
      <c r="K20" s="26" t="s">
        <v>174</v>
      </c>
      <c r="L20" s="26" t="s">
        <v>138</v>
      </c>
      <c r="M20" s="36" t="s">
        <v>139</v>
      </c>
      <c r="N20" s="37" t="s">
        <v>324</v>
      </c>
      <c r="O20" s="37" t="s">
        <v>294</v>
      </c>
      <c r="P20" s="40"/>
      <c r="Q20" s="40"/>
      <c r="R20" s="40"/>
      <c r="S20" s="40"/>
      <c r="T20" s="40"/>
      <c r="U20" s="44"/>
      <c r="V20" s="38">
        <v>100</v>
      </c>
      <c r="W20" s="46" t="s">
        <v>32</v>
      </c>
      <c r="X20" s="37"/>
      <c r="Y20" s="37">
        <v>100</v>
      </c>
      <c r="Z20" s="37" t="s">
        <v>32</v>
      </c>
      <c r="AA20" s="38" t="s">
        <v>208</v>
      </c>
    </row>
    <row r="21" spans="1:27" ht="106.5" customHeight="1" x14ac:dyDescent="0.25">
      <c r="A21" s="25">
        <v>2021</v>
      </c>
      <c r="B21" s="25">
        <v>111</v>
      </c>
      <c r="C21" s="26" t="s">
        <v>84</v>
      </c>
      <c r="D21" s="26" t="s">
        <v>130</v>
      </c>
      <c r="E21" s="26" t="s">
        <v>131</v>
      </c>
      <c r="F21" s="26">
        <v>1</v>
      </c>
      <c r="G21" s="26" t="s">
        <v>189</v>
      </c>
      <c r="H21" s="26" t="s">
        <v>190</v>
      </c>
      <c r="I21" s="26" t="s">
        <v>191</v>
      </c>
      <c r="J21" s="26">
        <v>1</v>
      </c>
      <c r="K21" s="26" t="s">
        <v>192</v>
      </c>
      <c r="L21" s="26" t="s">
        <v>138</v>
      </c>
      <c r="M21" s="36" t="s">
        <v>139</v>
      </c>
      <c r="N21" s="37" t="s">
        <v>325</v>
      </c>
      <c r="O21" s="37" t="s">
        <v>295</v>
      </c>
      <c r="P21" s="40"/>
      <c r="Q21" s="40"/>
      <c r="R21" s="40"/>
      <c r="S21" s="40"/>
      <c r="T21" s="40"/>
      <c r="U21" s="44"/>
      <c r="V21" s="38">
        <v>1</v>
      </c>
      <c r="W21" s="46" t="s">
        <v>32</v>
      </c>
      <c r="X21" s="37"/>
      <c r="Y21" s="37">
        <v>100</v>
      </c>
      <c r="Z21" s="37" t="s">
        <v>32</v>
      </c>
      <c r="AA21" s="38" t="s">
        <v>208</v>
      </c>
    </row>
    <row r="22" spans="1:27" ht="126.75" customHeight="1" x14ac:dyDescent="0.25">
      <c r="A22" s="25">
        <v>2021</v>
      </c>
      <c r="B22" s="25">
        <v>111</v>
      </c>
      <c r="C22" s="26" t="s">
        <v>85</v>
      </c>
      <c r="D22" s="26" t="s">
        <v>132</v>
      </c>
      <c r="E22" s="26" t="s">
        <v>133</v>
      </c>
      <c r="F22" s="26">
        <v>1</v>
      </c>
      <c r="G22" s="26" t="s">
        <v>193</v>
      </c>
      <c r="H22" s="26" t="s">
        <v>194</v>
      </c>
      <c r="I22" s="26" t="s">
        <v>195</v>
      </c>
      <c r="J22" s="26">
        <v>1</v>
      </c>
      <c r="K22" s="26" t="s">
        <v>192</v>
      </c>
      <c r="L22" s="26" t="s">
        <v>138</v>
      </c>
      <c r="M22" s="36" t="s">
        <v>139</v>
      </c>
      <c r="N22" s="37" t="s">
        <v>326</v>
      </c>
      <c r="O22" s="37" t="s">
        <v>296</v>
      </c>
      <c r="P22" s="40"/>
      <c r="Q22" s="40"/>
      <c r="R22" s="40"/>
      <c r="S22" s="40"/>
      <c r="T22" s="40"/>
      <c r="U22" s="44"/>
      <c r="V22" s="38">
        <v>1</v>
      </c>
      <c r="W22" s="46" t="s">
        <v>32</v>
      </c>
      <c r="X22" s="37"/>
      <c r="Y22" s="37">
        <v>100</v>
      </c>
      <c r="Z22" s="37" t="s">
        <v>32</v>
      </c>
      <c r="AA22" s="38" t="s">
        <v>208</v>
      </c>
    </row>
    <row r="23" spans="1:27" ht="122.25" customHeight="1" x14ac:dyDescent="0.25">
      <c r="A23" s="25">
        <v>2021</v>
      </c>
      <c r="B23" s="25">
        <v>138</v>
      </c>
      <c r="C23" s="26" t="s">
        <v>109</v>
      </c>
      <c r="D23" s="26" t="s">
        <v>196</v>
      </c>
      <c r="E23" s="26" t="s">
        <v>197</v>
      </c>
      <c r="F23" s="26">
        <v>1</v>
      </c>
      <c r="G23" s="26" t="s">
        <v>200</v>
      </c>
      <c r="H23" s="26" t="s">
        <v>201</v>
      </c>
      <c r="I23" s="26" t="s">
        <v>202</v>
      </c>
      <c r="J23" s="26">
        <v>12</v>
      </c>
      <c r="K23" s="26" t="s">
        <v>137</v>
      </c>
      <c r="L23" s="26" t="s">
        <v>203</v>
      </c>
      <c r="M23" s="36" t="s">
        <v>204</v>
      </c>
      <c r="N23" s="37" t="s">
        <v>327</v>
      </c>
      <c r="O23" s="37" t="s">
        <v>297</v>
      </c>
      <c r="P23" s="40"/>
      <c r="Q23" s="40"/>
      <c r="R23" s="40"/>
      <c r="S23" s="40"/>
      <c r="T23" s="40"/>
      <c r="U23" s="44"/>
      <c r="V23" s="38">
        <v>12</v>
      </c>
      <c r="W23" s="46" t="s">
        <v>32</v>
      </c>
      <c r="X23" s="37"/>
      <c r="Y23" s="37">
        <v>100</v>
      </c>
      <c r="Z23" s="37" t="s">
        <v>32</v>
      </c>
      <c r="AA23" s="38" t="s">
        <v>208</v>
      </c>
    </row>
    <row r="24" spans="1:27" ht="122.25" customHeight="1" x14ac:dyDescent="0.25">
      <c r="A24" s="25">
        <v>2021</v>
      </c>
      <c r="B24" s="25">
        <v>138</v>
      </c>
      <c r="C24" s="26" t="s">
        <v>107</v>
      </c>
      <c r="D24" s="26" t="s">
        <v>198</v>
      </c>
      <c r="E24" s="26" t="s">
        <v>199</v>
      </c>
      <c r="F24" s="26">
        <v>3</v>
      </c>
      <c r="G24" s="26" t="s">
        <v>205</v>
      </c>
      <c r="H24" s="26" t="s">
        <v>206</v>
      </c>
      <c r="I24" s="26" t="s">
        <v>207</v>
      </c>
      <c r="J24" s="26">
        <v>100</v>
      </c>
      <c r="K24" s="26" t="s">
        <v>143</v>
      </c>
      <c r="L24" s="26" t="s">
        <v>203</v>
      </c>
      <c r="M24" s="36" t="s">
        <v>204</v>
      </c>
      <c r="N24" s="37" t="s">
        <v>328</v>
      </c>
      <c r="O24" s="37" t="s">
        <v>298</v>
      </c>
      <c r="P24" s="40"/>
      <c r="Q24" s="40"/>
      <c r="R24" s="40"/>
      <c r="S24" s="40"/>
      <c r="T24" s="40"/>
      <c r="U24" s="44"/>
      <c r="V24" s="38">
        <v>100</v>
      </c>
      <c r="W24" s="46" t="s">
        <v>32</v>
      </c>
      <c r="X24" s="37"/>
      <c r="Y24" s="37">
        <v>100</v>
      </c>
      <c r="Z24" s="37" t="s">
        <v>32</v>
      </c>
      <c r="AA24" s="38" t="s">
        <v>208</v>
      </c>
    </row>
    <row r="25" spans="1:27" ht="122.25" customHeight="1" x14ac:dyDescent="0.25">
      <c r="A25" s="25">
        <v>2021</v>
      </c>
      <c r="B25" s="25">
        <v>158</v>
      </c>
      <c r="C25" s="26" t="s">
        <v>108</v>
      </c>
      <c r="D25" s="26" t="s">
        <v>211</v>
      </c>
      <c r="E25" s="26" t="s">
        <v>212</v>
      </c>
      <c r="F25" s="26">
        <v>1</v>
      </c>
      <c r="G25" s="26" t="s">
        <v>224</v>
      </c>
      <c r="H25" s="26" t="s">
        <v>225</v>
      </c>
      <c r="I25" s="26" t="s">
        <v>226</v>
      </c>
      <c r="J25" s="26">
        <v>1</v>
      </c>
      <c r="K25" s="26" t="s">
        <v>137</v>
      </c>
      <c r="L25" s="26" t="s">
        <v>139</v>
      </c>
      <c r="M25" s="36" t="s">
        <v>227</v>
      </c>
      <c r="N25" s="37" t="s">
        <v>329</v>
      </c>
      <c r="O25" s="37" t="s">
        <v>299</v>
      </c>
      <c r="P25" s="40"/>
      <c r="Q25" s="40"/>
      <c r="R25" s="40"/>
      <c r="S25" s="40"/>
      <c r="T25" s="40"/>
      <c r="U25" s="44"/>
      <c r="V25" s="38">
        <v>1</v>
      </c>
      <c r="W25" s="46" t="s">
        <v>32</v>
      </c>
      <c r="X25" s="37"/>
      <c r="Y25" s="37">
        <v>100</v>
      </c>
      <c r="Z25" s="37" t="s">
        <v>32</v>
      </c>
      <c r="AA25" s="38" t="s">
        <v>208</v>
      </c>
    </row>
    <row r="26" spans="1:27" ht="122.25" customHeight="1" x14ac:dyDescent="0.25">
      <c r="A26" s="25">
        <v>2021</v>
      </c>
      <c r="B26" s="25">
        <v>158</v>
      </c>
      <c r="C26" s="26" t="s">
        <v>108</v>
      </c>
      <c r="D26" s="26" t="s">
        <v>211</v>
      </c>
      <c r="E26" s="26" t="s">
        <v>212</v>
      </c>
      <c r="F26" s="26">
        <v>2</v>
      </c>
      <c r="G26" s="26" t="s">
        <v>228</v>
      </c>
      <c r="H26" s="26" t="s">
        <v>229</v>
      </c>
      <c r="I26" s="26" t="s">
        <v>230</v>
      </c>
      <c r="J26" s="26">
        <v>100</v>
      </c>
      <c r="K26" s="26" t="s">
        <v>137</v>
      </c>
      <c r="L26" s="26" t="s">
        <v>139</v>
      </c>
      <c r="M26" s="36" t="s">
        <v>231</v>
      </c>
      <c r="N26" s="37" t="s">
        <v>330</v>
      </c>
      <c r="O26" s="37" t="s">
        <v>300</v>
      </c>
      <c r="P26" s="40"/>
      <c r="Q26" s="40"/>
      <c r="R26" s="40"/>
      <c r="S26" s="40"/>
      <c r="T26" s="40"/>
      <c r="U26" s="44"/>
      <c r="V26" s="38">
        <v>100</v>
      </c>
      <c r="W26" s="46" t="s">
        <v>32</v>
      </c>
      <c r="X26" s="37"/>
      <c r="Y26" s="37">
        <v>100</v>
      </c>
      <c r="Z26" s="37" t="s">
        <v>32</v>
      </c>
      <c r="AA26" s="38" t="s">
        <v>249</v>
      </c>
    </row>
    <row r="27" spans="1:27" ht="120" customHeight="1" x14ac:dyDescent="0.25">
      <c r="A27" s="25">
        <v>2021</v>
      </c>
      <c r="B27" s="25">
        <v>158</v>
      </c>
      <c r="C27" s="26" t="s">
        <v>109</v>
      </c>
      <c r="D27" s="26" t="s">
        <v>213</v>
      </c>
      <c r="E27" s="26" t="s">
        <v>214</v>
      </c>
      <c r="F27" s="26">
        <v>1</v>
      </c>
      <c r="G27" s="26" t="s">
        <v>232</v>
      </c>
      <c r="H27" s="26" t="s">
        <v>233</v>
      </c>
      <c r="I27" s="26" t="s">
        <v>234</v>
      </c>
      <c r="J27" s="26">
        <v>100</v>
      </c>
      <c r="K27" s="26" t="s">
        <v>147</v>
      </c>
      <c r="L27" s="26" t="s">
        <v>139</v>
      </c>
      <c r="M27" s="36" t="s">
        <v>231</v>
      </c>
      <c r="N27" s="37" t="s">
        <v>331</v>
      </c>
      <c r="O27" s="37" t="s">
        <v>301</v>
      </c>
      <c r="P27" s="40"/>
      <c r="Q27" s="40"/>
      <c r="R27" s="40"/>
      <c r="S27" s="40"/>
      <c r="T27" s="40"/>
      <c r="U27" s="44"/>
      <c r="V27" s="38">
        <v>100</v>
      </c>
      <c r="W27" s="46" t="s">
        <v>32</v>
      </c>
      <c r="X27" s="37"/>
      <c r="Y27" s="37">
        <v>100</v>
      </c>
      <c r="Z27" s="37" t="s">
        <v>32</v>
      </c>
      <c r="AA27" s="38" t="s">
        <v>208</v>
      </c>
    </row>
    <row r="28" spans="1:27" ht="168.75" customHeight="1" x14ac:dyDescent="0.25">
      <c r="A28" s="25">
        <v>2021</v>
      </c>
      <c r="B28" s="25">
        <v>158</v>
      </c>
      <c r="C28" s="26" t="s">
        <v>110</v>
      </c>
      <c r="D28" s="26" t="s">
        <v>215</v>
      </c>
      <c r="E28" s="26" t="s">
        <v>216</v>
      </c>
      <c r="F28" s="26">
        <v>1</v>
      </c>
      <c r="G28" s="26" t="s">
        <v>235</v>
      </c>
      <c r="H28" s="26" t="s">
        <v>236</v>
      </c>
      <c r="I28" s="26" t="s">
        <v>237</v>
      </c>
      <c r="J28" s="26">
        <v>100</v>
      </c>
      <c r="K28" s="26" t="s">
        <v>147</v>
      </c>
      <c r="L28" s="26" t="s">
        <v>139</v>
      </c>
      <c r="M28" s="36" t="s">
        <v>238</v>
      </c>
      <c r="N28" s="37" t="s">
        <v>332</v>
      </c>
      <c r="O28" s="37" t="s">
        <v>302</v>
      </c>
      <c r="P28" s="40"/>
      <c r="Q28" s="40"/>
      <c r="R28" s="40"/>
      <c r="S28" s="40"/>
      <c r="T28" s="40"/>
      <c r="U28" s="44"/>
      <c r="V28" s="38">
        <v>100</v>
      </c>
      <c r="W28" s="46" t="s">
        <v>32</v>
      </c>
      <c r="X28" s="37"/>
      <c r="Y28" s="37">
        <v>100</v>
      </c>
      <c r="Z28" s="37" t="s">
        <v>32</v>
      </c>
      <c r="AA28" s="38" t="s">
        <v>208</v>
      </c>
    </row>
    <row r="29" spans="1:27" ht="132.75" customHeight="1" x14ac:dyDescent="0.25">
      <c r="A29" s="25">
        <v>2021</v>
      </c>
      <c r="B29" s="25">
        <v>158</v>
      </c>
      <c r="C29" s="26" t="s">
        <v>107</v>
      </c>
      <c r="D29" s="26" t="s">
        <v>217</v>
      </c>
      <c r="E29" s="26" t="s">
        <v>218</v>
      </c>
      <c r="F29" s="26">
        <v>1</v>
      </c>
      <c r="G29" s="26" t="s">
        <v>239</v>
      </c>
      <c r="H29" s="26" t="s">
        <v>113</v>
      </c>
      <c r="I29" s="26" t="s">
        <v>114</v>
      </c>
      <c r="J29" s="26">
        <v>2</v>
      </c>
      <c r="K29" s="26" t="s">
        <v>143</v>
      </c>
      <c r="L29" s="26" t="s">
        <v>139</v>
      </c>
      <c r="M29" s="36" t="s">
        <v>231</v>
      </c>
      <c r="N29" s="37" t="s">
        <v>333</v>
      </c>
      <c r="O29" s="37" t="s">
        <v>303</v>
      </c>
      <c r="P29" s="40"/>
      <c r="Q29" s="40"/>
      <c r="R29" s="40"/>
      <c r="S29" s="40"/>
      <c r="T29" s="40"/>
      <c r="U29" s="44"/>
      <c r="V29" s="38">
        <v>2</v>
      </c>
      <c r="W29" s="46" t="s">
        <v>32</v>
      </c>
      <c r="X29" s="37"/>
      <c r="Y29" s="37">
        <v>100</v>
      </c>
      <c r="Z29" s="37" t="s">
        <v>32</v>
      </c>
      <c r="AA29" s="38" t="s">
        <v>208</v>
      </c>
    </row>
    <row r="30" spans="1:27" ht="124.5" customHeight="1" x14ac:dyDescent="0.25">
      <c r="A30" s="25">
        <v>2021</v>
      </c>
      <c r="B30" s="25">
        <v>158</v>
      </c>
      <c r="C30" s="26" t="s">
        <v>209</v>
      </c>
      <c r="D30" s="26" t="s">
        <v>219</v>
      </c>
      <c r="E30" s="26" t="s">
        <v>220</v>
      </c>
      <c r="F30" s="26">
        <v>1</v>
      </c>
      <c r="G30" s="26" t="s">
        <v>240</v>
      </c>
      <c r="H30" s="26" t="s">
        <v>241</v>
      </c>
      <c r="I30" s="26" t="s">
        <v>242</v>
      </c>
      <c r="J30" s="26">
        <v>1</v>
      </c>
      <c r="K30" s="26" t="s">
        <v>147</v>
      </c>
      <c r="L30" s="26" t="s">
        <v>139</v>
      </c>
      <c r="M30" s="36" t="s">
        <v>238</v>
      </c>
      <c r="N30" s="37" t="s">
        <v>334</v>
      </c>
      <c r="O30" s="37" t="s">
        <v>304</v>
      </c>
      <c r="P30" s="40"/>
      <c r="Q30" s="40"/>
      <c r="R30" s="40"/>
      <c r="S30" s="40"/>
      <c r="T30" s="40"/>
      <c r="U30" s="44"/>
      <c r="V30" s="38">
        <v>1</v>
      </c>
      <c r="W30" s="46" t="s">
        <v>32</v>
      </c>
      <c r="X30" s="37"/>
      <c r="Y30" s="37">
        <v>100</v>
      </c>
      <c r="Z30" s="37" t="s">
        <v>32</v>
      </c>
      <c r="AA30" s="38" t="s">
        <v>208</v>
      </c>
    </row>
    <row r="31" spans="1:27" ht="132.75" customHeight="1" x14ac:dyDescent="0.25">
      <c r="A31" s="25">
        <v>2021</v>
      </c>
      <c r="B31" s="25">
        <v>158</v>
      </c>
      <c r="C31" s="26" t="s">
        <v>210</v>
      </c>
      <c r="D31" s="26" t="s">
        <v>221</v>
      </c>
      <c r="E31" s="26" t="s">
        <v>222</v>
      </c>
      <c r="F31" s="26">
        <v>1</v>
      </c>
      <c r="G31" s="26" t="s">
        <v>243</v>
      </c>
      <c r="H31" s="26" t="s">
        <v>244</v>
      </c>
      <c r="I31" s="26" t="s">
        <v>245</v>
      </c>
      <c r="J31" s="26">
        <v>4</v>
      </c>
      <c r="K31" s="26" t="s">
        <v>246</v>
      </c>
      <c r="L31" s="26" t="s">
        <v>139</v>
      </c>
      <c r="M31" s="36" t="s">
        <v>247</v>
      </c>
      <c r="N31" s="37" t="s">
        <v>335</v>
      </c>
      <c r="O31" s="37" t="s">
        <v>305</v>
      </c>
      <c r="P31" s="40"/>
      <c r="Q31" s="40"/>
      <c r="R31" s="40"/>
      <c r="S31" s="40"/>
      <c r="T31" s="40"/>
      <c r="U31" s="44"/>
      <c r="V31" s="38">
        <v>4</v>
      </c>
      <c r="W31" s="46" t="s">
        <v>32</v>
      </c>
      <c r="X31" s="37"/>
      <c r="Y31" s="37">
        <v>100</v>
      </c>
      <c r="Z31" s="37" t="s">
        <v>32</v>
      </c>
      <c r="AA31" s="38" t="s">
        <v>208</v>
      </c>
    </row>
    <row r="32" spans="1:27" ht="84" customHeight="1" x14ac:dyDescent="0.25">
      <c r="A32" s="25">
        <v>2021</v>
      </c>
      <c r="B32" s="25">
        <v>158</v>
      </c>
      <c r="C32" s="26" t="s">
        <v>210</v>
      </c>
      <c r="D32" s="26" t="s">
        <v>221</v>
      </c>
      <c r="E32" s="26" t="s">
        <v>223</v>
      </c>
      <c r="F32" s="26">
        <v>2</v>
      </c>
      <c r="G32" s="26" t="s">
        <v>248</v>
      </c>
      <c r="H32" s="26" t="s">
        <v>113</v>
      </c>
      <c r="I32" s="26" t="s">
        <v>114</v>
      </c>
      <c r="J32" s="26">
        <v>4</v>
      </c>
      <c r="K32" s="26" t="s">
        <v>246</v>
      </c>
      <c r="L32" s="26" t="s">
        <v>139</v>
      </c>
      <c r="M32" s="36" t="s">
        <v>247</v>
      </c>
      <c r="N32" s="37" t="s">
        <v>336</v>
      </c>
      <c r="O32" s="37" t="s">
        <v>303</v>
      </c>
      <c r="P32" s="40"/>
      <c r="Q32" s="40"/>
      <c r="R32" s="40"/>
      <c r="S32" s="40"/>
      <c r="T32" s="40"/>
      <c r="U32" s="44"/>
      <c r="V32" s="38">
        <v>4</v>
      </c>
      <c r="W32" s="46" t="s">
        <v>32</v>
      </c>
      <c r="X32" s="40"/>
      <c r="Y32" s="37">
        <v>100</v>
      </c>
      <c r="Z32" s="37" t="s">
        <v>32</v>
      </c>
      <c r="AA32" s="38" t="s">
        <v>208</v>
      </c>
    </row>
    <row r="33" spans="1:27" ht="129" customHeight="1" x14ac:dyDescent="0.25">
      <c r="A33" s="25">
        <v>2022</v>
      </c>
      <c r="B33" s="31">
        <v>115</v>
      </c>
      <c r="C33" s="32" t="s">
        <v>111</v>
      </c>
      <c r="D33" s="33" t="s">
        <v>250</v>
      </c>
      <c r="E33" s="33" t="s">
        <v>251</v>
      </c>
      <c r="F33" s="32">
        <v>1</v>
      </c>
      <c r="G33" s="33" t="s">
        <v>260</v>
      </c>
      <c r="H33" s="33" t="s">
        <v>261</v>
      </c>
      <c r="I33" s="33" t="s">
        <v>262</v>
      </c>
      <c r="J33" s="33">
        <v>1</v>
      </c>
      <c r="K33" s="33" t="s">
        <v>137</v>
      </c>
      <c r="L33" s="33" t="s">
        <v>263</v>
      </c>
      <c r="M33" s="32" t="s">
        <v>264</v>
      </c>
      <c r="N33" s="37" t="s">
        <v>337</v>
      </c>
      <c r="O33" s="37" t="s">
        <v>306</v>
      </c>
      <c r="P33" s="41"/>
      <c r="Q33" s="41"/>
      <c r="R33" s="41"/>
      <c r="S33" s="41"/>
      <c r="T33" s="41"/>
      <c r="U33" s="45"/>
      <c r="V33" s="42">
        <v>1</v>
      </c>
      <c r="W33" s="46" t="s">
        <v>32</v>
      </c>
      <c r="X33" s="41"/>
      <c r="Y33" s="37">
        <v>100</v>
      </c>
      <c r="Z33" s="37" t="s">
        <v>32</v>
      </c>
      <c r="AA33" s="42" t="s">
        <v>208</v>
      </c>
    </row>
    <row r="34" spans="1:27" ht="132.75" customHeight="1" x14ac:dyDescent="0.25">
      <c r="A34" s="25">
        <v>2022</v>
      </c>
      <c r="B34" s="31">
        <v>115</v>
      </c>
      <c r="C34" s="32" t="s">
        <v>111</v>
      </c>
      <c r="D34" s="33" t="s">
        <v>250</v>
      </c>
      <c r="E34" s="33" t="s">
        <v>251</v>
      </c>
      <c r="F34" s="32">
        <v>2</v>
      </c>
      <c r="G34" s="33" t="s">
        <v>265</v>
      </c>
      <c r="H34" s="33" t="s">
        <v>266</v>
      </c>
      <c r="I34" s="33" t="s">
        <v>267</v>
      </c>
      <c r="J34" s="33">
        <v>1</v>
      </c>
      <c r="K34" s="33" t="s">
        <v>137</v>
      </c>
      <c r="L34" s="33" t="s">
        <v>263</v>
      </c>
      <c r="M34" s="32" t="s">
        <v>264</v>
      </c>
      <c r="N34" s="37" t="s">
        <v>338</v>
      </c>
      <c r="O34" s="37" t="s">
        <v>307</v>
      </c>
      <c r="P34" s="41"/>
      <c r="Q34" s="41"/>
      <c r="R34" s="41"/>
      <c r="S34" s="41"/>
      <c r="T34" s="41"/>
      <c r="U34" s="45"/>
      <c r="V34" s="42">
        <v>1</v>
      </c>
      <c r="W34" s="46" t="s">
        <v>32</v>
      </c>
      <c r="X34" s="41"/>
      <c r="Y34" s="37">
        <v>100</v>
      </c>
      <c r="Z34" s="37" t="s">
        <v>32</v>
      </c>
      <c r="AA34" s="42" t="s">
        <v>208</v>
      </c>
    </row>
    <row r="35" spans="1:27" ht="63.75" customHeight="1" x14ac:dyDescent="0.25">
      <c r="A35" s="25">
        <v>2022</v>
      </c>
      <c r="B35" s="31">
        <v>115</v>
      </c>
      <c r="C35" s="32" t="s">
        <v>112</v>
      </c>
      <c r="D35" s="33" t="s">
        <v>252</v>
      </c>
      <c r="E35" s="33" t="s">
        <v>253</v>
      </c>
      <c r="F35" s="32">
        <v>1</v>
      </c>
      <c r="G35" s="33" t="s">
        <v>268</v>
      </c>
      <c r="H35" s="33" t="s">
        <v>269</v>
      </c>
      <c r="I35" s="33" t="s">
        <v>270</v>
      </c>
      <c r="J35" s="33">
        <v>1</v>
      </c>
      <c r="K35" s="33" t="s">
        <v>246</v>
      </c>
      <c r="L35" s="33" t="s">
        <v>263</v>
      </c>
      <c r="M35" s="32" t="s">
        <v>271</v>
      </c>
      <c r="N35" s="37" t="s">
        <v>339</v>
      </c>
      <c r="O35" s="37" t="s">
        <v>308</v>
      </c>
      <c r="P35" s="41"/>
      <c r="Q35" s="41"/>
      <c r="R35" s="41"/>
      <c r="S35" s="41"/>
      <c r="T35" s="41"/>
      <c r="U35" s="45"/>
      <c r="V35" s="42">
        <v>1</v>
      </c>
      <c r="W35" s="46" t="s">
        <v>32</v>
      </c>
      <c r="X35" s="41"/>
      <c r="Y35" s="37">
        <v>100</v>
      </c>
      <c r="Z35" s="37" t="s">
        <v>32</v>
      </c>
      <c r="AA35" s="42" t="s">
        <v>208</v>
      </c>
    </row>
    <row r="36" spans="1:27" ht="186.75" customHeight="1" x14ac:dyDescent="0.25">
      <c r="A36" s="25">
        <v>2022</v>
      </c>
      <c r="B36" s="31">
        <v>115</v>
      </c>
      <c r="C36" s="32" t="s">
        <v>80</v>
      </c>
      <c r="D36" s="33" t="s">
        <v>254</v>
      </c>
      <c r="E36" s="33" t="s">
        <v>255</v>
      </c>
      <c r="F36" s="32">
        <v>1</v>
      </c>
      <c r="G36" s="33" t="s">
        <v>272</v>
      </c>
      <c r="H36" s="33" t="s">
        <v>273</v>
      </c>
      <c r="I36" s="33" t="s">
        <v>274</v>
      </c>
      <c r="J36" s="33">
        <v>1</v>
      </c>
      <c r="K36" s="33" t="s">
        <v>275</v>
      </c>
      <c r="L36" s="33" t="s">
        <v>263</v>
      </c>
      <c r="M36" s="32" t="s">
        <v>271</v>
      </c>
      <c r="N36" s="37" t="s">
        <v>340</v>
      </c>
      <c r="O36" s="37" t="s">
        <v>309</v>
      </c>
      <c r="P36" s="41"/>
      <c r="Q36" s="41"/>
      <c r="R36" s="41"/>
      <c r="S36" s="41"/>
      <c r="T36" s="41"/>
      <c r="U36" s="45"/>
      <c r="V36" s="42">
        <v>1</v>
      </c>
      <c r="W36" s="46" t="s">
        <v>32</v>
      </c>
      <c r="X36" s="41"/>
      <c r="Y36" s="37">
        <v>100</v>
      </c>
      <c r="Z36" s="37" t="s">
        <v>32</v>
      </c>
      <c r="AA36" s="42" t="s">
        <v>208</v>
      </c>
    </row>
    <row r="37" spans="1:27" ht="117.75" customHeight="1" x14ac:dyDescent="0.25">
      <c r="A37" s="25">
        <v>2022</v>
      </c>
      <c r="B37" s="31">
        <v>115</v>
      </c>
      <c r="C37" s="32" t="s">
        <v>81</v>
      </c>
      <c r="D37" s="33" t="s">
        <v>256</v>
      </c>
      <c r="E37" s="33" t="s">
        <v>257</v>
      </c>
      <c r="F37" s="32">
        <v>1</v>
      </c>
      <c r="G37" s="33" t="s">
        <v>272</v>
      </c>
      <c r="H37" s="33" t="s">
        <v>273</v>
      </c>
      <c r="I37" s="33" t="s">
        <v>274</v>
      </c>
      <c r="J37" s="33">
        <v>1</v>
      </c>
      <c r="K37" s="33" t="s">
        <v>275</v>
      </c>
      <c r="L37" s="33" t="s">
        <v>263</v>
      </c>
      <c r="M37" s="32" t="s">
        <v>271</v>
      </c>
      <c r="N37" s="37" t="s">
        <v>340</v>
      </c>
      <c r="O37" s="37" t="s">
        <v>309</v>
      </c>
      <c r="P37" s="41"/>
      <c r="Q37" s="41"/>
      <c r="R37" s="41"/>
      <c r="S37" s="41"/>
      <c r="T37" s="41"/>
      <c r="U37" s="45"/>
      <c r="V37" s="42">
        <v>1</v>
      </c>
      <c r="W37" s="46" t="s">
        <v>32</v>
      </c>
      <c r="X37" s="41"/>
      <c r="Y37" s="37">
        <v>100</v>
      </c>
      <c r="Z37" s="37" t="s">
        <v>32</v>
      </c>
      <c r="AA37" s="42" t="s">
        <v>208</v>
      </c>
    </row>
    <row r="38" spans="1:27" ht="157.5" customHeight="1" x14ac:dyDescent="0.25">
      <c r="A38" s="25">
        <v>2022</v>
      </c>
      <c r="B38" s="31">
        <v>115</v>
      </c>
      <c r="C38" s="32" t="s">
        <v>82</v>
      </c>
      <c r="D38" s="33" t="s">
        <v>258</v>
      </c>
      <c r="E38" s="33" t="s">
        <v>259</v>
      </c>
      <c r="F38" s="32">
        <v>1</v>
      </c>
      <c r="G38" s="33" t="s">
        <v>276</v>
      </c>
      <c r="H38" s="33" t="s">
        <v>277</v>
      </c>
      <c r="I38" s="33" t="s">
        <v>278</v>
      </c>
      <c r="J38" s="33">
        <v>1</v>
      </c>
      <c r="K38" s="33" t="s">
        <v>279</v>
      </c>
      <c r="L38" s="33" t="s">
        <v>263</v>
      </c>
      <c r="M38" s="32" t="s">
        <v>227</v>
      </c>
      <c r="N38" s="37" t="s">
        <v>341</v>
      </c>
      <c r="O38" s="37" t="s">
        <v>310</v>
      </c>
      <c r="P38" s="41"/>
      <c r="Q38" s="41"/>
      <c r="R38" s="41"/>
      <c r="S38" s="41"/>
      <c r="T38" s="41"/>
      <c r="U38" s="45"/>
      <c r="V38" s="42">
        <v>1</v>
      </c>
      <c r="W38" s="46" t="s">
        <v>32</v>
      </c>
      <c r="X38" s="41"/>
      <c r="Y38" s="37">
        <v>100</v>
      </c>
      <c r="Z38" s="37" t="s">
        <v>32</v>
      </c>
      <c r="AA38" s="42" t="s">
        <v>208</v>
      </c>
    </row>
  </sheetData>
  <mergeCells count="8">
    <mergeCell ref="E4:J4"/>
    <mergeCell ref="S5:U5"/>
    <mergeCell ref="B2:G2"/>
    <mergeCell ref="AA5:AA6"/>
    <mergeCell ref="B3:G3"/>
    <mergeCell ref="V5:Z5"/>
    <mergeCell ref="N5:O5"/>
    <mergeCell ref="P5:R5"/>
  </mergeCells>
  <phoneticPr fontId="11" type="noConversion"/>
  <dataValidations count="8">
    <dataValidation type="date" allowBlank="1" showInputMessage="1" errorTitle="Entrada no válida" error="Por favor escriba una fecha válida (AAAA/MM/DD)" promptTitle="Ingrese una fecha (AAAA/MM/DD)" sqref="L7:M31" xr:uid="{00000000-0002-0000-0000-000000000000}">
      <formula1>1900/1/1</formula1>
      <formula2>3000/1/1</formula2>
    </dataValidation>
    <dataValidation type="textLength" allowBlank="1" showInputMessage="1" showErrorMessage="1" errorTitle="Entrada no válida" error="Escriba un texto  Maximo 20 Caracteres" promptTitle="Cualquier contenido Maximo 20 Caracteres" sqref="D10 D7 A7:A38 B7:C19 B20:B32" xr:uid="{00000000-0002-0000-0000-000006000000}">
      <formula1>0</formula1>
      <formula2>20</formula2>
    </dataValidation>
    <dataValidation type="textLength" allowBlank="1" showInputMessage="1" error="Escriba un texto  Maximo 100 Caracteres" promptTitle="Cualquier contenido Maximo 100 Caracteres" sqref="AA15:AA18 AA7:AA13 Y7:Z38 W7:W38 X7:X31 P7:U18 N7:O38" xr:uid="{00000000-0002-0000-0000-000007000000}">
      <formula1>0</formula1>
      <formula2>100</formula2>
    </dataValidation>
    <dataValidation type="textLength" allowBlank="1" showInputMessage="1" showErrorMessage="1" errorTitle="Entrada no válida" error="Escriba un texto  Maximo 500 Caracteres" promptTitle="Cualquier contenido Maximo 500 Caracteres" sqref="D8:D9 E7:E18 G7:G19 G22" xr:uid="{00000000-0002-0000-0000-000004000000}">
      <formula1>0</formula1>
      <formula2>500</formula2>
    </dataValidation>
    <dataValidation type="textLength" allowBlank="1" showInputMessage="1" showErrorMessage="1" errorTitle="Entrada no válida" error="Escriba un texto  Maximo 100 Caracteres" promptTitle="Cualquier contenido Maximo 100 Caracteres" sqref="H7:H18 K7:K19 K22 K30 K28" xr:uid="{00000000-0002-0000-0000-000001000000}">
      <formula1>0</formula1>
      <formula2>100</formula2>
    </dataValidation>
    <dataValidation type="decimal" allowBlank="1" showInputMessage="1" showErrorMessage="1" errorTitle="Entrada no válida" error="Por favor escriba un número" promptTitle="Escriba un número en esta casilla" sqref="J7:J19 V7:V19" xr:uid="{00000000-0002-0000-0000-000002000000}">
      <formula1>-999999</formula1>
      <formula2>999999</formula2>
    </dataValidation>
    <dataValidation type="textLength" allowBlank="1" showInputMessage="1" showErrorMessage="1" errorTitle="Entrada no válida" error="Escriba un texto  Maximo 200 Caracteres" promptTitle="Cualquier contenido Maximo 200 Caracteres" sqref="I7:I18" xr:uid="{00000000-0002-0000-0000-000003000000}">
      <formula1>0</formula1>
      <formula2>200</formula2>
    </dataValidation>
    <dataValidation type="whole" allowBlank="1" showInputMessage="1" showErrorMessage="1" errorTitle="Entrada no válida" error="Por favor escriba un número entero" promptTitle="Escriba un número entero en esta casilla" sqref="F7:F18 F20 F22 F24 F26 F28 F30" xr:uid="{00000000-0002-0000-0000-000005000000}">
      <formula1>-999</formula1>
      <formula2>999</formula2>
    </dataValidation>
  </dataValidations>
  <pageMargins left="0.70866141732283472" right="0.70866141732283472"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containsText" priority="11" operator="containsText" id="{D61FB4C7-DF1F-4FB3-88F4-9CB144D45363}">
            <xm:f>NOT(ISERROR(SEARCH(#REF!,Y7)))</xm:f>
            <xm:f>#REF!</xm:f>
            <x14:dxf>
              <font>
                <b/>
                <i val="0"/>
                <color rgb="FFFF0000"/>
              </font>
            </x14:dxf>
          </x14:cfRule>
          <x14:cfRule type="containsText" priority="12" operator="containsText" id="{37C55313-C521-4B3D-B342-C8C9775EFDE2}">
            <xm:f>NOT(ISERROR(SEARCH(#REF!,Y7)))</xm:f>
            <xm:f>#REF!</xm:f>
            <x14:dxf>
              <font>
                <b/>
                <i val="0"/>
                <color rgb="FF00B050"/>
              </font>
            </x14:dxf>
          </x14:cfRule>
          <xm:sqref>AA7:AA11 Y7:Y38</xm:sqref>
        </x14:conditionalFormatting>
        <x14:conditionalFormatting xmlns:xm="http://schemas.microsoft.com/office/excel/2006/main">
          <x14:cfRule type="containsText" priority="1" operator="containsText" id="{A9F7CF71-182D-41D8-A443-B084F89E61B2}">
            <xm:f>NOT(ISERROR(SEARCH(#REF!,AA12)))</xm:f>
            <xm:f>#REF!</xm:f>
            <x14:dxf>
              <font>
                <b/>
                <i val="0"/>
                <color rgb="FFFF0000"/>
              </font>
            </x14:dxf>
          </x14:cfRule>
          <x14:cfRule type="containsText" priority="2" operator="containsText" id="{5B75174C-8923-4385-9CB9-A414133CE9C5}">
            <xm:f>NOT(ISERROR(SEARCH(#REF!,AA12)))</xm:f>
            <xm:f>#REF!</xm:f>
            <x14:dxf>
              <font>
                <b/>
                <i val="0"/>
                <color rgb="FF00B050"/>
              </font>
            </x14:dxf>
          </x14:cfRule>
          <xm:sqref>AA12:AA13 AA15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37"/>
  <sheetViews>
    <sheetView workbookViewId="0">
      <selection activeCell="D11" sqref="D11"/>
    </sheetView>
  </sheetViews>
  <sheetFormatPr baseColWidth="10" defaultColWidth="0" defaultRowHeight="15" x14ac:dyDescent="0.25"/>
  <cols>
    <col min="1" max="1" width="11.42578125" style="10" customWidth="1"/>
    <col min="2" max="2" width="41.7109375" style="10" customWidth="1"/>
    <col min="3" max="3" width="14.7109375" style="10" customWidth="1"/>
    <col min="4" max="4" width="13.5703125" style="10" customWidth="1"/>
    <col min="5" max="5" width="12.140625" style="10" customWidth="1"/>
    <col min="6" max="6" width="13.85546875" style="10" customWidth="1"/>
    <col min="7" max="7" width="15.85546875" style="10" customWidth="1"/>
    <col min="8" max="8" width="15.140625" style="10" customWidth="1"/>
    <col min="9" max="9" width="40.85546875" style="10" hidden="1" customWidth="1"/>
    <col min="10" max="10" width="18.5703125" style="10" hidden="1" customWidth="1"/>
    <col min="11" max="11" width="11.42578125" style="10" customWidth="1"/>
    <col min="12" max="16382" width="11.42578125" style="10" hidden="1" customWidth="1"/>
    <col min="16383" max="16383" width="9.140625" style="10" hidden="1" customWidth="1"/>
    <col min="16384" max="16384" width="9.7109375" style="10" hidden="1" customWidth="1"/>
  </cols>
  <sheetData>
    <row r="1" spans="1:11 16384:16384" x14ac:dyDescent="0.25">
      <c r="D1" s="11" t="s">
        <v>32</v>
      </c>
      <c r="E1" s="18">
        <v>0</v>
      </c>
    </row>
    <row r="3" spans="1:11 16384:16384" ht="18" customHeight="1" x14ac:dyDescent="0.25">
      <c r="B3" s="64" t="s">
        <v>57</v>
      </c>
      <c r="C3" s="64"/>
      <c r="D3" s="64"/>
      <c r="E3" s="64"/>
      <c r="F3" s="64"/>
      <c r="G3" s="64"/>
      <c r="H3" s="64"/>
      <c r="I3" s="64"/>
    </row>
    <row r="6" spans="1:11 16384:16384" ht="18" customHeight="1" x14ac:dyDescent="0.25">
      <c r="B6" s="64" t="s">
        <v>55</v>
      </c>
      <c r="C6" s="64"/>
      <c r="D6" s="64"/>
      <c r="E6" s="64"/>
      <c r="F6" s="64"/>
      <c r="G6" s="64"/>
      <c r="H6" s="64"/>
      <c r="I6" s="64"/>
    </row>
    <row r="8" spans="1:11 16384:16384" s="2" customFormat="1" ht="60" x14ac:dyDescent="0.25">
      <c r="A8" s="12"/>
      <c r="B8" s="2" t="s">
        <v>51</v>
      </c>
      <c r="C8" s="2" t="s">
        <v>36</v>
      </c>
      <c r="D8" s="2" t="s">
        <v>37</v>
      </c>
      <c r="E8" s="2" t="s">
        <v>50</v>
      </c>
      <c r="F8" s="2" t="s">
        <v>52</v>
      </c>
      <c r="G8" s="2" t="s">
        <v>100</v>
      </c>
      <c r="H8" s="2" t="s">
        <v>99</v>
      </c>
      <c r="I8" s="2" t="s">
        <v>58</v>
      </c>
      <c r="J8" s="2" t="s">
        <v>91</v>
      </c>
      <c r="K8" s="12"/>
      <c r="XFD8" s="12"/>
    </row>
    <row r="9" spans="1:11 16384:16384" s="1" customFormat="1" ht="75" x14ac:dyDescent="0.25">
      <c r="A9" s="10"/>
      <c r="B9" s="5" t="s">
        <v>11</v>
      </c>
      <c r="C9" s="2">
        <f>COUNTIF('Seguimiento 2022'!$K$7:$K$18,Resumen!B9)</f>
        <v>0</v>
      </c>
      <c r="D9" s="2">
        <f>COUNTIFS('Seguimiento 2022'!$K$7:$K$18,Resumen!B9,'Seguimiento 2022'!$Z$7:$Z$18,Resumen!$D$1)</f>
        <v>0</v>
      </c>
      <c r="E9" s="2">
        <f>+C9-D9</f>
        <v>0</v>
      </c>
      <c r="F9" s="3" t="e">
        <f>+D9/C9</f>
        <v>#DIV/0!</v>
      </c>
      <c r="G9" s="17">
        <f>COUNTIFS('Seguimiento 2022'!$K$7:$K$18,Resumen!B9,'Seguimiento 2022'!$Y$7:$Y$18,Resumen!$E$1)</f>
        <v>0</v>
      </c>
      <c r="H9" s="4" t="e">
        <f>AVERAGEIFS('Seguimiento 2022'!$Y$7:$Y$18,'Seguimiento 2022'!$K$7:$K$18,Resumen!B9)</f>
        <v>#DIV/0!</v>
      </c>
      <c r="I9" s="9" t="s">
        <v>92</v>
      </c>
      <c r="J9" s="14">
        <v>0.62</v>
      </c>
      <c r="K9" s="10"/>
      <c r="XFD9" s="10"/>
    </row>
    <row r="10" spans="1:11 16384:16384" s="1" customFormat="1" ht="45" x14ac:dyDescent="0.25">
      <c r="A10" s="10"/>
      <c r="B10" s="5" t="s">
        <v>13</v>
      </c>
      <c r="C10" s="2">
        <f>COUNTIF('Seguimiento 2022'!$K$7:$K$18,Resumen!B10)</f>
        <v>0</v>
      </c>
      <c r="D10" s="2">
        <f>COUNTIFS('Seguimiento 2022'!$K$7:$K$18,Resumen!B10,'Seguimiento 2022'!$Z$7:$Z$18,Resumen!$D$1)</f>
        <v>0</v>
      </c>
      <c r="E10" s="2">
        <f t="shared" ref="E10:E16" si="0">+C10-D10</f>
        <v>0</v>
      </c>
      <c r="F10" s="3" t="e">
        <f t="shared" ref="F10:F17" si="1">+D10/C10</f>
        <v>#DIV/0!</v>
      </c>
      <c r="G10" s="17">
        <f>COUNTIFS('Seguimiento 2022'!$K$7:$K$18,Resumen!B10,'Seguimiento 2022'!$Y$7:$Y$18,Resumen!$E$1)</f>
        <v>0</v>
      </c>
      <c r="H10" s="4" t="e">
        <f>AVERAGEIFS('Seguimiento 2022'!$Y$7:$Y$18,'Seguimiento 2022'!$K$7:$K$18,Resumen!B10)</f>
        <v>#DIV/0!</v>
      </c>
      <c r="I10" s="9" t="s">
        <v>93</v>
      </c>
      <c r="J10" s="14">
        <v>0.7</v>
      </c>
      <c r="K10" s="10"/>
      <c r="XFD10" s="10"/>
    </row>
    <row r="11" spans="1:11 16384:16384" s="1" customFormat="1" ht="90" x14ac:dyDescent="0.25">
      <c r="A11" s="10"/>
      <c r="B11" s="5" t="s">
        <v>14</v>
      </c>
      <c r="C11" s="2">
        <f>COUNTIF('Seguimiento 2022'!$K$7:$K$18,Resumen!B11)</f>
        <v>0</v>
      </c>
      <c r="D11" s="2">
        <f>COUNTIFS('Seguimiento 2022'!$K$7:$K$18,Resumen!B11,'Seguimiento 2022'!$Z$7:$Z$18,Resumen!$D$1)</f>
        <v>0</v>
      </c>
      <c r="E11" s="2">
        <f t="shared" si="0"/>
        <v>0</v>
      </c>
      <c r="F11" s="3" t="e">
        <f t="shared" si="1"/>
        <v>#DIV/0!</v>
      </c>
      <c r="G11" s="17">
        <f>COUNTIFS('Seguimiento 2022'!$K$7:$K$18,Resumen!B11,'Seguimiento 2022'!$Y$7:$Y$18,Resumen!$E$1)</f>
        <v>0</v>
      </c>
      <c r="H11" s="4" t="e">
        <f>AVERAGEIFS('Seguimiento 2022'!$Y$7:$Y$18,'Seguimiento 2022'!$K$7:$K$18,Resumen!B11)</f>
        <v>#DIV/0!</v>
      </c>
      <c r="I11" s="9" t="s">
        <v>94</v>
      </c>
      <c r="J11" s="14" t="e">
        <f>+Tabla1[[#This Row],[Promedio cumplimiento acciones - Total]]</f>
        <v>#DIV/0!</v>
      </c>
      <c r="K11" s="10"/>
      <c r="XFD11" s="10"/>
    </row>
    <row r="12" spans="1:11 16384:16384" s="1" customFormat="1" x14ac:dyDescent="0.25">
      <c r="A12" s="10"/>
      <c r="B12" s="5" t="s">
        <v>15</v>
      </c>
      <c r="C12" s="2">
        <f>COUNTIF('Seguimiento 2022'!$K$7:$K$18,Resumen!B12)</f>
        <v>0</v>
      </c>
      <c r="D12" s="2">
        <f>COUNTIFS('Seguimiento 2022'!$K$7:$K$18,Resumen!B12,'Seguimiento 2022'!$Z$7:$Z$18,Resumen!$D$1)</f>
        <v>0</v>
      </c>
      <c r="E12" s="2">
        <f t="shared" si="0"/>
        <v>0</v>
      </c>
      <c r="F12" s="3" t="e">
        <f t="shared" si="1"/>
        <v>#DIV/0!</v>
      </c>
      <c r="G12" s="17">
        <f>COUNTIFS('Seguimiento 2022'!$K$7:$K$18,Resumen!B12,'Seguimiento 2022'!$Y$7:$Y$18,Resumen!$E$1)</f>
        <v>0</v>
      </c>
      <c r="H12" s="4" t="e">
        <f>AVERAGEIFS('Seguimiento 2022'!$Y$7:$Y$18,'Seguimiento 2022'!$K$7:$K$18,Resumen!B12)</f>
        <v>#DIV/0!</v>
      </c>
      <c r="I12" s="9"/>
      <c r="J12" s="14">
        <v>1</v>
      </c>
      <c r="K12" s="10"/>
      <c r="XFD12" s="10"/>
    </row>
    <row r="13" spans="1:11 16384:16384" s="1" customFormat="1" x14ac:dyDescent="0.25">
      <c r="A13" s="10"/>
      <c r="B13" s="5" t="s">
        <v>18</v>
      </c>
      <c r="C13" s="2">
        <f>COUNTIF('Seguimiento 2022'!$K$7:$K$18,Resumen!B13)</f>
        <v>0</v>
      </c>
      <c r="D13" s="2">
        <f>COUNTIFS('Seguimiento 2022'!$K$7:$K$18,Resumen!B13,'Seguimiento 2022'!$Z$7:$Z$18,Resumen!$D$1)</f>
        <v>0</v>
      </c>
      <c r="E13" s="2">
        <f t="shared" si="0"/>
        <v>0</v>
      </c>
      <c r="F13" s="3" t="e">
        <f t="shared" si="1"/>
        <v>#DIV/0!</v>
      </c>
      <c r="G13" s="17">
        <f>COUNTIFS('Seguimiento 2022'!$K$7:$K$18,Resumen!B13,'Seguimiento 2022'!$Y$7:$Y$18,Resumen!$E$1)</f>
        <v>0</v>
      </c>
      <c r="H13" s="4" t="e">
        <f>AVERAGEIFS('Seguimiento 2022'!$Y$7:$Y$18,'Seguimiento 2022'!$K$7:$K$18,Resumen!B13)</f>
        <v>#DIV/0!</v>
      </c>
      <c r="I13" s="9" t="s">
        <v>95</v>
      </c>
      <c r="J13" s="14" t="e">
        <f>+Tabla1[[#This Row],[Promedio cumplimiento acciones - Total]]</f>
        <v>#DIV/0!</v>
      </c>
      <c r="K13" s="10"/>
      <c r="XFD13" s="10"/>
    </row>
    <row r="14" spans="1:11 16384:16384" s="1" customFormat="1" ht="30" x14ac:dyDescent="0.25">
      <c r="A14" s="10"/>
      <c r="B14" s="5" t="s">
        <v>16</v>
      </c>
      <c r="C14" s="2">
        <f>COUNTIF('Seguimiento 2022'!$K$7:$K$18,Resumen!B14)</f>
        <v>0</v>
      </c>
      <c r="D14" s="2">
        <f>COUNTIFS('Seguimiento 2022'!$K$7:$K$18,Resumen!B14,'Seguimiento 2022'!$Z$7:$Z$18,Resumen!$D$1)</f>
        <v>0</v>
      </c>
      <c r="E14" s="2">
        <f t="shared" si="0"/>
        <v>0</v>
      </c>
      <c r="F14" s="3" t="e">
        <f t="shared" si="1"/>
        <v>#DIV/0!</v>
      </c>
      <c r="G14" s="17">
        <f>COUNTIFS('Seguimiento 2022'!$K$7:$K$18,Resumen!B14,'Seguimiento 2022'!$Y$7:$Y$18,Resumen!$E$1)</f>
        <v>0</v>
      </c>
      <c r="H14" s="4" t="e">
        <f>AVERAGEIFS('Seguimiento 2022'!$Y$7:$Y$18,'Seguimiento 2022'!$K$7:$K$18,Resumen!B14)</f>
        <v>#DIV/0!</v>
      </c>
      <c r="I14" s="9" t="s">
        <v>96</v>
      </c>
      <c r="J14" s="14">
        <v>0.81</v>
      </c>
      <c r="K14" s="10"/>
      <c r="XFD14" s="10"/>
    </row>
    <row r="15" spans="1:11 16384:16384" s="1" customFormat="1" x14ac:dyDescent="0.25">
      <c r="A15" s="10"/>
      <c r="B15" s="5" t="s">
        <v>24</v>
      </c>
      <c r="C15" s="2">
        <f>COUNTIF('Seguimiento 2022'!$K$7:$K$18,Resumen!B15)</f>
        <v>0</v>
      </c>
      <c r="D15" s="2">
        <f>COUNTIFS('Seguimiento 2022'!$K$7:$K$18,Resumen!B15,'Seguimiento 2022'!$Z$7:$Z$18,Resumen!$D$1)</f>
        <v>0</v>
      </c>
      <c r="E15" s="2">
        <f t="shared" si="0"/>
        <v>0</v>
      </c>
      <c r="F15" s="3" t="e">
        <f t="shared" si="1"/>
        <v>#DIV/0!</v>
      </c>
      <c r="G15" s="17">
        <f>COUNTIFS('Seguimiento 2022'!$K$7:$K$18,Resumen!B15,'Seguimiento 2022'!$Y$7:$Y$18,Resumen!$E$1)</f>
        <v>0</v>
      </c>
      <c r="H15" s="4" t="e">
        <f>AVERAGEIFS('Seguimiento 2022'!$Y$7:$Y$18,'Seguimiento 2022'!$K$7:$K$18,Resumen!B15)</f>
        <v>#DIV/0!</v>
      </c>
      <c r="I15" s="9"/>
      <c r="J15" s="14">
        <v>1</v>
      </c>
      <c r="K15" s="10"/>
      <c r="XFD15" s="10"/>
    </row>
    <row r="16" spans="1:11 16384:16384" s="1" customFormat="1" x14ac:dyDescent="0.25">
      <c r="A16" s="10"/>
      <c r="B16" s="5" t="s">
        <v>48</v>
      </c>
      <c r="C16" s="2">
        <f>COUNTIF('Seguimiento 2022'!$K$7:$K$18,Resumen!B16)</f>
        <v>0</v>
      </c>
      <c r="D16" s="2">
        <f>COUNTIFS('Seguimiento 2022'!$K$7:$K$18,Resumen!B16,'Seguimiento 2022'!$Z$7:$Z$18,Resumen!$D$1)</f>
        <v>0</v>
      </c>
      <c r="E16" s="2">
        <f t="shared" si="0"/>
        <v>0</v>
      </c>
      <c r="F16" s="3" t="e">
        <f t="shared" si="1"/>
        <v>#DIV/0!</v>
      </c>
      <c r="G16" s="17">
        <f>COUNTIFS('Seguimiento 2022'!$K$7:$K$18,Resumen!B16,'Seguimiento 2022'!$Y$7:$Y$18,Resumen!$E$1)</f>
        <v>0</v>
      </c>
      <c r="H16" s="4" t="e">
        <f>AVERAGEIFS('Seguimiento 2022'!$Y$7:$Y$18,'Seguimiento 2022'!$K$7:$K$18,Resumen!B16)</f>
        <v>#DIV/0!</v>
      </c>
      <c r="I16" s="9"/>
      <c r="J16" s="14" t="e">
        <f>+Tabla1[[#This Row],[Promedio cumplimiento acciones - Total]]</f>
        <v>#DIV/0!</v>
      </c>
      <c r="K16" s="10"/>
      <c r="XFD16" s="10"/>
    </row>
    <row r="17" spans="1:11 16384:16384" s="1" customFormat="1" ht="30" x14ac:dyDescent="0.25">
      <c r="A17" s="10"/>
      <c r="B17" s="5" t="s">
        <v>86</v>
      </c>
      <c r="C17" s="2">
        <f>COUNTIF('Seguimiento 2022'!$K$7:$K$18,Resumen!B17)</f>
        <v>0</v>
      </c>
      <c r="D17" s="2">
        <f>COUNTIFS('Seguimiento 2022'!$K$7:$K$18,Resumen!B17,'Seguimiento 2022'!$Z$7:$Z$18,Resumen!$D$1)</f>
        <v>0</v>
      </c>
      <c r="E17" s="2">
        <f>+C17-D17</f>
        <v>0</v>
      </c>
      <c r="F17" s="3" t="e">
        <f t="shared" si="1"/>
        <v>#DIV/0!</v>
      </c>
      <c r="G17" s="17">
        <f>COUNTIFS('Seguimiento 2022'!$K$7:$K$18,Resumen!B17,'Seguimiento 2022'!$Y$7:$Y$18,Resumen!$E$1)</f>
        <v>0</v>
      </c>
      <c r="H17" s="4" t="e">
        <f>AVERAGEIFS('Seguimiento 2022'!$Y$7:$Y$18,'Seguimiento 2022'!$K$7:$K$18,Resumen!B17)</f>
        <v>#DIV/0!</v>
      </c>
      <c r="I17" s="9" t="s">
        <v>97</v>
      </c>
      <c r="J17" s="14" t="s">
        <v>89</v>
      </c>
      <c r="K17" s="10"/>
      <c r="XFD17" s="10"/>
    </row>
    <row r="18" spans="1:11 16384:16384" s="1" customFormat="1" x14ac:dyDescent="0.25">
      <c r="A18" s="10"/>
      <c r="B18" s="5" t="s">
        <v>28</v>
      </c>
      <c r="C18" s="2">
        <f>SUBTOTAL(109,Tabla1[Total Acciones])</f>
        <v>0</v>
      </c>
      <c r="D18" s="2">
        <f>SUBTOTAL(109,Tabla1[Acciones Cumplidas])</f>
        <v>0</v>
      </c>
      <c r="E18" s="2">
        <f>+Tabla1[[#Totals],[Total Acciones]]-Tabla1[[#Totals],[Acciones Cumplidas]]</f>
        <v>0</v>
      </c>
      <c r="F18" s="13" t="e">
        <f>+Tabla1[[#Totals],[Acciones Cumplidas]]/Tabla1[[#Totals],[Total Acciones]]</f>
        <v>#DIV/0!</v>
      </c>
      <c r="G18" s="13"/>
      <c r="H18" s="2"/>
      <c r="I18"/>
      <c r="J18"/>
      <c r="K18" s="10"/>
      <c r="XFD18" s="10"/>
    </row>
    <row r="22" spans="1:11 16384:16384" ht="18" customHeight="1" x14ac:dyDescent="0.25">
      <c r="B22" s="64" t="s">
        <v>56</v>
      </c>
      <c r="C22" s="64"/>
      <c r="D22" s="64"/>
      <c r="E22" s="64"/>
      <c r="F22" s="64"/>
      <c r="G22" s="64"/>
      <c r="H22" s="64"/>
      <c r="I22" s="64"/>
    </row>
    <row r="23" spans="1:11 16384:16384" s="12" customFormat="1" x14ac:dyDescent="0.25">
      <c r="B23" s="10"/>
      <c r="C23" s="10"/>
      <c r="D23" s="10"/>
      <c r="E23" s="10"/>
      <c r="F23" s="10"/>
      <c r="G23" s="10"/>
    </row>
    <row r="24" spans="1:11 16384:16384" s="1" customFormat="1" ht="60" x14ac:dyDescent="0.25">
      <c r="A24" s="10"/>
      <c r="B24" s="2" t="s">
        <v>51</v>
      </c>
      <c r="C24" s="2" t="s">
        <v>36</v>
      </c>
      <c r="D24" s="2" t="s">
        <v>37</v>
      </c>
      <c r="E24" s="2" t="s">
        <v>50</v>
      </c>
      <c r="F24" s="2" t="s">
        <v>52</v>
      </c>
      <c r="G24" s="2" t="s">
        <v>100</v>
      </c>
      <c r="H24" s="2" t="s">
        <v>53</v>
      </c>
      <c r="I24" s="2" t="s">
        <v>58</v>
      </c>
      <c r="J24" s="2" t="s">
        <v>91</v>
      </c>
      <c r="K24" s="10"/>
      <c r="XFD24" s="10"/>
    </row>
    <row r="25" spans="1:11 16384:16384" s="1" customFormat="1" ht="30" x14ac:dyDescent="0.25">
      <c r="A25" s="10"/>
      <c r="B25" s="5" t="s">
        <v>9</v>
      </c>
      <c r="C25" s="2">
        <f>COUNTIF('Seguimiento 2022'!$K$7:$K$18,Resumen!B25)</f>
        <v>0</v>
      </c>
      <c r="D25" s="2">
        <f>COUNTIFS('Seguimiento 2022'!$K$7:$K$18,Resumen!B25,'Seguimiento 2022'!$Z$7:$Z$18,Resumen!$D$1)</f>
        <v>0</v>
      </c>
      <c r="E25" s="2">
        <f t="shared" ref="E25:E31" si="2">+C25-D25</f>
        <v>0</v>
      </c>
      <c r="F25" s="3" t="e">
        <f>+D25/C25</f>
        <v>#DIV/0!</v>
      </c>
      <c r="G25" s="17">
        <f>COUNTIFS('Seguimiento 2022'!$K$7:$K$18,Resumen!B25,'Seguimiento 2022'!$Y$7:$Y$18,Resumen!$E$1)</f>
        <v>0</v>
      </c>
      <c r="H25" s="4" t="e">
        <f>AVERAGEIFS('Seguimiento 2022'!$Y$7:$Y$18,'Seguimiento 2022'!$K$7:$K$18,Resumen!B25)</f>
        <v>#DIV/0!</v>
      </c>
      <c r="I25" s="9"/>
      <c r="J25" s="14">
        <v>1</v>
      </c>
      <c r="K25" s="10"/>
      <c r="XFD25" s="10"/>
    </row>
    <row r="26" spans="1:11 16384:16384" s="1" customFormat="1" ht="30" x14ac:dyDescent="0.25">
      <c r="A26" s="10"/>
      <c r="B26" s="5" t="s">
        <v>10</v>
      </c>
      <c r="C26" s="2">
        <f>COUNTIF('Seguimiento 2022'!$K$7:$K$18,Resumen!B26)</f>
        <v>0</v>
      </c>
      <c r="D26" s="2">
        <f>COUNTIFS('Seguimiento 2022'!$K$7:$K$18,Resumen!B26,'Seguimiento 2022'!$Z$7:$Z$18,Resumen!$D$1)</f>
        <v>0</v>
      </c>
      <c r="E26" s="2">
        <f t="shared" si="2"/>
        <v>0</v>
      </c>
      <c r="F26" s="3" t="e">
        <f t="shared" ref="F26:F31" si="3">+D26/C26</f>
        <v>#DIV/0!</v>
      </c>
      <c r="G26" s="17">
        <f>COUNTIFS('Seguimiento 2022'!$K$7:$K$18,Resumen!B26,'Seguimiento 2022'!$Y$7:$Y$18,Resumen!$E$1)</f>
        <v>0</v>
      </c>
      <c r="H26" s="4" t="e">
        <f>AVERAGEIFS('Seguimiento 2022'!$Y$7:$Y$18,'Seguimiento 2022'!$K$7:$K$18,Resumen!B26)</f>
        <v>#DIV/0!</v>
      </c>
      <c r="I26" s="9"/>
      <c r="J26" s="14">
        <v>1</v>
      </c>
      <c r="K26" s="10"/>
      <c r="XFD26" s="10"/>
    </row>
    <row r="27" spans="1:11 16384:16384" s="1" customFormat="1" ht="30" x14ac:dyDescent="0.25">
      <c r="A27" s="10"/>
      <c r="B27" s="5" t="s">
        <v>20</v>
      </c>
      <c r="C27" s="2">
        <f>COUNTIF('Seguimiento 2022'!$K$7:$K$18,Resumen!B27)</f>
        <v>0</v>
      </c>
      <c r="D27" s="2">
        <f>COUNTIFS('Seguimiento 2022'!$K$7:$K$18,Resumen!B27,'Seguimiento 2022'!$Z$7:$Z$18,Resumen!$D$1)</f>
        <v>0</v>
      </c>
      <c r="E27" s="2">
        <f t="shared" si="2"/>
        <v>0</v>
      </c>
      <c r="F27" s="3" t="e">
        <f t="shared" si="3"/>
        <v>#DIV/0!</v>
      </c>
      <c r="G27" s="17">
        <f>COUNTIFS('Seguimiento 2022'!$K$7:$K$18,Resumen!B27,'Seguimiento 2022'!$Y$7:$Y$18,Resumen!$E$1)</f>
        <v>0</v>
      </c>
      <c r="H27" s="4" t="e">
        <f>AVERAGEIFS('Seguimiento 2022'!$Y$7:$Y$18,'Seguimiento 2022'!$K$7:$K$18,Resumen!B27)</f>
        <v>#DIV/0!</v>
      </c>
      <c r="I27" s="9" t="s">
        <v>98</v>
      </c>
      <c r="J27" s="14" t="e">
        <f>+Tabla2[[#This Row],[Promedio cumplimiento acciones]]</f>
        <v>#DIV/0!</v>
      </c>
      <c r="K27" s="10"/>
      <c r="XFD27" s="10"/>
    </row>
    <row r="28" spans="1:11 16384:16384" s="1" customFormat="1" ht="30" x14ac:dyDescent="0.25">
      <c r="A28" s="10"/>
      <c r="B28" s="5" t="s">
        <v>21</v>
      </c>
      <c r="C28" s="2">
        <f>COUNTIF('Seguimiento 2022'!$K$7:$K$18,Resumen!B28)</f>
        <v>0</v>
      </c>
      <c r="D28" s="2">
        <f>COUNTIFS('Seguimiento 2022'!$K$7:$K$18,Resumen!B28,'Seguimiento 2022'!$Z$7:$Z$18,Resumen!$D$1)</f>
        <v>0</v>
      </c>
      <c r="E28" s="2">
        <f t="shared" si="2"/>
        <v>0</v>
      </c>
      <c r="F28" s="3" t="e">
        <f t="shared" si="3"/>
        <v>#DIV/0!</v>
      </c>
      <c r="G28" s="17">
        <f>COUNTIFS('Seguimiento 2022'!$K$7:$K$18,Resumen!B28,'Seguimiento 2022'!$Y$7:$Y$18,Resumen!$E$1)</f>
        <v>0</v>
      </c>
      <c r="H28" s="4" t="e">
        <f>AVERAGEIFS('Seguimiento 2022'!$Y$7:$Y$18,'Seguimiento 2022'!$K$7:$K$18,Resumen!B28)</f>
        <v>#DIV/0!</v>
      </c>
      <c r="I28" s="9"/>
      <c r="J28" s="14">
        <v>1</v>
      </c>
      <c r="K28" s="10"/>
      <c r="XFD28" s="10"/>
    </row>
    <row r="29" spans="1:11 16384:16384" s="1" customFormat="1" ht="30" x14ac:dyDescent="0.25">
      <c r="A29" s="10"/>
      <c r="B29" s="5" t="s">
        <v>22</v>
      </c>
      <c r="C29" s="2">
        <f>COUNTIF('Seguimiento 2022'!$K$7:$K$18,Resumen!B29)</f>
        <v>0</v>
      </c>
      <c r="D29" s="2">
        <f>COUNTIFS('Seguimiento 2022'!$K$7:$K$18,Resumen!B29,'Seguimiento 2022'!$Z$7:$Z$18,Resumen!$D$1)</f>
        <v>0</v>
      </c>
      <c r="E29" s="2">
        <f t="shared" si="2"/>
        <v>0</v>
      </c>
      <c r="F29" s="3" t="e">
        <f t="shared" si="3"/>
        <v>#DIV/0!</v>
      </c>
      <c r="G29" s="17">
        <f>COUNTIFS('Seguimiento 2022'!$K$7:$K$18,Resumen!B29,'Seguimiento 2022'!$Y$7:$Y$18,Resumen!$E$1)</f>
        <v>0</v>
      </c>
      <c r="H29" s="4" t="e">
        <f>AVERAGEIFS('Seguimiento 2022'!$Y$7:$Y$18,'Seguimiento 2022'!$K$7:$K$18,Resumen!B29)</f>
        <v>#DIV/0!</v>
      </c>
      <c r="I29" s="9"/>
      <c r="J29" s="14">
        <v>1</v>
      </c>
      <c r="K29" s="10"/>
      <c r="XFD29" s="10"/>
    </row>
    <row r="30" spans="1:11 16384:16384" s="1" customFormat="1" ht="30" x14ac:dyDescent="0.25">
      <c r="A30" s="10"/>
      <c r="B30" s="5" t="s">
        <v>49</v>
      </c>
      <c r="C30" s="2">
        <f>COUNTIF('Seguimiento 2022'!$K$7:$K$18,Resumen!B30)</f>
        <v>0</v>
      </c>
      <c r="D30" s="2">
        <f>COUNTIFS('Seguimiento 2022'!$K$7:$K$18,Resumen!B30,'Seguimiento 2022'!$Z$7:$Z$18,Resumen!$D$1)</f>
        <v>0</v>
      </c>
      <c r="E30" s="2">
        <f t="shared" si="2"/>
        <v>0</v>
      </c>
      <c r="F30" s="3" t="e">
        <f t="shared" si="3"/>
        <v>#DIV/0!</v>
      </c>
      <c r="G30" s="17">
        <f>COUNTIFS('Seguimiento 2022'!$K$7:$K$18,Resumen!B30,'Seguimiento 2022'!$Y$7:$Y$18,Resumen!$E$1)</f>
        <v>0</v>
      </c>
      <c r="H30" s="4" t="e">
        <f>AVERAGEIFS('Seguimiento 2022'!$Y$7:$Y$18,'Seguimiento 2022'!$K$7:$K$18,Resumen!B30)</f>
        <v>#DIV/0!</v>
      </c>
      <c r="I30" s="9"/>
      <c r="J30" s="14">
        <v>1</v>
      </c>
      <c r="K30" s="10"/>
      <c r="XFD30" s="10"/>
    </row>
    <row r="31" spans="1:11 16384:16384" s="1" customFormat="1" ht="30" x14ac:dyDescent="0.25">
      <c r="A31" s="10"/>
      <c r="B31" s="5" t="s">
        <v>59</v>
      </c>
      <c r="C31" s="2">
        <f>COUNTIF('Seguimiento 2022'!$K$7:$K$18,Resumen!B31)</f>
        <v>0</v>
      </c>
      <c r="D31" s="2">
        <f>COUNTIFS('Seguimiento 2022'!$K$7:$K$18,Resumen!B31,'Seguimiento 2022'!$Z$7:$Z$18,Resumen!$D$1)</f>
        <v>0</v>
      </c>
      <c r="E31" s="2">
        <f t="shared" si="2"/>
        <v>0</v>
      </c>
      <c r="F31" s="3" t="e">
        <f t="shared" si="3"/>
        <v>#DIV/0!</v>
      </c>
      <c r="G31" s="17">
        <f>COUNTIFS('Seguimiento 2022'!$K$7:$K$18,Resumen!B31,'Seguimiento 2022'!$Y$7:$Y$18,Resumen!$E$1)</f>
        <v>0</v>
      </c>
      <c r="H31" s="4" t="e">
        <f>AVERAGEIFS('Seguimiento 2022'!$Y$7:$Y$18,'Seguimiento 2022'!$K$7:$K$18,Resumen!B31)</f>
        <v>#DIV/0!</v>
      </c>
      <c r="I31" s="9"/>
      <c r="J31" s="14">
        <v>1</v>
      </c>
      <c r="K31" s="10"/>
      <c r="XFD31" s="10"/>
    </row>
    <row r="32" spans="1:11 16384:16384" s="1" customFormat="1" ht="30" x14ac:dyDescent="0.25">
      <c r="A32" s="10"/>
      <c r="B32" s="5" t="s">
        <v>60</v>
      </c>
      <c r="C32" s="2">
        <f>COUNTIF('Seguimiento 2022'!$K$7:$K$18,Resumen!B32)</f>
        <v>0</v>
      </c>
      <c r="D32" s="2">
        <f>COUNTIFS('Seguimiento 2022'!$K$7:$K$18,Resumen!B32,'Seguimiento 2022'!$Z$7:$Z$18,Resumen!$D$1)</f>
        <v>0</v>
      </c>
      <c r="E32" s="2">
        <f>+C32-D32</f>
        <v>0</v>
      </c>
      <c r="F32" s="3" t="e">
        <f>+D32/C32</f>
        <v>#DIV/0!</v>
      </c>
      <c r="G32" s="17">
        <f>COUNTIFS('Seguimiento 2022'!$K$7:$K$18,Resumen!B32,'Seguimiento 2022'!$Y$7:$Y$18,Resumen!$E$1)</f>
        <v>0</v>
      </c>
      <c r="H32" s="4" t="e">
        <f>AVERAGEIFS('Seguimiento 2022'!$Y$7:$Y$18,'Seguimiento 2022'!$K$7:$K$18,Resumen!B32)</f>
        <v>#DIV/0!</v>
      </c>
      <c r="I32" s="9"/>
      <c r="J32" s="14">
        <v>1</v>
      </c>
      <c r="K32" s="10"/>
      <c r="XFD32" s="10"/>
    </row>
    <row r="33" spans="1:11 16384:16384" s="1" customFormat="1" x14ac:dyDescent="0.25">
      <c r="A33" s="10"/>
      <c r="B33" s="5" t="s">
        <v>28</v>
      </c>
      <c r="C33" s="2">
        <f>SUBTOTAL(109,Tabla2[Total Acciones])</f>
        <v>0</v>
      </c>
      <c r="D33" s="2">
        <f>SUBTOTAL(109,Tabla2[Acciones Cumplidas])</f>
        <v>0</v>
      </c>
      <c r="E33" s="2">
        <f>+Tabla2[[#Totals],[Total Acciones]]-Tabla2[[#Totals],[Acciones Cumplidas]]</f>
        <v>0</v>
      </c>
      <c r="F33" s="15" t="e">
        <f>+Tabla2[[#Totals],[Acciones Cumplidas]]/Tabla2[[#Totals],[Total Acciones]]</f>
        <v>#DIV/0!</v>
      </c>
      <c r="G33" s="2"/>
      <c r="H33"/>
      <c r="I33"/>
      <c r="J33"/>
      <c r="K33" s="10"/>
      <c r="XFD33" s="10"/>
    </row>
    <row r="34" spans="1:11 16384:16384" x14ac:dyDescent="0.25">
      <c r="C34" s="12"/>
      <c r="D34" s="12"/>
      <c r="E34" s="12"/>
      <c r="F34" s="12"/>
    </row>
    <row r="35" spans="1:11 16384:16384" x14ac:dyDescent="0.25">
      <c r="C35" s="12"/>
      <c r="D35" s="12"/>
      <c r="E35" s="12"/>
      <c r="F35" s="12"/>
    </row>
    <row r="36" spans="1:11 16384:16384" s="1" customFormat="1" ht="45" x14ac:dyDescent="0.25">
      <c r="A36" s="10"/>
      <c r="B36" s="6" t="s">
        <v>54</v>
      </c>
      <c r="C36" s="8" t="s">
        <v>36</v>
      </c>
      <c r="D36" s="8" t="s">
        <v>37</v>
      </c>
      <c r="E36" s="8" t="s">
        <v>50</v>
      </c>
      <c r="F36" s="8" t="s">
        <v>52</v>
      </c>
      <c r="G36" s="8" t="s">
        <v>53</v>
      </c>
      <c r="H36" s="10"/>
      <c r="I36" s="10"/>
      <c r="J36" s="10"/>
      <c r="K36" s="10"/>
      <c r="XFD36" s="10"/>
    </row>
    <row r="37" spans="1:11 16384:16384" s="1" customFormat="1" x14ac:dyDescent="0.25">
      <c r="A37" s="10"/>
      <c r="B37" s="6" t="s">
        <v>28</v>
      </c>
      <c r="C37" s="2">
        <f>+Tabla1[[#Totals],[Total Acciones]]+Tabla2[[#Totals],[Total Acciones]]</f>
        <v>0</v>
      </c>
      <c r="D37" s="2">
        <f>+Tabla1[[#Totals],[Acciones Cumplidas]]+Tabla2[[#Totals],[Acciones Cumplidas]]</f>
        <v>0</v>
      </c>
      <c r="E37" s="2">
        <f>+Tabla1[[#Totals],[Acciones por Cumplir]]+Tabla2[[#Totals],[Acciones por Cumplir]]</f>
        <v>0</v>
      </c>
      <c r="F37" s="7" t="e">
        <f>+Tabla3[Acciones Cumplidas]/Tabla3[Total Acciones]</f>
        <v>#DIV/0!</v>
      </c>
      <c r="G37" s="13">
        <f>AVERAGE('Seguimiento 2022'!Y7:Y18)</f>
        <v>100</v>
      </c>
      <c r="H37" s="10"/>
      <c r="I37" s="10"/>
      <c r="J37" s="10"/>
      <c r="K37" s="10"/>
      <c r="XFD37" s="10"/>
    </row>
  </sheetData>
  <sheetProtection algorithmName="SHA-512" hashValue="5LFQOI7iVNWs+Kg5CKHeqzinCjx3ffQmZacqfxD/BBVCexxgnOPErBN4qciVeqru3c3W9LC7oSoT86RY/V7mYg==" saltValue="hqtNpm8RPABUM909u5gAxg==" spinCount="100000" sheet="1" objects="1" scenarios="1"/>
  <mergeCells count="3">
    <mergeCell ref="B22:I22"/>
    <mergeCell ref="B6:I6"/>
    <mergeCell ref="B3:I3"/>
  </mergeCells>
  <conditionalFormatting sqref="J9:J17">
    <cfRule type="colorScale" priority="3">
      <colorScale>
        <cfvo type="min"/>
        <cfvo type="percentile" val="50"/>
        <cfvo type="max"/>
        <color rgb="FFF8696B"/>
        <color rgb="FFFFEB84"/>
        <color rgb="FF63BE7B"/>
      </colorScale>
    </cfRule>
  </conditionalFormatting>
  <conditionalFormatting sqref="J25:J32">
    <cfRule type="colorScale" priority="1">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7 B25:B32" xr:uid="{00000000-0002-0000-0100-000000000000}">
      <formula1>0</formula1>
      <formula2>100</formula2>
    </dataValidation>
  </dataValidation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Seguimiento 2022</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Dairy Lizeth Silva Barrera</cp:lastModifiedBy>
  <cp:lastPrinted>2017-12-12T14:15:10Z</cp:lastPrinted>
  <dcterms:created xsi:type="dcterms:W3CDTF">2017-11-30T20:46:44Z</dcterms:created>
  <dcterms:modified xsi:type="dcterms:W3CDTF">2023-09-13T20:46:45Z</dcterms:modified>
</cp:coreProperties>
</file>