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24226"/>
  <mc:AlternateContent xmlns:mc="http://schemas.openxmlformats.org/markup-compatibility/2006">
    <mc:Choice Requires="x15">
      <x15ac:absPath xmlns:x15ac="http://schemas.microsoft.com/office/spreadsheetml/2010/11/ac" url="C:\Users\User\Downloads\Seguimiento 2020 al 2023\"/>
    </mc:Choice>
  </mc:AlternateContent>
  <xr:revisionPtr revIDLastSave="0" documentId="13_ncr:1_{73A24775-7A12-4E2D-BFC8-93287024203E}" xr6:coauthVersionLast="47" xr6:coauthVersionMax="47" xr10:uidLastSave="{00000000-0000-0000-0000-000000000000}"/>
  <bookViews>
    <workbookView xWindow="-120" yWindow="-120" windowWidth="20640" windowHeight="11160" tabRatio="402" firstSheet="1" activeTab="1" xr2:uid="{00000000-000D-0000-FFFF-FFFF00000000}"/>
  </bookViews>
  <sheets>
    <sheet name="Hoja2" sheetId="4" state="hidden" r:id="rId1"/>
    <sheet name="Seguimiento 2021" sheetId="1" r:id="rId2"/>
    <sheet name="Resumen" sheetId="2" state="hidden" r:id="rId3"/>
  </sheets>
  <definedNames>
    <definedName name="_xlnm._FilterDatabase" localSheetId="1" hidden="1">'Seguimiento 2021'!$A$6:$AA$18</definedName>
  </definedNames>
  <calcPr calcId="191029"/>
  <pivotCaches>
    <pivotCache cacheId="0" r:id="rId4"/>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5" i="2" l="1"/>
  <c r="C26" i="2"/>
  <c r="C27" i="2"/>
  <c r="C28" i="2"/>
  <c r="C29" i="2"/>
  <c r="C30" i="2"/>
  <c r="C31" i="2"/>
  <c r="C32" i="2"/>
  <c r="C9" i="2"/>
  <c r="C10" i="2"/>
  <c r="C11" i="2"/>
  <c r="C12" i="2"/>
  <c r="C13" i="2"/>
  <c r="C14" i="2"/>
  <c r="C15" i="2"/>
  <c r="C16" i="2"/>
  <c r="C17" i="2"/>
  <c r="G17" i="2" l="1"/>
  <c r="H27" i="2"/>
  <c r="J27" i="2" s="1"/>
  <c r="G27" i="2"/>
  <c r="H17" i="2"/>
  <c r="D17" i="2" l="1"/>
  <c r="F17" i="2" s="1"/>
  <c r="H31" i="2"/>
  <c r="G31" i="2"/>
  <c r="H32" i="2" l="1"/>
  <c r="G32" i="2"/>
  <c r="D32" i="2" l="1"/>
  <c r="F32" i="2" s="1"/>
  <c r="E32" i="2" l="1"/>
  <c r="G16" i="2" l="1"/>
  <c r="H30" i="2"/>
  <c r="G30" i="2"/>
  <c r="H16" i="2"/>
  <c r="J16" i="2" s="1"/>
  <c r="D16" i="2"/>
  <c r="F16" i="2" s="1"/>
  <c r="D30" i="2" l="1"/>
  <c r="F30" i="2" s="1"/>
  <c r="E30" i="2" l="1"/>
  <c r="H28" i="2"/>
  <c r="G28" i="2"/>
  <c r="D31" i="2"/>
  <c r="D28" i="2"/>
  <c r="G10" i="2" l="1"/>
  <c r="G11" i="2"/>
  <c r="G37" i="2"/>
  <c r="G25" i="2"/>
  <c r="H25" i="2"/>
  <c r="H15" i="2"/>
  <c r="G15" i="2"/>
  <c r="G14" i="2"/>
  <c r="H12" i="2"/>
  <c r="G12" i="2"/>
  <c r="H13" i="2"/>
  <c r="J13" i="2" s="1"/>
  <c r="G13" i="2"/>
  <c r="H26" i="2"/>
  <c r="G26" i="2"/>
  <c r="G29" i="2"/>
  <c r="H29" i="2"/>
  <c r="G9" i="2"/>
  <c r="H9" i="2"/>
  <c r="H10" i="2"/>
  <c r="H14" i="2"/>
  <c r="H11" i="2"/>
  <c r="J11" i="2" s="1"/>
  <c r="F31" i="2"/>
  <c r="D26" i="2"/>
  <c r="D29" i="2"/>
  <c r="D14" i="2"/>
  <c r="F14" i="2" s="1"/>
  <c r="D11" i="2"/>
  <c r="F11" i="2" s="1"/>
  <c r="D12" i="2"/>
  <c r="F12" i="2" s="1"/>
  <c r="D15" i="2"/>
  <c r="F15" i="2" s="1"/>
  <c r="D9" i="2"/>
  <c r="F9" i="2" s="1"/>
  <c r="D25" i="2"/>
  <c r="F25" i="2" s="1"/>
  <c r="D10" i="2" l="1"/>
  <c r="F10" i="2" s="1"/>
  <c r="D27" i="2"/>
  <c r="D13" i="2"/>
  <c r="F13" i="2" s="1"/>
  <c r="E31" i="2"/>
  <c r="F29" i="2"/>
  <c r="E29" i="2" l="1"/>
  <c r="E28" i="2"/>
  <c r="F27" i="2"/>
  <c r="E14" i="2" l="1"/>
  <c r="C33" i="2"/>
  <c r="E16" i="2"/>
  <c r="E9" i="2"/>
  <c r="C18" i="2"/>
  <c r="E13" i="2"/>
  <c r="E12" i="2"/>
  <c r="F28" i="2"/>
  <c r="E17" i="2"/>
  <c r="E11" i="2"/>
  <c r="E15" i="2"/>
  <c r="D18" i="2"/>
  <c r="E27" i="2"/>
  <c r="E10" i="2"/>
  <c r="F18" i="2" l="1"/>
  <c r="C37" i="2"/>
  <c r="E18" i="2"/>
  <c r="E25" i="2"/>
  <c r="F26" i="2" l="1"/>
  <c r="E26" i="2"/>
  <c r="D33" i="2"/>
  <c r="D37" i="2" s="1"/>
  <c r="F37" i="2" s="1"/>
  <c r="F33" i="2" l="1"/>
  <c r="E33" i="2"/>
  <c r="E37" i="2" s="1"/>
</calcChain>
</file>

<file path=xl/sharedStrings.xml><?xml version="1.0" encoding="utf-8"?>
<sst xmlns="http://schemas.openxmlformats.org/spreadsheetml/2006/main" count="521" uniqueCount="316">
  <si>
    <t>CAUSA DEL HALLAZGO</t>
  </si>
  <si>
    <t>CÓDIGO ACCIÓN</t>
  </si>
  <si>
    <t>DESCRIPCIÓN ACCION</t>
  </si>
  <si>
    <t>NOMBRE DEL INDICADOR</t>
  </si>
  <si>
    <t>FORMULA DEL INDICADOR</t>
  </si>
  <si>
    <t>META</t>
  </si>
  <si>
    <t>AREA RESPONSABLE</t>
  </si>
  <si>
    <t>FECHA DE INICIO</t>
  </si>
  <si>
    <t>FECHA DE TERMINACIÓN</t>
  </si>
  <si>
    <t>Dirección de Tecnologías e Información y Oficina Asesora de Comunicaciones</t>
  </si>
  <si>
    <t>Subsecretaría de Gestión Institucional y Dirección de Gestión del Talento Humano</t>
  </si>
  <si>
    <t>Dirección Administrativa</t>
  </si>
  <si>
    <t>2.1.2.1</t>
  </si>
  <si>
    <t>Subsecretaría de Gestión Institucional</t>
  </si>
  <si>
    <t>Dirección de Contratación</t>
  </si>
  <si>
    <t>Dirección de Tecnologías e Información</t>
  </si>
  <si>
    <t>Dirección Financiera</t>
  </si>
  <si>
    <t>2.2.1.1</t>
  </si>
  <si>
    <t>Oficina Asesora de Planeación</t>
  </si>
  <si>
    <t>2.2.1.2</t>
  </si>
  <si>
    <t>Oficina Asesora de Planeación y Subsecretaría de Gestión Institucional</t>
  </si>
  <si>
    <t>Dirección Financiera y Dirección Administrativa</t>
  </si>
  <si>
    <t>Dirección Financiera y Dirección de Tecnologías e Información</t>
  </si>
  <si>
    <t>3.1.1.1</t>
  </si>
  <si>
    <t>Dirección de Gestión del Talento Humano</t>
  </si>
  <si>
    <t>No. HALLAZGO</t>
  </si>
  <si>
    <t>Descripción Avance</t>
  </si>
  <si>
    <t>Evidencia Aportada</t>
  </si>
  <si>
    <t>Total</t>
  </si>
  <si>
    <t>Meta</t>
  </si>
  <si>
    <t>%</t>
  </si>
  <si>
    <t>Cumplimiento</t>
  </si>
  <si>
    <t>SI</t>
  </si>
  <si>
    <t>Programado</t>
  </si>
  <si>
    <t>Ejecutado</t>
  </si>
  <si>
    <t>Avance variable</t>
  </si>
  <si>
    <t>Total Acciones</t>
  </si>
  <si>
    <t>Acciones Cumplidas</t>
  </si>
  <si>
    <t>3.1</t>
  </si>
  <si>
    <t>3.2</t>
  </si>
  <si>
    <t>3.3</t>
  </si>
  <si>
    <t>3.4</t>
  </si>
  <si>
    <t>3.5</t>
  </si>
  <si>
    <t>3.6</t>
  </si>
  <si>
    <t>3.7</t>
  </si>
  <si>
    <t>3.8</t>
  </si>
  <si>
    <t>3.9</t>
  </si>
  <si>
    <t>3.10</t>
  </si>
  <si>
    <t>Dirección de Derechos Humanos</t>
  </si>
  <si>
    <t>Dirección de Contratación y Subsecretaría de Gestión Institucional</t>
  </si>
  <si>
    <t>Acciones por Cumplir</t>
  </si>
  <si>
    <t>Dependencia</t>
  </si>
  <si>
    <t>% Acciones cumplidas</t>
  </si>
  <si>
    <t>Promedio cumplimiento acciones</t>
  </si>
  <si>
    <t>Consolidado</t>
  </si>
  <si>
    <t>Avances cumplimiento Acciones por Dependencias</t>
  </si>
  <si>
    <t>Avances cumplimiento Acciones compartidas entre Dependencias</t>
  </si>
  <si>
    <t>Consolidado Seguimiento Plan de Mejoramiento Contraloría</t>
  </si>
  <si>
    <t>Tareas Pendientes</t>
  </si>
  <si>
    <t>Dirección de Contratación y Dirección de Tecnologías e Información</t>
  </si>
  <si>
    <t>Dirección de Derechos Humanos y Subsecretaría de Gestión Institucional</t>
  </si>
  <si>
    <t>CÓD. AUDITORÍA</t>
  </si>
  <si>
    <t>HALLAZGO</t>
  </si>
  <si>
    <t>Observaciones</t>
  </si>
  <si>
    <t>3.1.1.2</t>
  </si>
  <si>
    <t>3.1.1.3</t>
  </si>
  <si>
    <t>3.1.1.4</t>
  </si>
  <si>
    <t>3.1.3.1</t>
  </si>
  <si>
    <t>3.1.3.2</t>
  </si>
  <si>
    <t>3.1.3.3</t>
  </si>
  <si>
    <t>3.1.3.4</t>
  </si>
  <si>
    <t>3.1.3.5</t>
  </si>
  <si>
    <t>3.1.3.6</t>
  </si>
  <si>
    <t>3.1.3.7</t>
  </si>
  <si>
    <t>3.1.3.8</t>
  </si>
  <si>
    <t>3.1.3.9</t>
  </si>
  <si>
    <t>3.1.3.10</t>
  </si>
  <si>
    <t>3.1.3.11</t>
  </si>
  <si>
    <t>3.1.4.1</t>
  </si>
  <si>
    <t>3.2.1.1</t>
  </si>
  <si>
    <t>3.3.1.1</t>
  </si>
  <si>
    <t>3.3.1.2</t>
  </si>
  <si>
    <t>3.3.1.3</t>
  </si>
  <si>
    <t>3.3.1.4</t>
  </si>
  <si>
    <t>3.3.1.5</t>
  </si>
  <si>
    <t>3.3.1.6</t>
  </si>
  <si>
    <t>Oficina de Control Interno</t>
  </si>
  <si>
    <t>Seguimiento cinco (Corte 31 de Enero de 2019)</t>
  </si>
  <si>
    <t>Seguimiento cinco (Corte 28 de Febrero de 2019)</t>
  </si>
  <si>
    <t>N/A</t>
  </si>
  <si>
    <t>Vigencia</t>
  </si>
  <si>
    <t>Cumplimiento al 30 de Junio de 2018, según programación</t>
  </si>
  <si>
    <t xml:space="preserve"> - Plan de digitalización de expedientes contractuales 2017.
- Inventarios mensuales de Almacén.
- Avances en la elaboración y actualización de instrumentos archivísticos.</t>
  </si>
  <si>
    <t>- Solicitud concepto a SHD.
- Capacitación en reservas
- Formato supervisión aprobado.</t>
  </si>
  <si>
    <t>- Flujo en Secop II.
- Capacitaciones a supervisores.
- Curso de Contratación virtual.
- Reentrenamiento grupo de profesionales.
- Designación persona para el cargue de información.</t>
  </si>
  <si>
    <t>- Expedición acto administrativo MIPG.</t>
  </si>
  <si>
    <t>- Ajustes Manual Operativo Contable.
- Planillas de pago con punto de revisión.</t>
  </si>
  <si>
    <t>- Revisión de muestro de la publicación de contratos en Secop.</t>
  </si>
  <si>
    <t>- Continuar con la actualización de los documentos de los procesos.</t>
  </si>
  <si>
    <t>Promedio cumplimiento acciones - Total</t>
  </si>
  <si>
    <t># Acciones cumplimiento 0%</t>
  </si>
  <si>
    <t>Etiquetas de fila</t>
  </si>
  <si>
    <t>Total general</t>
  </si>
  <si>
    <t>Etiquetas de columna</t>
  </si>
  <si>
    <t>Cuenta de No. HALLAZGO</t>
  </si>
  <si>
    <t>Responsable</t>
  </si>
  <si>
    <t>Acciones Compartidas</t>
  </si>
  <si>
    <t>3.3.4</t>
  </si>
  <si>
    <t>3.3.1</t>
  </si>
  <si>
    <t>3.3.3</t>
  </si>
  <si>
    <t>Concepto</t>
  </si>
  <si>
    <t>Comunicaciones enviadas</t>
  </si>
  <si>
    <t>3.3.2.1</t>
  </si>
  <si>
    <t>NÚMERO DE CAPACITACIONES REALIZADAS</t>
  </si>
  <si>
    <t>HALLAZGO ADMINISTRATIVO. INCORRECCIONES DE CANTIDAD EN LA CUENTA CONTRIBUCIONES, TASAS E INGRESOS NO TRIBUTARIOS – MULTAS QUE GENERAN INCERTIDUMBRES POR $192.416.795,42 EN EL SALDO PRESENTADO</t>
  </si>
  <si>
    <t>EL APLICATIVO SI ACTUA NO SE ACTUALIZA EN TIEMPO REAL A LAS SITUACIONES QUE SE GENERAN EN CADA EXPEDIENTE.</t>
  </si>
  <si>
    <t>EL APLICATIVO SICO DE LA SECRETARIA DISTRITAL DE HACIENDA EN ALGUNAS OCASIONES SE DEMORA EN ASIGNAR EXPEDIENTE DE INICIO DE COBRO COACTIVO MOTIVO POR EL CUAL EL REGISTRO EN COBRO PERSUASIVO CONTINUA CON EL MISMO ESTADO.</t>
  </si>
  <si>
    <t>EN LAS NOTAS A LOS ESTADOS FINANCIEROS SE GENERARON LAS EXPLICACIONES CON LOS VALORES ABSOLUTOS NO TENIENDO EN CUENTA LAS AFECTACIONES QUE DISMINUYEN ESTE VALOR ES DECIR EL VALOR NETO.</t>
  </si>
  <si>
    <t>HALLAZGO ADMINISTRATIVO. INCORRECCIONES DE REVELACIÓN EN EL SALDO EXPUESTO EN LAS CUENTAS Y SUBCUENTAS DEL GRUPO PROPIEDAD PLANTA Y EQUIPO QUE GENERAN INCERTIDUMBRES POR VALOR DE $205.732.435,00</t>
  </si>
  <si>
    <t>FALTA DE CONTROLES INTERNOS FRENTE AL PROCESO DE BAJA DE MANERA OPORTUNA DE LOS BIENES QUE SUFREN DESUSO</t>
  </si>
  <si>
    <t>FALTA DE CONTROLES SOBRE EL SEGUIMIENTO EN LA ADQUISICION DE BIENES</t>
  </si>
  <si>
    <t>HALLAZGO ADMINISTRATIVO. INCORRECCIONES EN LA PRESENTACIÓN EN LOS COMPONENTES DE LA CUENTA BIENES DE USO PÚBLICO EN CONSTRUCCIÓN QUE GENERAN INCERTIDUMBRE POR $458.664.953 EN EL SALDO DE LA CUENTA.</t>
  </si>
  <si>
    <t>FALTA DE SEGUIMIENTO SOBRE LA INVERSION EN CONTRATOS DE OBRA PUBLICA EN LO REFERENTE A PARQUES Y VIAS</t>
  </si>
  <si>
    <t>ACTUALIZAR LA BASE DE DATOS UNIFICADA DE CARTERA POR LAS ÁREAS QUE GENERAN LA INFORMACION DE CARTERA.</t>
  </si>
  <si>
    <t>REALIZAR LA  CONCILIACION ENTRE LA INFORMACION GENERADA POR APLICATIVO SICO Y LA INFORMACION CONTABLE CON LAS EXPLICACIONES PERTINENTES DEL REGISTRO REALIZADO.</t>
  </si>
  <si>
    <t>REALIZAR DE FORMA MAS ESPECIFICA LAS NOTAS A LOS ESTADOS FINANCIEROS DE MANERA QUE PERMITA QUE POR CADA DEUDOR SE PUEDA EVIDENCIAR SU VALOR INICIAL Y VALOR DE PROVISION POR CADA UNA.</t>
  </si>
  <si>
    <t>REALIZAR EN EL  APLICATIVO DEL ALMACEN DE CADA BIEN QUE SE GENERE EL PROCEDIMIENTO TOTAL DE SU DESTINO FINAL. (INTERMEDIARIO DE REMATE) SE DARA INICIO A LA VENTA DE LOS BIENES ESTABLECIDOS.</t>
  </si>
  <si>
    <t>REALIZAR ANALISIS E IDENTIFICACION SOBRE EL PREDIO MENCIONADO EN EL INFORME DE CONTRALORIA ( BARRIO OLARTE) Y PROCEDER A REALIZAR EL REGISTRO EN EL INVENTARIO Y EN LOS ESTADOS CONTABLES.</t>
  </si>
  <si>
    <t>REALIZAR VERIFICACION Y ANALISIS DE LOS VALORES PENDIENTES DE ESTABLECER SI TERMINO LA FORMALIDAD DE LA CONSTRUCCION (LIQUIDADO, AVALUO TECNICO). Y REALIZAR EL REGISTRO EN ALMACEN CUANDO SE DE EL AVALUO PERTINENTE.</t>
  </si>
  <si>
    <t>BASE DE DATOS DE CARTERA</t>
  </si>
  <si>
    <t>NO DE EXPEDIENTES REVISADOS /NO DE EXPEDIENTES  REGISTRADOS EN LA BASE DE DATOS</t>
  </si>
  <si>
    <t>CONCILIACIONES MENSUALES</t>
  </si>
  <si>
    <t>NO. DE CONCILIACIONES  REALIZADAS.</t>
  </si>
  <si>
    <t>NOTAS ESPECIFICAS DE ESTADOS FINANCIEROS</t>
  </si>
  <si>
    <t>NOTAS ESPECIFICAS REALIZADAS</t>
  </si>
  <si>
    <t>PROCEDIMIENTO DE BAJA DE BIENES EN DESUSO</t>
  </si>
  <si>
    <t>NO BAJAS REALIZADAS / NO BIENES EN DESUSO</t>
  </si>
  <si>
    <t>REALIZACION DE ANALISIS E IDENTIFICACION DE PREDIOS</t>
  </si>
  <si>
    <t>IDENTIFICACION Y REGISTRO DE PREDIO.</t>
  </si>
  <si>
    <t>VERFICACION DE FORMALIDAD DE LOS VALORES EN CONSTRUCCION EN VIAS Y PARQUES.</t>
  </si>
  <si>
    <t>NO. DE VALORES EN CONSTRUCCION DE VIAS Y PARQUES / NO DE VALORES ANALIZADOS.</t>
  </si>
  <si>
    <t>PROFESIONAL ESPECIALIZADO 222-24 JURIDICA COBRO PERSUASIVO -ABOGADO APOYO CONTADORA FDLB</t>
  </si>
  <si>
    <t>ARÉA DE CONTABILIDAD</t>
  </si>
  <si>
    <t>ÁREA DE ALMACÉN ÁREA DE CONTABILIDAD</t>
  </si>
  <si>
    <t>ÁREA DE ALMACÉN ÁREA DE CONTABILIDAD ÁREA JURIDICA</t>
  </si>
  <si>
    <t>ÁREA DE INFRAESTRUCTURA ÁREA JURIDICA  ÁREA CONTABILIDAD</t>
  </si>
  <si>
    <t>2020-07-15</t>
  </si>
  <si>
    <t>2021-05-01</t>
  </si>
  <si>
    <t>2021-02-28</t>
  </si>
  <si>
    <t>CUMPLIDA EFECTIVA</t>
  </si>
  <si>
    <t>3.2.1</t>
  </si>
  <si>
    <t>HALLAZGO ADMINISTRATIVO POR INEFECTIVIDAD DE LA ACCIÓN DE MEJORA FORMULADA EN EL PLAN DE MEJORAMIENTO, FACTOR GESTIÓN CONTRACTUAL. SE PRECISA LA INEFECTIVIDAD DE LAS ACCIONES CORRECTIVAS Y  QUE LA INCONSISTENCIA PERSISTE, SIN QUE LAS ACCIONES DE MEJORA IMPLEMENTADAS FDLB MINIMICEN O ELIMINEN LAS CAUSAS QUE ORIGINAN EL HALLAZGO Y DETECTADA EN ESTE PROCESO AUDITOR, ES NECESARIO CONFIGURAR UN NUEVO HALLAZGO. CONTRATOS 246, 248, 249 Y 264 DE 2020; 252/18  Y 255/2019.</t>
  </si>
  <si>
    <t>DEFICIENCIAS EN LA APROPIACIÓN Y APLICACIÓN DE LOS INSTRUMENTOS Y LINEAMIENTOS ARCHIVÍSTICOS.</t>
  </si>
  <si>
    <t>HALLAZGO ADMINISTRATIVO POR DILIGENCIAMIENTO HOJA DE VIDA SIDEAP, NO SE ENCUENTRA FIRMADA POR EL DIRECTOR CONTRATACION O TALENTO HUMANO QUE AVALE Y CONFRONTE LO REGISTRADO EN DOCUMENTOS SOPORTES, INCUMPLIENDO EL ART. 2.2.17.10 DEL DECRE 1083/15, ART. 10 DEL DECRETO DISTRITAL 367/14, QUE DISPONE QUE DEBE ESTAR DILIGENCIADO Y FIRMADO CONTRATISTA Y  ENCARGADO DE LA VERIFICACIÓN, LO QUE SE OBSERVA EN LA VIGENCIA 2018: 3,4,7,8,11,26,34,119,132 Y 141, VIGENCIA 2019: 5,10,16,22,53,63,121,130,173 Y 187</t>
  </si>
  <si>
    <t>AUSENCIA DEL LINEAMIENTOS DEL  NIVEL CENTRAL  SOBRE LA FIRMA DE HOJA DE VIDA DE SIDEAP TODA VEZ QUE EN LA ALCALDÍA LOCAL  NO EXISTE EL CARGO DIRECTOR DE CONTRATACIÓN O FUNCIONARIO DE TALENTO HUMANO.</t>
  </si>
  <si>
    <t>HALLAZGO ADMINISTRTIVO.  FALTA DE CONTROL Y VERIFICACIÓN DE LOS DOCUMENTOS PRESENTADOS POR EL CONTRATISTA Y APLICACIÓN DE LA BASE DE RETENCIÓN EN LA FUENTE PARA EL PAGO DE HONORARIOS. SE EVIDENCIA FALTA DE CONTROL EN LA TOMA DE LA BASE DE RETENCIÓN EN LA FUENTE HONORARIOS, CERTIFICACIÓN CATEGORÍA TRIBUTARIA CONTRATISTAS. ESTA SITUACIÓN SE PRESENTA EN LOS CPS DE APOYO A LA GESTIÓN SUSCRITOS EN LA VIGENCIA 2018 NOS. 3,4,11,34, 119 Y 132 Y CONTRATOS VIGENCIAS 2019 NOS. 5,16,22,53,63, 121 Y 187.</t>
  </si>
  <si>
    <t>DESCONOCIMIENTO DE LA NORMA DEL ESTATUTO TRIBUTARIO, LOS CONCEPTOS Y REGLAMENTACIÓN EMITIDA POR LA DIAN.</t>
  </si>
  <si>
    <t>HALLAZGO ADM. NO SE CUMPLIÓ CON LAS OBLIGACIONES DE PUBLICIDAD EN SECOP, DE LOS DIFERENTES ACTOS ADMINISTRATIVOS FASE PRECONTRACTUAL Y CONTRACTUAL EXPEDIDOS EN LOS PROCESOS CONTRACTUALES. LOS CPS DE APOYO A LA GESTIÓN Y/O CONVENIOS CELEBRADOS POR LA URGENCIA MANIFIESTA, #.246,248,249 Y 264 DE 2020, FUERON EVALUADOS Y VERIFICADOS EN SECOP I, PARA EVIDENCIAR LA TRANSPARENCIA EN LA PUBLICACIÓN. SE DETECTÓ QUE LOS SOPORTES DE LAS MISMOS NO FUERON PUBLICADOS, CONTRATOS 252/18, 255/19 Y O.C. 39015/19</t>
  </si>
  <si>
    <t>DEBILIDAD DE LOS PUNTOS DE CONTROL SOBRE LA PUBLICACIÓN OPORTUNA DE LOS DOCUMENTOS EN LA PLATAFORMA SECOP.</t>
  </si>
  <si>
    <t>HALLAZGO ADMI. POR INCUMPLIR LA CLÁUSULA DECIMA OCTAVA DEL CONTRATO DE PRESTACIÓN DE SERVICIOS NO.252 DE 2018 RELACIONADA CON LA LIQUIDACIÓN DEL MISMO. SEGÚN EL OFICIO RADICADO NO. 20201125-16001153 DEL 25-11-2020, LA ENTIDAD INFORMA: “SEGÚN CONSTA EN LA PLATAFORMA TRANSACCIONAL SECOP EL CONTRATO TERMINÓ EL 29 DE OCTUBRE DE 2019 Y SE ENCUENTRA EN PROCESO DE LIQUIDACIÓN”. NO SE DEMUESTRA QUE LA ENTIDAD HAYA REALIZADO GESTIÓN EFICIENTE Y EFICAZ PARA REQUERIR AL CONTRATISTA PARA LA LIQUIDACIÓN.</t>
  </si>
  <si>
    <t>DEBILIDAD EN EL SEGUIMIENTO Y CONTROL DE LA ETAPA POSTCONTRACTUAL PARA LIQUIDAR LOS CONTRATOS.</t>
  </si>
  <si>
    <t>HALLAZGO ADMINISTRATIVO CON PRESUNTA INCIDENCIA DISCIPLINARIA POR INCONSISTENCIAS EN LA INFORMACIÓN E INCUMPLIMIENTO DE PRECEPTOS LEGALES Y DIAGNÓSTICO LOCAL DE LOS BENEFICIARIOS POR EL CUAL SE FUNDAMENTA LA NECESIDAD DE LA CONTRATACIÓN EN EL CONTRATO DE PRESTACIÓN DE SERVICIOS 248-2020 DERIVADO DE LA AMPLIACIÓN DE LA URGENCIA MANIFIESTA. NO SE EVIDENCIA ESTUDIO DE SECTOR Y DE MERCADO QUE PERMITA TENER CERTEZA DE HACER UN PROCESO DE CONTRATACIÓN PARA LA POBLACIÓN DE LA LOCALIDAD DE BOSA.</t>
  </si>
  <si>
    <t>EN LA RESPUESTA DE LA ALB AL INFORME PRELIMINAR DE CONTRALORÍA NO SE ENFATIZÓ EN QUE EL OPERADOR DEL PROGRAMA  ACOMPAÑÓ LA FORMULACIÓN DE LA GUÍA OPERATIVA, DOCUMENTO QUE DEFINE LOS BENEFICIARIOS O  POBLACIÓN BENEFICIARIA , ASPECTOS GENERALES DEL PROGRAMA, RUTA OPERATIVA PARA LA IMPLEMENTACIÓN, ACTORES, ROLES Y ESQUEMA DE MONITOREO Y SEGUIMIENTO.</t>
  </si>
  <si>
    <t>HALLAZGO ADMINISTRATIVO CON INCIDENCIA FISCAL Y PRESUNTA INCIDENCIA DISCIPLINARIA POR EL PAGO DE ACTIVIDADES QUE NO SE REFLEJAN EN EL CUMPLIMIENTO DEL OBJETO CONTRACTUAL DEL CONTRATO 163 DE 2017, EN CUANTÍA DE $186.847.455. AL PAGAR EL VALOR EN MENCIÓN DE ACTIVIDADES QUE NO SE CUMPLIERON SEGÚN EL OBJETO DEL CONTRATO, ADQUIRIERON Y PAGAN 3000 AGENDAS Y LAPICEROS CUANDO NO SE TENÍA LA TOTALIDAD DE INSCRITOS PARA INICIAR EL DIPLOMADO DE FORMACIÓN Y ESTOS ELEMENTOS SIN ESTABLECER SU DESTINACIÓN.</t>
  </si>
  <si>
    <t>DEFICIENCIA EN EL SEGUIMIENTO Y CONTROL DE LAS OBLIGACIONES CONTRACTUALES POR PARTE DE LOS APOYOS A LA SUPERVISIÓN.</t>
  </si>
  <si>
    <t>EMITIR LINEAMIENTO PARA GESTIONAR ADECUADAMENTE LA PRODUCCIÓN DOCUMENTAL DE LA ALCALDÍA LOCAL DE BOSA.</t>
  </si>
  <si>
    <t>SOLICITAR CONCEPTO AL NIVEL CENTRAL SOBRE LA VERIFICACIÓN Y DILIGENCIAMIENTO (FIRMA) DE LA HOJA DE VIDA DEL SIDEAP.</t>
  </si>
  <si>
    <t>IMPLEMENTAR FORMATO DE CONTROL PARA EL DEVENGO PRESTACIÓN DE SERVICIOS EN LA ALCALDÍA LOCAL.</t>
  </si>
  <si>
    <t>INCLUIR UNA OBLIGACIÓN CONTRACTUAL DE PUBLICACIÓN  A LOS PROFESIONALES QUE CUMPLEN ACTIVIDADES DE SEGUIMIENTO A LOS PROCESOS CONTRACTUALES.</t>
  </si>
  <si>
    <t>DESIGNAR UNA PERSONA QUE REALICE SEGUIMIENTO A LA PUBLICACIÓN DOCUMENTAL EN LOS APLICATIVOS EXISTENTES.</t>
  </si>
  <si>
    <t>LIQUIDAR EL CONTRATO DE PRESTACIÓN DE SERVICIOS NO. 252 DE 2018.</t>
  </si>
  <si>
    <t>INCLUIR LA GUÍA OPERATIVA DEL CONTRATO  EN EL EXPEDIENTE CONTRACTUAL.</t>
  </si>
  <si>
    <t>CAPACITAR A LOS PROFESIONALES QUE CUMPLEN FUNCIONES DE APOYO A LA SUPERVISIÓN.</t>
  </si>
  <si>
    <t>LINEAMIENTOS EMITIDOS</t>
  </si>
  <si>
    <t>NÚMERO DE LINEAMIENTOS EMITIDOS</t>
  </si>
  <si>
    <t>ÁREA DE GESTIÓN PARA EL DESARROLLO, ADMINISTRATIVA Y FINANCIERA (ARCHIVO)</t>
  </si>
  <si>
    <t>2021-01-15</t>
  </si>
  <si>
    <t>2021-06-30</t>
  </si>
  <si>
    <t>SOLICITUD CONCEPTO</t>
  </si>
  <si>
    <t>NÚMERO SOLICITUDES DE CONCEPTOS REALIZADAS.</t>
  </si>
  <si>
    <t>ÁREA DE GESTIÓN PARA EL DESARROLLO, ADMINISTRATIVA Y FINANCIERA (CONTRATACIÓN)</t>
  </si>
  <si>
    <t>FORMATOS IMPLEMENTADOS</t>
  </si>
  <si>
    <t>NÚMERO DE FORMATOS IMPLEMENTADOS</t>
  </si>
  <si>
    <t>ÁREA DE GESTIÓN PARA EL DESARROLLO, ADMINISTRATIVA Y FINANCIERA  (CONTABILIDAD)</t>
  </si>
  <si>
    <t>2021-12-23</t>
  </si>
  <si>
    <t>CONTRATOS CON OBLIGACIÓN CONTRACTUAL DE PUBLICACIÓN</t>
  </si>
  <si>
    <t>NÚMERO DE CONTRATOS CON OBLIGACIÓN CONTRACTUAL DE PUBLICACIÓN</t>
  </si>
  <si>
    <t>PERSONAS DESIGNADAS</t>
  </si>
  <si>
    <t>NÚMERO DE PERSONAS DESIGNADAS</t>
  </si>
  <si>
    <t>CONTRATO LIQUIDADO</t>
  </si>
  <si>
    <t>NÚMERO DE CONTRATOS LIQUIDADOS</t>
  </si>
  <si>
    <t>INCLUSIÓN DE GUÍAS EN EL EXPEDIENTE</t>
  </si>
  <si>
    <t>NÚMERO DE GUÍAS INCLUIDAS EN EL EXPEDIENTE CONTRACTUAL</t>
  </si>
  <si>
    <t>CAPACITACIONES REALIZADAS</t>
  </si>
  <si>
    <t>3.3.2.3</t>
  </si>
  <si>
    <t>HALLAZGO ADMINISTRATIVO POR DEFICIENTE GESTIÓN EN COBRO PERSUASIVO Y COBRO COACTIVO EN EL RECAUDO DE ACRECENCIAS NO TRIBUTARIAS.</t>
  </si>
  <si>
    <t>1.INDEBIDA NOTIFICACIÓN DE LOS ACTOS ADMINISTRATIVOS Y MORA AL PROFESIONAL RESPONSABLE DE COBRO PERSUASIVO. 2.INAPROPIADO SEGUIMIENTO A LOS PROCESOS DE COBRO PERSUASIVO. 3.ALTA ROTACIÓN DE PERSONAL ENCARGADO DEL COBRO PERSUASIVO.</t>
  </si>
  <si>
    <t>HALLAZGO ADMINISTRATIVO POR INOBSERVANCIA DEL PROCEDIMIENTO GESTIÓN DE MULTAS Y COBRO PERSUASIVO</t>
  </si>
  <si>
    <t>DEFICIENCIAS EN EL CONTROL Y SEGUIMIENTO DEL PROCESO DE COBRO PERSUASIVO</t>
  </si>
  <si>
    <t>HALLAZGO ADMINISTRATIVO CON PRESUNTA INCIDENCIA DISCIPLINARIA POR OMISIÓN EN EL CUMPLIMIENTO DE UNA SANCIÓN EXPEDIENTE N°.32 DE 2015</t>
  </si>
  <si>
    <t>INEXISTENCIA DE CONTRATO DE DEMOLICIÓN.  ALTA ROTACIÓN DE PERSONAL ENCARGADO DEL COBRO PERSUASIVO.</t>
  </si>
  <si>
    <t>HALLAZGO ADMINISTRATIVO CON INCIDENCIA FISCAL Y PRESUNTA INCIDENCIA DISCIPLINARIA, POR PÉRDIDA DE FUERZA EJECUTORIA DEL TÍTULO EJECUTIVO, ACREENCIA CON MÁS DE 5 AÑOS, DENTRO DE LA ACTUACIÓN ADMINISTRATIVA NO.047/10 EN CUANTÍA DE $3.000.000</t>
  </si>
  <si>
    <t>HALLAZGO ADMINISTRATIVO POR DEFICIENCIAS EN EL MANEJO DEL ARCHIVO DE GESTIÓN DOCUMENTAL DE LOS CONTRATOS NO. 255-2018 Y 256-2019</t>
  </si>
  <si>
    <t>FALTA DE ORGANIZACIÓN EN LOS  EXPEDIENTES CONTRACTUALES, OCASIONANDO DUDA EN LA CONFIABILIDAD DEL MANEJO DE LA INFORMACIÓN DOCUMENTAL DE LA ENTIDAD</t>
  </si>
  <si>
    <t>2. VERIFICAR POR PARTE DEL ABOGADO DE LA ALCALDÍA LOCAL QUE TIENE A SU CARGO EL EXPEDIENTE LA CORRECTA NOTIFICACIÓN DEL ACTO ADMINISTRATIVO QUE IMPONE LA MULTA, REMITIENDO MEDIANTE MEMORANDO EL EXPEDIENTE AL PROFESIONAL DE COBRO PERSUASIVO DANDO CONTINUIDAD AL TRÁMITE.</t>
  </si>
  <si>
    <t>3.REALIZAR EL SEGUIMIENTO A LOS ACUERDO DE PAGOS POR PARTE DEL PROFESIONAL DE COBRO PERSUASIVO VALIDANDO EN EL APLICATIVO CONTABLE DE LA ALCALDÍA Y REQUERIR AL INFRACTOR CUANDO INCUMPLA EL ACUERDO.</t>
  </si>
  <si>
    <t>REALIZAR UN INFORME RESPECTO A LOS HALLAZGOS DE CONTRALORÍA DEFINIENDO EL PLAN DE ACCIÓN Y MEJORAMIENTO PARA LA SUBSANACIÓN O NO EN LOS EXPEDIENTES NO 107/14, NO 15/13 Y NO 5/11 PARA ENTREGAR AL PROFESIONAL ESPECIALIZADO 222-24 DEL ÁREA DE GESTIÓN POLICIVA Y JURÍDICA</t>
  </si>
  <si>
    <t>REALIZAR EL REPORTE MENSUAL POR PARTE DEL PROFESIONAL DE COBRO PERSUASIVO AL SEGUIMIENTO DE LAS MULTAS ASIGNADAS A LA ALCALDÍA LOCAL DEFINIENDO ALERTAS Y ACCIONES DE MEJORA A IMPLEMENTAR PARA ENTREGAR AL PROFESIONAL ESPECIALIZADO 222-24 DEL ÁREA DE GESTIÓN POLICIVA Y JURÍDICA</t>
  </si>
  <si>
    <t>REALIZAR UN INFORME RESPECTO A LOS HALLAZGOS DE CONTRALORÍA DEFINIENDO EL PLAN DE ACCIÓN Y MEJORAMIENTO PARA LA SUBSANACIÓN O NO EN LOS EXPEDIENTES NO 32/15 PARA ENTREGAR AL PROFESIONAL ESPECIALIZADO 222-24 DEL ÁREA DE GESTIÓN POLICIVA Y JURÍDICA</t>
  </si>
  <si>
    <t>IMPLEMENTAR EL FORMATO DE LISTA DE CHEQUEO PARA ENVÍO A EJECUCIONES FISCALES EN LAS ACTUACIONES ADMINISTRATIVAS CON MULTA</t>
  </si>
  <si>
    <t>REALIZAR UNA (1) CAPACITACIÓN TRIMESTRAL CON EL PERSONAL DEL GRUPO DE GESTIÓN DOCUMENTAL Y 1 CAPACITACIÓN TRIMESTRAL CON EL PERSONAL DE LA ENTIDAD QUE EJERCE LABORES DE APOYO A LA SUPERVISIÓN CON LOS LINEAMIENTOS DE GESTIÓN DOCUMENTAL ESTABLECIDOS EN LA NORMATIVIDAD VIGENTE.</t>
  </si>
  <si>
    <t>NÚMERO DE MEMORANDOS</t>
  </si>
  <si>
    <t>NÚMERO DE MEMORANDOS DIRIGIDO A COBRO PERSUASIVO/NÚMERO DE RESOLUCIONES SANCIONATORIAS CON MULTA</t>
  </si>
  <si>
    <t>ÁREA DE GESTIÓN POLICIVA - PROFESIONAL ESPECIALIZADO 222-24 Y/O ABOGADOS DE APOYO</t>
  </si>
  <si>
    <t>2020-10-07</t>
  </si>
  <si>
    <t>2021-03-30</t>
  </si>
  <si>
    <t>NÚMERO DE ACUERDOS DE PAGO</t>
  </si>
  <si>
    <t>NÚMERO DE SEGUIMIENTOS DE COBRO PERSUASIVO/NÚMERO DE EXPEDIENTES DE MULTAS</t>
  </si>
  <si>
    <t>ÁREA DE GESTIÓN POLICIVA - PROFESIONAL DE COBRO PERSUASIVO</t>
  </si>
  <si>
    <t>INFORMES DE EXPEDIENTES</t>
  </si>
  <si>
    <t>NÚMERO DE INFORMES DE EXPEDIENTES/NÚMERO DE EXPEDIENTES SUBSANADOS PRODUCTO DEL PLAN DE ACCIÓN</t>
  </si>
  <si>
    <t>2021-01-30</t>
  </si>
  <si>
    <t>INFORME DE MULTAS</t>
  </si>
  <si>
    <t>NÚMERO DE REPORTES MENSUALES DE COBRO PERSUASIVO/NÚMERO DE ALERTAS Y ACCIONES DE MEJORA.</t>
  </si>
  <si>
    <t>EXPEDIENTES CON LISTA DE CHEQUEO ENVÍO EJECUCIONES FISCALES</t>
  </si>
  <si>
    <t>(NÚMERO DE EXPEDIENTES CON LISTA DE CHEQUEO ENVÍO EJECUCIONES FISCALES / NÚMERO DE EXPEDIENTES CON COBRO PERSUASIVO)X100</t>
  </si>
  <si>
    <t>ÁREA DE GESTIÓN POLICIVA - PROFESIONAL ESPECIALIZADO 222-24</t>
  </si>
  <si>
    <t>CAPACITACIONES EN GESTIÓN DOCUMENTAL</t>
  </si>
  <si>
    <t>2 CAPACITACIONES REALIZADAS / 2 CAPACITACIONES PROGRAMADAS</t>
  </si>
  <si>
    <t>GESTIÓN DEL DESARROLLO LOCAL- PROFESIONAL ESPECIALIZADO 222-24 LÍDER GESTIÓN DOCUMENTAL</t>
  </si>
  <si>
    <t>3.3.5</t>
  </si>
  <si>
    <t>HALLAZGO ADMINISTRATIVO POR INEFECTIVIDAD DE LA ACCIÓN DE MEJORA FORMULADA   EN EL PLAN DE MEJORAMIENTO, CORRESPONDIENTE AL HALLAZGO 3.1.1 AUDITORIA DE DESEMPEÑO CÓDIGO 133 PAD 2019 RELACIONADA CON LA SUBSANACIÓN DE LAS DEFICIENCIAS CONSTRUCTIVAS DEL JARDÍN INFANTIL NUEVO CHILE</t>
  </si>
  <si>
    <t>HALLAZGO ADMINISTRATIVO: POR FALTA DE ACTUALIZACIÓN DEL VALOR CUBIERTO POR LA PÓLIZA DE RESPONSABILIDAD CIVIL EXTRACONTRACTUAL, CUANDO SE PRORROGA EL PLAZO DEL CONTRATO.</t>
  </si>
  <si>
    <t>HALLAZGO ADMINISTRATIVO CON PRESUNTA INCIDENCIA DISCIPLINARIA: POR INCUMPLIMIENTO EN LOS PROCEDIMIENTOS LEGALES DE LA PUBLICACIÓN DE LOS ACTOS ADMINISTRATIVOS DE LOS PROCESOS CONTRACTUALES EN LA PLATAFORMA DEL SISTEMA DE CONTRATACIÓN PÚBLICA –SECOP</t>
  </si>
  <si>
    <t>HALLAZGO ADMINISTRATIVO CON PRESUNTA INCIDENCIA DISCIPLINARIA POR INOBSERVANCIA DEL PRINCIPIO DE SELECCIÓN OBJETIVA EN EL PROCESO DE SELECCIÓN ABREVIADA DE MENOR CUANTÍA NO. FDLB-SAMC-012-2019, CONTRATO DE OBRA NO. 292 DE 2019</t>
  </si>
  <si>
    <t>DEFICIENCIAS CONSTRUCTIVAS EN LOS ARREGLOS DE LAS OBRAS ENTREGADAS</t>
  </si>
  <si>
    <t>DEBILIDADES EN EL APOYO A LA SUPERVISIÓN CONTRACTUAL EN EL SEGUIMIENTO A GARANTÍAS</t>
  </si>
  <si>
    <t>DEBILIDADES DE LA INTERVENTORÍA EN EL SEGUIMIENTO A GARANTÍAS</t>
  </si>
  <si>
    <t>PUBLICACIÓN CON POSTERIORIDAD A LOS TRES TRES DÍAS REQUERIDOS</t>
  </si>
  <si>
    <t>FALTA DE PUBLICACIÓN EN EL SECOP POR PARTE DE LA ENTIDAD (IDU) QUE CREÓ EL PROCESO EN LA PLATAFORMA TRANSACCIONAL</t>
  </si>
  <si>
    <t>REVISIÓN DEL MENSAJE QUE CONTIENE LA SUBSANACIÓN DE DOCUMENTOS DENTRO DE LA ETAPA PRECONTRACTUAL</t>
  </si>
  <si>
    <t>REQUERIR A LA INTERVENTORÍA DE OBRA</t>
  </si>
  <si>
    <t>SOLICITAR A LOS CONTRATISTAS DE LAS VIGENCIAS ANTERIORES A 2021 QUE CUENTEN CON PÓLIZAS DE RCE Y CUYO CONTRATO SE ENCUENTRE VIGENTE PARA QUE ACTUALICEN LOS VALORES AL SMLM AL VALOR PRESENTE</t>
  </si>
  <si>
    <t>ACTUALIZAR LA PÓLIZA SUSCRITA COMO GARANTÍA DE LA RESPONSABILIDAD CIVIL EXTRACONTRACTUAL DEL CONTRATO 288 DE 2019</t>
  </si>
  <si>
    <t>SOLICITAR CONCEPTO A COLOMBIA COMPRA EFICIENTE SOBRE EL CUMPLIMIENTO DE TÉRMINOS DE PUBLICACIÓN DE LOS DOCUMENTOS DE  LA ORDEN DE COMPRA, TODA VEZ QUE, LA TIENDA VIRTUAL ES QUIEN MANEJA LA INFORMACIÓN</t>
  </si>
  <si>
    <t>REQUERIR AL IDU (CONVENIO 1454 DE 2019) PARA QUE REALICE LAS PUBLICACIONES DE INFORMACIÓN CONTRACTUAL DEL CONVENIO.</t>
  </si>
  <si>
    <t>CAPACITAR A LOS PROFESIONALES DE CONTRATACIÓN EN EL MANEJO DE LA PLATAFORMA SECOP</t>
  </si>
  <si>
    <t>COMUNICACIONES ENVIADAS</t>
  </si>
  <si>
    <t>NÚMERO DE OFICIOS ENVIADOS</t>
  </si>
  <si>
    <t>INFRAESTRUCTURA</t>
  </si>
  <si>
    <t>2021-10-11</t>
  </si>
  <si>
    <t>2021-12-31</t>
  </si>
  <si>
    <t>SOLICITUDES PARA ACTUALIZACIÓN DE PÓLIZA</t>
  </si>
  <si>
    <t>(NÚMERO DE SOLICITUDES REALIZADAS/ NÚMERO TOTAL DE CONTRATISTAS CON PÓLIZAS RCE Y CON CONTRATO VIGENTE)*100</t>
  </si>
  <si>
    <t>CONTRATACIÓN</t>
  </si>
  <si>
    <t>PÓLIZAS ACTUALIZADAS</t>
  </si>
  <si>
    <t>NÚMERO DE PÓLIZAS ACTUALIZADAS AL VALOR PRESENTE</t>
  </si>
  <si>
    <t>CONCEPTOS REQUERIDOS</t>
  </si>
  <si>
    <t>NÚMEROS DE CONCEPTOS REQUERIDOS</t>
  </si>
  <si>
    <t>SOLICITUDES ENVIADAS</t>
  </si>
  <si>
    <t>NÚMERO DE SOLICITUDES ENVIADAS</t>
  </si>
  <si>
    <t>NÚMERO DE CAPACITACIONES EN LA PLATAFORMA SECOP REALIZADAS</t>
  </si>
  <si>
    <t>Se actualizó la base de datos unificada de cartera</t>
  </si>
  <si>
    <t>Se realizó de forma mas especifica las notas a los estados financieros</t>
  </si>
  <si>
    <t>Se emitió el lineamiento para gestionar adecuadamente la producción documental de la alcaldía local de bosa.</t>
  </si>
  <si>
    <t>Se solicitó el concepto al nivel central sobre la verificación y diligenciamiento (firma) de la hoja de vida del sideap.</t>
  </si>
  <si>
    <t>Se implementó el formato de control para el devengo prestación de servicios en la alcaldía local.</t>
  </si>
  <si>
    <t>Se incluyó una obligación contractual de publicación  a los profesionales que cumplen actividades de seguimiento a los procesos contractuales.</t>
  </si>
  <si>
    <t>Se designó a una persona que realice seguimiento a la publicación documental en los aplicativos existentes.</t>
  </si>
  <si>
    <t>Se incluyó la guía operativa del contrato  en el expediente contractual.</t>
  </si>
  <si>
    <t>Se capacitó a los profesionales que cumplen funciones de apoyo a la supervisión.</t>
  </si>
  <si>
    <t>Se realizó una (1) capacitación trimestral con el personal del grupo de gestión documental y 1 capacitación trimestral con el personal de la entidad que ejerce labores de apoyo a la supervisión con los lineamientos de gestión documental establecidos en la normatividad vigente.</t>
  </si>
  <si>
    <t>Se liquidó el contrato de prestación de servicios No. 252 de 2018.</t>
  </si>
  <si>
    <t>Se verificó por parte del abogado de la alcaldía local que tiene a su cargo el expediente la correcta notificación del acto administrativo que impone la multa.</t>
  </si>
  <si>
    <t>Se realizó el seguimiento a los acuerdo de pagos por parte del profesional de cobro persuasivo.</t>
  </si>
  <si>
    <t>Se realizó un informe para la subsanación o no en los expedientes No 107/14, No 15/13 y No 5/11 para entregar al profesional especializado 222-24 del área de gestión policiva y jurídica</t>
  </si>
  <si>
    <t>Se realizó el reporte mensual por parte del profesional de cobro persuasivo al seguimiento de las multas asignadas a la alcaldía local.</t>
  </si>
  <si>
    <t xml:space="preserve">Se realizó un informe para la subsanación o no en los expedientes No 32/15 </t>
  </si>
  <si>
    <t>Se implementó el formato de lista de chequeo para envío a ejecuciones fiscales en las actuaciones administrativas con multa</t>
  </si>
  <si>
    <t>Se requirió a la interventoría de obra</t>
  </si>
  <si>
    <t>Se solicitó a los contratistas de las vigencias anteriores a 2021 que cuenten con pólizas de rce y cuyo contrato se encontrara vigente para actualizar los valores al smlm al valor presente</t>
  </si>
  <si>
    <t>Se actualizó la póliza suscrita como garantía de la responsabilidad civil extracontractual del contrato 288 de 2019</t>
  </si>
  <si>
    <t>Se requirió al idu (convenio 1454 de 2019) la realización de las publicaciones de información contractual del convenio.</t>
  </si>
  <si>
    <t>Se capacitó a los profesionales de contratación en el manejo de la plataforma secop</t>
  </si>
  <si>
    <t>Base de datos de cartera</t>
  </si>
  <si>
    <t>Conciliaciones mensuales</t>
  </si>
  <si>
    <t>Notas especificas de estados financieros</t>
  </si>
  <si>
    <t>Procedimiento de baja de bienes en desuso</t>
  </si>
  <si>
    <t>Lineamientos emitidos</t>
  </si>
  <si>
    <t>Formato implementado</t>
  </si>
  <si>
    <t>Contratos con obligación contractual de publicación</t>
  </si>
  <si>
    <t>Persona designada</t>
  </si>
  <si>
    <t>Contrato liquidado</t>
  </si>
  <si>
    <t>Guías en el expediente</t>
  </si>
  <si>
    <t>Memorando</t>
  </si>
  <si>
    <t>Acuerdos de pago</t>
  </si>
  <si>
    <t>Informes de expedientes</t>
  </si>
  <si>
    <t>Informe de multas</t>
  </si>
  <si>
    <t>Expedientes con lista de chequeo</t>
  </si>
  <si>
    <t>Actualización de póliza</t>
  </si>
  <si>
    <t>Pólizas actualizadas</t>
  </si>
  <si>
    <t>Conceptos requeridos</t>
  </si>
  <si>
    <t>Solicitudes enviadas</t>
  </si>
  <si>
    <t>Se realizó la  conciliación entre la información generada por aplicativo sico y la información contable</t>
  </si>
  <si>
    <t xml:space="preserve">Se realizó en el  aplicativo del almacén de cada bien que se generó el procedimiento total de su destino final. </t>
  </si>
  <si>
    <t>Se realizó análisis e identificación sobre el predio mencionado en el informe de contraloría ( barrio Olarte)</t>
  </si>
  <si>
    <t>Análisis e identificación de predios</t>
  </si>
  <si>
    <t>Se realizó la verificación y análisis de los valores pendientes de establecer si termino la formalidad de la construcción (liquidado, avalúo técnico).</t>
  </si>
  <si>
    <t>Valores en construcción en vías y parques.</t>
  </si>
  <si>
    <t>Capacitación</t>
  </si>
  <si>
    <t>Capacitación en gestión documental</t>
  </si>
  <si>
    <t>Se solicitó concepto a Colombia compra eficiente sobre el cumplimiento de términos de publicación de los documentos de  la orden de compra</t>
  </si>
  <si>
    <t>Capacitación realizada</t>
  </si>
  <si>
    <t>Seguimiento Plan de Mejoramiento Contraloría 2021</t>
  </si>
  <si>
    <t xml:space="preserve">
Código Auditorías 132, 152 y 183 Vigencia 2020
138 Vigencia 2021
</t>
  </si>
  <si>
    <t>Descripción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</si>
</sst>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yyyy/mm/dd"/>
    <numFmt numFmtId="165" formatCode="0.0%"/>
  </numFmts>
  <fonts count="14" x14ac:knownFonts="1">
    <font>
      <sz val="11"/>
      <color theme="1"/>
      <name val="Calibri"/>
      <family val="2"/>
      <scheme val="minor"/>
    </font>
    <font>
      <sz val="11"/>
      <color theme="1"/>
      <name val="Calibri"/>
      <family val="2"/>
      <scheme val="minor"/>
    </font>
    <font>
      <sz val="11"/>
      <color rgb="FF9C6500"/>
      <name val="Calibri"/>
      <family val="2"/>
      <scheme val="minor"/>
    </font>
    <font>
      <b/>
      <sz val="11"/>
      <color theme="1"/>
      <name val="Calibri"/>
      <family val="2"/>
      <scheme val="minor"/>
    </font>
    <font>
      <sz val="14"/>
      <color theme="8" tint="-0.499984740745262"/>
      <name val="Arial Rounded MT Bold"/>
      <family val="2"/>
    </font>
    <font>
      <sz val="11"/>
      <color theme="0"/>
      <name val="Calibri"/>
      <family val="2"/>
      <scheme val="minor"/>
    </font>
    <font>
      <b/>
      <sz val="11"/>
      <color rgb="FF000000"/>
      <name val="Times New Roman"/>
      <family val="1"/>
    </font>
    <font>
      <sz val="11"/>
      <color rgb="FF000000"/>
      <name val="Times New Roman"/>
      <family val="1"/>
    </font>
    <font>
      <sz val="11"/>
      <color indexed="8"/>
      <name val="Calibri"/>
      <family val="2"/>
      <scheme val="minor"/>
    </font>
    <font>
      <sz val="8"/>
      <name val="Calibri"/>
      <family val="2"/>
      <scheme val="minor"/>
    </font>
    <font>
      <b/>
      <sz val="24"/>
      <color theme="3"/>
      <name val="Calibri"/>
      <family val="2"/>
      <scheme val="minor"/>
    </font>
    <font>
      <b/>
      <sz val="11"/>
      <color indexed="9"/>
      <name val="Calibri"/>
      <family val="2"/>
      <scheme val="minor"/>
    </font>
    <font>
      <sz val="11"/>
      <color theme="3"/>
      <name val="Calibri"/>
      <family val="2"/>
      <scheme val="minor"/>
    </font>
    <font>
      <b/>
      <sz val="11"/>
      <color rgb="FF9C6500"/>
      <name val="Calibri"/>
      <family val="2"/>
      <scheme val="minor"/>
    </font>
  </fonts>
  <fills count="7">
    <fill>
      <patternFill patternType="none"/>
    </fill>
    <fill>
      <patternFill patternType="gray125"/>
    </fill>
    <fill>
      <patternFill patternType="solid">
        <fgColor rgb="FFFFEB9C"/>
      </patternFill>
    </fill>
    <fill>
      <patternFill patternType="solid">
        <fgColor indexed="54"/>
      </patternFill>
    </fill>
    <fill>
      <patternFill patternType="solid">
        <fgColor theme="0"/>
        <bgColor indexed="64"/>
      </patternFill>
    </fill>
    <fill>
      <patternFill patternType="solid">
        <fgColor rgb="FF92D050"/>
        <bgColor indexed="64"/>
      </patternFill>
    </fill>
    <fill>
      <patternFill patternType="solid">
        <fgColor rgb="FFFFC000"/>
        <bgColor indexed="64"/>
      </patternFill>
    </fill>
  </fills>
  <borders count="16">
    <border>
      <left/>
      <right/>
      <top/>
      <bottom/>
      <diagonal/>
    </border>
    <border>
      <left style="thin">
        <color theme="0"/>
      </left>
      <right/>
      <top style="thin">
        <color theme="0"/>
      </top>
      <bottom style="thin">
        <color theme="0"/>
      </bottom>
      <diagonal/>
    </border>
    <border>
      <left style="thin">
        <color indexed="64"/>
      </left>
      <right style="thin">
        <color indexed="64"/>
      </right>
      <top style="thin">
        <color indexed="64"/>
      </top>
      <bottom style="thin">
        <color indexed="64"/>
      </bottom>
      <diagonal/>
    </border>
    <border>
      <left style="medium">
        <color rgb="FFB8CCE4"/>
      </left>
      <right style="medium">
        <color rgb="FFB8CCE4"/>
      </right>
      <top style="medium">
        <color rgb="FFB8CCE4"/>
      </top>
      <bottom/>
      <diagonal/>
    </border>
    <border>
      <left style="medium">
        <color rgb="FFB8CCE4"/>
      </left>
      <right style="medium">
        <color rgb="FFB8CCE4"/>
      </right>
      <top/>
      <bottom style="medium">
        <color rgb="FFB8CCE4"/>
      </bottom>
      <diagonal/>
    </border>
    <border>
      <left/>
      <right style="medium">
        <color rgb="FFB8CCE4"/>
      </right>
      <top style="medium">
        <color rgb="FFB8CCE4"/>
      </top>
      <bottom style="thick">
        <color rgb="FF95B3D7"/>
      </bottom>
      <diagonal/>
    </border>
    <border>
      <left/>
      <right style="medium">
        <color rgb="FFB8CCE4"/>
      </right>
      <top style="medium">
        <color rgb="FFB8CCE4"/>
      </top>
      <bottom style="medium">
        <color rgb="FFB8CCE4"/>
      </bottom>
      <diagonal/>
    </border>
    <border>
      <left/>
      <right style="medium">
        <color rgb="FFB8CCE4"/>
      </right>
      <top/>
      <bottom style="medium">
        <color rgb="FFB8CCE4"/>
      </bottom>
      <diagonal/>
    </border>
    <border>
      <left style="medium">
        <color rgb="FFB8CCE4"/>
      </left>
      <right/>
      <top style="medium">
        <color rgb="FFB8CCE4"/>
      </top>
      <bottom style="thick">
        <color rgb="FF95B3D7"/>
      </bottom>
      <diagonal/>
    </border>
    <border>
      <left style="medium">
        <color rgb="FFB8CCE4"/>
      </left>
      <right/>
      <top style="medium">
        <color rgb="FFB8CCE4"/>
      </top>
      <bottom style="medium">
        <color rgb="FFB8CCE4"/>
      </bottom>
      <diagonal/>
    </border>
    <border>
      <left/>
      <right/>
      <top style="medium">
        <color rgb="FFB8CCE4"/>
      </top>
      <bottom style="medium">
        <color rgb="FFB8CCE4"/>
      </bottom>
      <diagonal/>
    </border>
    <border>
      <left style="dashed">
        <color theme="3"/>
      </left>
      <right style="dashed">
        <color theme="3"/>
      </right>
      <top style="dashed">
        <color theme="3"/>
      </top>
      <bottom/>
      <diagonal/>
    </border>
    <border>
      <left style="dashed">
        <color theme="3"/>
      </left>
      <right/>
      <top style="dashed">
        <color theme="3"/>
      </top>
      <bottom/>
      <diagonal/>
    </border>
    <border>
      <left style="dotted">
        <color indexed="64"/>
      </left>
      <right style="dotted">
        <color indexed="64"/>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style="dotted">
        <color indexed="64"/>
      </right>
      <top style="dotted">
        <color indexed="64"/>
      </top>
      <bottom/>
      <diagonal/>
    </border>
  </borders>
  <cellStyleXfs count="3">
    <xf numFmtId="0" fontId="0" fillId="0" borderId="0"/>
    <xf numFmtId="9" fontId="1" fillId="0" borderId="0" applyFont="0" applyFill="0" applyBorder="0" applyAlignment="0" applyProtection="0"/>
    <xf numFmtId="0" fontId="2" fillId="2" borderId="0" applyNumberFormat="0" applyBorder="0" applyAlignment="0" applyProtection="0"/>
  </cellStyleXfs>
  <cellXfs count="55">
    <xf numFmtId="0" fontId="0" fillId="0" borderId="0" xfId="0"/>
    <xf numFmtId="0" fontId="0" fillId="0" borderId="0" xfId="0" applyAlignment="1">
      <alignment vertical="center" wrapText="1"/>
    </xf>
    <xf numFmtId="0" fontId="0" fillId="0" borderId="0" xfId="0" applyAlignment="1">
      <alignment horizontal="center" vertical="center" wrapText="1"/>
    </xf>
    <xf numFmtId="9" fontId="0" fillId="0" borderId="0" xfId="1" applyFont="1" applyAlignment="1">
      <alignment horizontal="center" vertical="center" wrapText="1"/>
    </xf>
    <xf numFmtId="165" fontId="0" fillId="0" borderId="0" xfId="1" applyNumberFormat="1" applyFont="1" applyAlignment="1">
      <alignment horizontal="center" vertical="center" wrapText="1"/>
    </xf>
    <xf numFmtId="0" fontId="0" fillId="0" borderId="0" xfId="0" applyAlignment="1" applyProtection="1">
      <alignment vertical="center" wrapText="1"/>
      <protection locked="0"/>
    </xf>
    <xf numFmtId="0" fontId="3" fillId="0" borderId="0" xfId="0" applyFont="1" applyAlignment="1" applyProtection="1">
      <alignment vertical="center" wrapText="1"/>
      <protection locked="0"/>
    </xf>
    <xf numFmtId="165" fontId="0" fillId="0" borderId="1" xfId="1" applyNumberFormat="1" applyFont="1" applyFill="1" applyBorder="1" applyAlignment="1">
      <alignment horizontal="center" vertical="center" wrapText="1"/>
    </xf>
    <xf numFmtId="0" fontId="3" fillId="0" borderId="0" xfId="0" applyFont="1" applyAlignment="1">
      <alignment horizontal="center" vertical="center" wrapText="1"/>
    </xf>
    <xf numFmtId="49" fontId="0" fillId="0" borderId="0" xfId="0" applyNumberFormat="1" applyAlignment="1">
      <alignment horizontal="justify" vertical="center" wrapText="1"/>
    </xf>
    <xf numFmtId="0" fontId="0" fillId="4" borderId="0" xfId="0" applyFill="1" applyAlignment="1">
      <alignment vertical="center" wrapText="1"/>
    </xf>
    <xf numFmtId="0" fontId="5" fillId="4" borderId="0" xfId="0" applyFont="1" applyFill="1" applyAlignment="1">
      <alignment vertical="center" wrapText="1"/>
    </xf>
    <xf numFmtId="0" fontId="0" fillId="4" borderId="0" xfId="0" applyFill="1" applyAlignment="1">
      <alignment horizontal="center" vertical="center" wrapText="1"/>
    </xf>
    <xf numFmtId="165" fontId="0" fillId="0" borderId="0" xfId="0" applyNumberFormat="1" applyAlignment="1">
      <alignment horizontal="center" vertical="center" wrapText="1"/>
    </xf>
    <xf numFmtId="9" fontId="3" fillId="0" borderId="0" xfId="1" applyFont="1" applyAlignment="1">
      <alignment horizontal="center" vertical="center" wrapText="1"/>
    </xf>
    <xf numFmtId="9" fontId="0" fillId="0" borderId="0" xfId="0" applyNumberFormat="1" applyAlignment="1">
      <alignment horizontal="center" vertical="center" wrapText="1"/>
    </xf>
    <xf numFmtId="0" fontId="0" fillId="0" borderId="0" xfId="1" applyNumberFormat="1" applyFont="1" applyAlignment="1">
      <alignment horizontal="center" vertical="center" wrapText="1"/>
    </xf>
    <xf numFmtId="9" fontId="5" fillId="4" borderId="0" xfId="0" applyNumberFormat="1" applyFont="1" applyFill="1" applyAlignment="1">
      <alignment vertical="center" wrapText="1"/>
    </xf>
    <xf numFmtId="0" fontId="0" fillId="0" borderId="0" xfId="0" pivotButton="1"/>
    <xf numFmtId="0" fontId="0" fillId="0" borderId="0" xfId="0" applyAlignment="1">
      <alignment horizontal="left"/>
    </xf>
    <xf numFmtId="0" fontId="6" fillId="0" borderId="7" xfId="0" applyFont="1" applyBorder="1" applyAlignment="1">
      <alignment horizontal="center" vertical="center"/>
    </xf>
    <xf numFmtId="0" fontId="7" fillId="0" borderId="4" xfId="0" applyFont="1" applyBorder="1" applyAlignment="1">
      <alignment vertical="center"/>
    </xf>
    <xf numFmtId="0" fontId="7" fillId="0" borderId="7" xfId="0" applyFont="1" applyBorder="1" applyAlignment="1">
      <alignment horizontal="center" vertical="center"/>
    </xf>
    <xf numFmtId="0" fontId="6" fillId="0" borderId="4" xfId="0" applyFont="1" applyBorder="1" applyAlignment="1">
      <alignment vertical="center"/>
    </xf>
    <xf numFmtId="0" fontId="8" fillId="4" borderId="2" xfId="0" applyFont="1" applyFill="1" applyBorder="1" applyAlignment="1" applyProtection="1">
      <alignment horizontal="center" vertical="center"/>
      <protection locked="0"/>
    </xf>
    <xf numFmtId="0" fontId="0" fillId="4" borderId="0" xfId="0" applyFill="1" applyAlignment="1" applyProtection="1">
      <alignment vertical="center" wrapText="1"/>
      <protection locked="0"/>
    </xf>
    <xf numFmtId="0" fontId="11" fillId="3" borderId="11" xfId="0" applyFont="1" applyFill="1" applyBorder="1" applyAlignment="1" applyProtection="1">
      <alignment horizontal="center" vertical="center" wrapText="1"/>
      <protection locked="0"/>
    </xf>
    <xf numFmtId="0" fontId="0" fillId="4" borderId="2" xfId="0" applyFill="1" applyBorder="1" applyAlignment="1">
      <alignment horizontal="center" vertical="center" wrapText="1"/>
    </xf>
    <xf numFmtId="0" fontId="12" fillId="4" borderId="0" xfId="0" applyFont="1" applyFill="1" applyAlignment="1">
      <alignment vertical="center" wrapText="1"/>
    </xf>
    <xf numFmtId="0" fontId="11" fillId="3" borderId="12" xfId="0" applyFont="1" applyFill="1" applyBorder="1" applyAlignment="1" applyProtection="1">
      <alignment horizontal="center" vertical="center" wrapText="1"/>
      <protection locked="0"/>
    </xf>
    <xf numFmtId="0" fontId="8" fillId="0" borderId="2" xfId="0" applyFont="1" applyBorder="1" applyAlignment="1">
      <alignment horizontal="center" vertical="center" wrapText="1"/>
    </xf>
    <xf numFmtId="0" fontId="0" fillId="4" borderId="13" xfId="0" applyFill="1" applyBorder="1" applyAlignment="1" applyProtection="1">
      <alignment horizontal="center" vertical="center" wrapText="1"/>
      <protection locked="0"/>
    </xf>
    <xf numFmtId="0" fontId="8" fillId="0" borderId="13" xfId="0" applyFont="1" applyBorder="1" applyAlignment="1">
      <alignment horizontal="center" vertical="center" wrapText="1"/>
    </xf>
    <xf numFmtId="9" fontId="0" fillId="4" borderId="13" xfId="1" applyFont="1" applyFill="1" applyBorder="1" applyAlignment="1" applyProtection="1">
      <alignment horizontal="center" vertical="center" wrapText="1"/>
      <protection locked="0"/>
    </xf>
    <xf numFmtId="0" fontId="0" fillId="4" borderId="13" xfId="0" applyFill="1" applyBorder="1" applyAlignment="1">
      <alignment horizontal="center" vertical="center" wrapText="1"/>
    </xf>
    <xf numFmtId="0" fontId="0" fillId="0" borderId="13" xfId="0" applyBorder="1" applyAlignment="1">
      <alignment horizontal="center" vertical="center" wrapText="1"/>
    </xf>
    <xf numFmtId="0" fontId="0" fillId="4" borderId="14" xfId="0" applyFill="1" applyBorder="1" applyAlignment="1" applyProtection="1">
      <alignment horizontal="center" vertical="center" wrapText="1"/>
      <protection locked="0"/>
    </xf>
    <xf numFmtId="0" fontId="11" fillId="6" borderId="15" xfId="0" applyFont="1" applyFill="1" applyBorder="1" applyAlignment="1" applyProtection="1">
      <alignment horizontal="center" vertical="center" wrapText="1"/>
      <protection locked="0"/>
    </xf>
    <xf numFmtId="0" fontId="11" fillId="5" borderId="15" xfId="0" applyFont="1" applyFill="1" applyBorder="1" applyAlignment="1" applyProtection="1">
      <alignment horizontal="center" vertical="center" wrapText="1"/>
      <protection locked="0"/>
    </xf>
    <xf numFmtId="0" fontId="11" fillId="3" borderId="15" xfId="0" applyFont="1" applyFill="1" applyBorder="1" applyAlignment="1" applyProtection="1">
      <alignment horizontal="center" vertical="center" wrapText="1"/>
      <protection locked="0"/>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6" fillId="0" borderId="6"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8" xfId="0" applyFont="1" applyBorder="1" applyAlignment="1">
      <alignment horizontal="center" vertical="center"/>
    </xf>
    <xf numFmtId="0" fontId="6" fillId="0" borderId="5" xfId="0" applyFont="1" applyBorder="1" applyAlignment="1">
      <alignment horizontal="center" vertical="center"/>
    </xf>
    <xf numFmtId="0" fontId="12" fillId="4" borderId="0" xfId="0" applyFont="1" applyFill="1" applyAlignment="1">
      <alignment horizontal="center" vertical="center" wrapText="1"/>
    </xf>
    <xf numFmtId="0" fontId="11" fillId="6" borderId="13" xfId="0" applyFont="1" applyFill="1" applyBorder="1" applyAlignment="1" applyProtection="1">
      <alignment horizontal="center" vertical="center" wrapText="1"/>
      <protection locked="0"/>
    </xf>
    <xf numFmtId="0" fontId="10" fillId="4" borderId="0" xfId="0" applyFont="1" applyFill="1" applyAlignment="1">
      <alignment horizontal="center" vertical="center" wrapText="1"/>
    </xf>
    <xf numFmtId="0" fontId="13" fillId="2" borderId="13" xfId="2" applyFont="1" applyBorder="1" applyAlignment="1" applyProtection="1">
      <alignment horizontal="center" vertical="center" wrapText="1"/>
      <protection locked="0"/>
    </xf>
    <xf numFmtId="0" fontId="13" fillId="2" borderId="15" xfId="2" applyFont="1" applyBorder="1" applyAlignment="1" applyProtection="1">
      <alignment horizontal="center" vertical="center" wrapText="1"/>
      <protection locked="0"/>
    </xf>
    <xf numFmtId="0" fontId="11" fillId="3" borderId="13" xfId="0" applyFont="1" applyFill="1" applyBorder="1" applyAlignment="1" applyProtection="1">
      <alignment horizontal="center" vertical="center" wrapText="1"/>
      <protection locked="0"/>
    </xf>
    <xf numFmtId="0" fontId="11" fillId="5" borderId="13" xfId="0" applyFont="1" applyFill="1" applyBorder="1" applyAlignment="1" applyProtection="1">
      <alignment horizontal="center" vertical="center" wrapText="1"/>
      <protection locked="0"/>
    </xf>
    <xf numFmtId="0" fontId="4" fillId="4" borderId="0" xfId="0" applyFont="1" applyFill="1" applyAlignment="1">
      <alignment horizontal="center" vertical="center" wrapText="1"/>
    </xf>
  </cellXfs>
  <cellStyles count="3">
    <cellStyle name="Neutral" xfId="2" builtinId="28"/>
    <cellStyle name="Normal" xfId="0" builtinId="0"/>
    <cellStyle name="Porcentaje" xfId="1" builtinId="5"/>
  </cellStyles>
  <dxfs count="48">
    <dxf>
      <font>
        <b/>
        <i val="0"/>
        <color rgb="FF00B050"/>
      </font>
    </dxf>
    <dxf>
      <font>
        <b/>
        <i val="0"/>
        <color rgb="FFFF0000"/>
      </font>
    </dxf>
    <dxf>
      <font>
        <b/>
        <i val="0"/>
        <color rgb="FF00B050"/>
      </font>
    </dxf>
    <dxf>
      <font>
        <b/>
        <i val="0"/>
        <color rgb="FFFF0000"/>
      </font>
    </dxf>
    <dxf>
      <numFmt numFmtId="165" formatCode="0.0%"/>
      <alignment horizontal="center" vertical="center" textRotation="0" wrapText="1" indent="0" justifyLastLine="0" shrinkToFit="0" readingOrder="0"/>
    </dxf>
    <dxf>
      <font>
        <b val="0"/>
        <i val="0"/>
        <strike val="0"/>
        <condense val="0"/>
        <extend val="0"/>
        <outline val="0"/>
        <shadow val="0"/>
        <u val="none"/>
        <vertAlign val="baseline"/>
        <sz val="11"/>
        <color theme="1"/>
        <name val="Calibri"/>
        <scheme val="minor"/>
      </font>
      <numFmt numFmtId="165" formatCode="0.0%"/>
      <fill>
        <patternFill patternType="none">
          <fgColor indexed="64"/>
          <bgColor auto="1"/>
        </patternFill>
      </fill>
      <alignment horizontal="center" vertical="center" textRotation="0" wrapText="1" indent="0" justifyLastLine="0" shrinkToFit="0" readingOrder="0"/>
      <border diagonalUp="0" diagonalDown="0" outline="0">
        <left style="thin">
          <color theme="0"/>
        </left>
        <right/>
        <top style="thin">
          <color theme="0"/>
        </top>
        <bottom style="thin">
          <color theme="0"/>
        </bottom>
      </border>
    </dxf>
    <dxf>
      <alignment horizontal="center" vertical="center" textRotation="0" wrapText="1" indent="0" justifyLastLine="0" shrinkToFit="0" readingOrder="0"/>
      <border outline="0">
        <right style="thin">
          <color theme="0"/>
        </right>
      </border>
    </dxf>
    <dxf>
      <alignment horizontal="center" vertical="center" textRotation="0" wrapText="1" indent="0" justifyLastLine="0" shrinkToFit="0" readingOrder="0"/>
    </dxf>
    <dxf>
      <alignment horizontal="center" vertical="center" textRotation="0" wrapText="1" indent="0" justifyLastLine="0" shrinkToFit="0" readingOrder="0"/>
    </dxf>
    <dxf>
      <font>
        <b/>
      </font>
      <fill>
        <patternFill patternType="none">
          <fgColor indexed="64"/>
          <bgColor auto="1"/>
        </patternFill>
      </fill>
      <alignment horizontal="general" vertical="center" textRotation="0" wrapText="1" indent="0" justifyLastLine="0" shrinkToFit="0" readingOrder="0"/>
      <protection locked="0" hidden="0"/>
    </dxf>
    <dxf>
      <border outline="0">
        <right style="thin">
          <color theme="0"/>
        </right>
      </border>
    </dxf>
    <dxf>
      <alignment horizontal="center" vertical="center" textRotation="0" wrapText="1" indent="0" justifyLastLine="0" shrinkToFit="0" readingOrder="0"/>
    </dxf>
    <dxf>
      <font>
        <b/>
      </font>
      <alignment horizontal="center" vertical="center" textRotation="0" wrapText="1" indent="0" justifyLastLine="0" shrinkToFit="0" readingOrder="0"/>
    </dxf>
    <dxf>
      <numFmt numFmtId="13" formatCode="0%"/>
      <alignment horizontal="center" vertical="center" textRotation="0" wrapText="1" indent="0" justifyLastLine="0" shrinkToFit="0" readingOrder="0"/>
    </dxf>
    <dxf>
      <numFmt numFmtId="30" formatCode="@"/>
      <alignment horizontal="justify" vertical="center" textRotation="0" wrapText="1" indent="0" justifyLastLine="0" shrinkToFit="0" readingOrder="0"/>
    </dxf>
    <dxf>
      <numFmt numFmtId="165" formatCode="0.0%"/>
      <alignment horizontal="center" vertical="center" textRotation="0" wrapText="1" indent="0" justifyLastLine="0" shrinkToFit="0" readingOrder="0"/>
    </dxf>
    <dxf>
      <font>
        <b val="0"/>
        <i val="0"/>
        <strike val="0"/>
        <condense val="0"/>
        <extend val="0"/>
        <outline val="0"/>
        <shadow val="0"/>
        <u val="none"/>
        <vertAlign val="baseline"/>
        <sz val="11"/>
        <color theme="1"/>
        <name val="Calibri"/>
        <family val="2"/>
        <scheme val="minor"/>
      </font>
      <numFmt numFmtId="0" formatCode="General"/>
      <alignment horizontal="center" vertical="center" textRotation="0" wrapText="1" indent="0" justifyLastLine="0" shrinkToFit="0" readingOrder="0"/>
    </dxf>
    <dxf>
      <font>
        <b val="0"/>
        <i val="0"/>
        <strike val="0"/>
        <condense val="0"/>
        <extend val="0"/>
        <outline val="0"/>
        <shadow val="0"/>
        <u val="none"/>
        <vertAlign val="baseline"/>
        <sz val="11"/>
        <color theme="1"/>
        <name val="Calibri"/>
        <scheme val="minor"/>
      </font>
      <numFmt numFmtId="0" formatCode="General"/>
      <alignment horizontal="center" vertical="center" textRotation="0" wrapText="1" indent="0" justifyLastLine="0" shrinkToFit="0" readingOrder="0"/>
    </dxf>
    <dxf>
      <font>
        <b val="0"/>
        <i val="0"/>
        <strike val="0"/>
        <condense val="0"/>
        <extend val="0"/>
        <outline val="0"/>
        <shadow val="0"/>
        <u val="none"/>
        <vertAlign val="baseline"/>
        <sz val="11"/>
        <color theme="1"/>
        <name val="Calibri"/>
        <family val="2"/>
        <scheme val="minor"/>
      </font>
      <numFmt numFmtId="13" formatCode="0%"/>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numFmt numFmtId="0" formatCode="General"/>
      <alignment horizontal="center" vertical="center" textRotation="0" wrapText="1" indent="0" justifyLastLine="0" shrinkToFit="0" readingOrder="0"/>
    </dxf>
    <dxf>
      <alignment horizontal="center" vertical="center" textRotation="0" wrapText="1" indent="0" justifyLastLine="0" shrinkToFit="0" readingOrder="0"/>
      <border diagonalUp="0" diagonalDown="0" outline="0">
        <left/>
        <right/>
        <top/>
        <bottom/>
      </border>
    </dxf>
    <dxf>
      <numFmt numFmtId="0" formatCode="General"/>
      <alignment horizontal="center" vertical="center" textRotation="0" wrapText="1" indent="0" justifyLastLine="0" shrinkToFit="0" readingOrder="0"/>
      <border>
        <left style="medium">
          <color auto="1"/>
        </left>
      </border>
    </dxf>
    <dxf>
      <fill>
        <patternFill patternType="none">
          <fgColor indexed="64"/>
          <bgColor indexed="65"/>
        </patternFill>
      </fill>
      <alignment horizontal="general" vertical="center" textRotation="0" wrapText="1" indent="0" justifyLastLine="0" shrinkToFit="0" readingOrder="0"/>
      <border diagonalUp="0" diagonalDown="0" outline="0">
        <left/>
        <right/>
        <top/>
        <bottom/>
      </border>
      <protection locked="0" hidden="0"/>
    </dxf>
    <dxf>
      <fill>
        <patternFill patternType="none">
          <fgColor indexed="64"/>
          <bgColor auto="1"/>
        </patternFill>
      </fill>
      <alignment horizontal="general" vertical="center" textRotation="0" wrapText="1" indent="0" justifyLastLine="0" shrinkToFit="0" readingOrder="0"/>
      <protection locked="0" hidden="0"/>
    </dxf>
    <dxf>
      <alignment horizontal="center" vertical="center" textRotation="0" wrapText="1" indent="0" justifyLastLine="0" shrinkToFit="0" readingOrder="0"/>
    </dxf>
    <dxf>
      <alignment horizontal="center" vertical="center" textRotation="0" wrapText="1" indent="0" justifyLastLine="0" shrinkToFit="0" readingOrder="0"/>
    </dxf>
    <dxf>
      <font>
        <b/>
      </font>
      <alignment horizontal="center" vertical="center" textRotation="0" wrapText="1" indent="0" justifyLastLine="0" shrinkToFit="0" readingOrder="0"/>
    </dxf>
    <dxf>
      <alignment horizontal="justify" vertical="center" textRotation="0" wrapText="1" indent="0" justifyLastLine="0" shrinkToFit="0" readingOrder="0"/>
    </dxf>
    <dxf>
      <font>
        <b val="0"/>
        <i val="0"/>
        <strike val="0"/>
        <condense val="0"/>
        <extend val="0"/>
        <outline val="0"/>
        <shadow val="0"/>
        <u val="none"/>
        <vertAlign val="baseline"/>
        <sz val="11"/>
        <color theme="1"/>
        <name val="Calibri"/>
        <family val="2"/>
        <scheme val="minor"/>
      </font>
      <numFmt numFmtId="0" formatCode="General"/>
      <alignment horizontal="center" vertical="center" textRotation="0" wrapText="1" indent="0" justifyLastLine="0" shrinkToFit="0" readingOrder="0"/>
    </dxf>
    <dxf>
      <font>
        <b val="0"/>
        <i val="0"/>
        <strike val="0"/>
        <condense val="0"/>
        <extend val="0"/>
        <outline val="0"/>
        <shadow val="0"/>
        <u val="none"/>
        <vertAlign val="baseline"/>
        <sz val="11"/>
        <color theme="1"/>
        <name val="Calibri"/>
        <scheme val="minor"/>
      </font>
      <numFmt numFmtId="165" formatCode="0.0%"/>
      <alignment horizontal="center" vertical="center" textRotation="0" wrapText="1" indent="0" justifyLastLine="0" shrinkToFit="0" readingOrder="0"/>
    </dxf>
    <dxf>
      <font>
        <b val="0"/>
        <i val="0"/>
        <strike val="0"/>
        <condense val="0"/>
        <extend val="0"/>
        <outline val="0"/>
        <shadow val="0"/>
        <u val="none"/>
        <vertAlign val="baseline"/>
        <sz val="11"/>
        <color theme="1"/>
        <name val="Calibri"/>
        <family val="2"/>
        <scheme val="minor"/>
      </font>
      <numFmt numFmtId="165" formatCode="0.0%"/>
      <alignment horizontal="center" vertical="center" textRotation="0" wrapText="1" indent="0" justifyLastLine="0" shrinkToFit="0" readingOrder="0"/>
    </dxf>
    <dxf>
      <font>
        <b val="0"/>
        <i val="0"/>
        <strike val="0"/>
        <condense val="0"/>
        <extend val="0"/>
        <outline val="0"/>
        <shadow val="0"/>
        <u val="none"/>
        <vertAlign val="baseline"/>
        <sz val="11"/>
        <color theme="1"/>
        <name val="Calibri"/>
        <scheme val="minor"/>
      </font>
      <numFmt numFmtId="13" formatCode="0%"/>
      <alignment horizontal="center" vertical="center" textRotation="0" wrapText="1" indent="0" justifyLastLine="0" shrinkToFit="0" readingOrder="0"/>
    </dxf>
    <dxf>
      <font>
        <b val="0"/>
        <i val="0"/>
        <strike val="0"/>
        <condense val="0"/>
        <extend val="0"/>
        <outline val="0"/>
        <shadow val="0"/>
        <u val="none"/>
        <vertAlign val="baseline"/>
        <sz val="11"/>
        <color theme="1"/>
        <name val="Calibri"/>
        <family val="2"/>
        <scheme val="minor"/>
      </font>
      <numFmt numFmtId="165" formatCode="0.0%"/>
      <alignment horizontal="center" vertical="center" textRotation="0" wrapText="1" indent="0" justifyLastLine="0" shrinkToFit="0" readingOrder="0"/>
    </dxf>
    <dxf>
      <numFmt numFmtId="13" formatCode="0%"/>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numFmt numFmtId="0" formatCode="General"/>
      <alignment horizontal="center" vertical="center" textRotation="0" wrapText="1" indent="0" justifyLastLine="0" shrinkToFit="0" readingOrder="0"/>
    </dxf>
    <dxf>
      <fill>
        <patternFill patternType="none">
          <fgColor indexed="64"/>
          <bgColor indexed="65"/>
        </patternFill>
      </fill>
      <alignment horizontal="center" vertical="center" textRotation="0" wrapText="1" indent="0" justifyLastLine="0" shrinkToFit="0" readingOrder="0"/>
    </dxf>
    <dxf>
      <numFmt numFmtId="0" formatCode="General"/>
      <fill>
        <patternFill patternType="none">
          <fgColor indexed="64"/>
          <bgColor auto="1"/>
        </patternFill>
      </fill>
      <alignment horizontal="center" vertical="center" textRotation="0" wrapText="1" indent="0" justifyLastLine="0" shrinkToFit="0" readingOrder="0"/>
    </dxf>
    <dxf>
      <fill>
        <patternFill patternType="none">
          <fgColor indexed="64"/>
          <bgColor indexed="65"/>
        </patternFill>
      </fill>
      <alignment horizontal="general" vertical="center" textRotation="0" wrapText="1" indent="0" justifyLastLine="0" shrinkToFit="0" readingOrder="0"/>
      <protection locked="0" hidden="0"/>
    </dxf>
    <dxf>
      <fill>
        <patternFill patternType="none">
          <fgColor indexed="64"/>
          <bgColor auto="1"/>
        </patternFill>
      </fill>
      <alignment horizontal="general" vertical="center" textRotation="0" wrapText="1" indent="0" justifyLastLine="0" shrinkToFit="0" readingOrder="0"/>
      <protection locked="0" hidden="0"/>
    </dxf>
    <dxf>
      <alignment horizontal="center" vertical="center" textRotation="0" wrapText="1" indent="0" justifyLastLine="0" shrinkToFit="0" readingOrder="0"/>
    </dxf>
    <dxf>
      <alignment horizontal="center"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Lizeth Jahira Gonzalez Vargas" refreshedDate="43384.615121064817" createdVersion="6" refreshedVersion="6" minRefreshableVersion="3" recordCount="50" xr:uid="{CEBEDED8-CD35-4FE4-9900-B2D3C414599E}">
  <cacheSource type="worksheet">
    <worksheetSource ref="A6:Z18" sheet="Seguimiento 2021"/>
  </cacheSource>
  <cacheFields count="67">
    <cacheField name="Vigencia" numFmtId="0">
      <sharedItems containsSemiMixedTypes="0" containsString="0" containsNumber="1" containsInteger="1" minValue="2017" maxValue="2018" count="2">
        <n v="2017"/>
        <n v="2018"/>
      </sharedItems>
    </cacheField>
    <cacheField name="CÓD. AUDITORÍA" numFmtId="0">
      <sharedItems containsSemiMixedTypes="0" containsString="0" containsNumber="1" containsInteger="1" minValue="33" maxValue="523"/>
    </cacheField>
    <cacheField name="No. HALLAZGO" numFmtId="0">
      <sharedItems count="36">
        <s v="2.1.2.1"/>
        <s v="2.2.1.1"/>
        <s v="2.2.1.2"/>
        <s v="3.3"/>
        <s v="3.4"/>
        <s v="3.5"/>
        <s v="3.6"/>
        <s v="3.7"/>
        <s v="3.8"/>
        <s v="3.9"/>
        <s v="3.10"/>
        <s v="3.1"/>
        <s v="3.2"/>
        <s v="3.1.1.1"/>
        <s v="3.1.1.2"/>
        <s v="3.1.1.3"/>
        <s v="3.1.1.4"/>
        <s v="3.1.3.1"/>
        <s v="3.1.3.2"/>
        <s v="3.1.3.3"/>
        <s v="3.1.3.4"/>
        <s v="3.1.3.5"/>
        <s v="3.1.3.6"/>
        <s v="3.1.3.7"/>
        <s v="3.1.3.8"/>
        <s v="3.1.3.9"/>
        <s v="3.1.3.10"/>
        <s v="3.1.3.11"/>
        <s v="3.1.4.1"/>
        <s v="3.2.1.1"/>
        <s v="3.3.1.1"/>
        <s v="3.3.1.2"/>
        <s v="3.3.1.3"/>
        <s v="3.3.1.4"/>
        <s v="3.3.1.5"/>
        <s v="3.3.1.6"/>
      </sharedItems>
    </cacheField>
    <cacheField name="HALLAZGO" numFmtId="0">
      <sharedItems longText="1"/>
    </cacheField>
    <cacheField name="CAUSA DEL HALLAZGO" numFmtId="0">
      <sharedItems longText="1"/>
    </cacheField>
    <cacheField name="CÓDIGO ACCIÓN" numFmtId="0">
      <sharedItems containsSemiMixedTypes="0" containsString="0" containsNumber="1" containsInteger="1" minValue="1" maxValue="3"/>
    </cacheField>
    <cacheField name="DESCRIPCIÓN ACCION" numFmtId="0">
      <sharedItems longText="1"/>
    </cacheField>
    <cacheField name="NOMBRE DEL INDICADOR" numFmtId="0">
      <sharedItems/>
    </cacheField>
    <cacheField name="FORMULA DEL INDICADOR" numFmtId="0">
      <sharedItems/>
    </cacheField>
    <cacheField name="META" numFmtId="0">
      <sharedItems containsSemiMixedTypes="0" containsString="0" containsNumber="1" containsInteger="1" minValue="1" maxValue="100"/>
    </cacheField>
    <cacheField name="AREA RESPONSABLE" numFmtId="0">
      <sharedItems count="10">
        <s v="Subsecretaría de Gestión Institucional"/>
        <s v="Oficina Asesora de Planeación"/>
        <s v="Oficina Asesora de Planeación y Subsecretaría de Gestión Institucional"/>
        <s v="Dirección de Derechos Humanos"/>
        <s v="Dirección Administrativa"/>
        <s v="Dirección de Contratación"/>
        <s v="Dirección de Contratación y Subsecretaría de Gestión Institucional"/>
        <s v="Dirección de Derechos Humanos y Subsecretaría de Gestión Institucional"/>
        <s v="Oficina de Control Interno"/>
        <s v="Dirección Financiera"/>
      </sharedItems>
    </cacheField>
    <cacheField name="FECHA DE INICIO" numFmtId="164">
      <sharedItems containsSemiMixedTypes="0" containsNonDate="0" containsDate="1" containsString="0" minDate="2017-11-07T00:00:00" maxDate="2018-07-04T00:00:00"/>
    </cacheField>
    <cacheField name="FECHA DE TERMINACIÓN" numFmtId="164">
      <sharedItems containsSemiMixedTypes="0" containsNonDate="0" containsDate="1" containsString="0" minDate="2018-02-28T00:00:00" maxDate="2019-02-16T00:00:00"/>
    </cacheField>
    <cacheField name="Descripción Avance" numFmtId="0">
      <sharedItems containsBlank="1"/>
    </cacheField>
    <cacheField name="Evidencia Aportada" numFmtId="0">
      <sharedItems containsBlank="1"/>
    </cacheField>
    <cacheField name="Avance variable" numFmtId="0">
      <sharedItems containsString="0" containsBlank="1" containsNumber="1" containsInteger="1" minValue="1" maxValue="3"/>
    </cacheField>
    <cacheField name="Descripción Avance2" numFmtId="0">
      <sharedItems containsBlank="1" longText="1"/>
    </cacheField>
    <cacheField name="Evidencia Aportada2" numFmtId="0">
      <sharedItems containsBlank="1" longText="1"/>
    </cacheField>
    <cacheField name="Avance variable2" numFmtId="0">
      <sharedItems containsString="0" containsBlank="1" containsNumber="1" minValue="0.88427299703264095" maxValue="3"/>
    </cacheField>
    <cacheField name="Descripción Avance3" numFmtId="0">
      <sharedItems containsBlank="1" longText="1"/>
    </cacheField>
    <cacheField name="Evidencia Aportada3" numFmtId="0">
      <sharedItems containsBlank="1" longText="1"/>
    </cacheField>
    <cacheField name="Avance variable3" numFmtId="0">
      <sharedItems containsString="0" containsBlank="1" containsNumber="1" containsInteger="1" minValue="1" maxValue="650"/>
    </cacheField>
    <cacheField name="Descripción Avance4" numFmtId="0">
      <sharedItems containsBlank="1"/>
    </cacheField>
    <cacheField name="Evidencia Aportada4" numFmtId="0">
      <sharedItems containsBlank="1" longText="1"/>
    </cacheField>
    <cacheField name="Avance variable4" numFmtId="0">
      <sharedItems containsString="0" containsBlank="1" containsNumber="1" containsInteger="1" minValue="1" maxValue="4"/>
    </cacheField>
    <cacheField name="Descripción Avance5" numFmtId="0">
      <sharedItems containsBlank="1"/>
    </cacheField>
    <cacheField name="Evidencia Aportada5" numFmtId="0">
      <sharedItems containsBlank="1"/>
    </cacheField>
    <cacheField name="Avance variable5" numFmtId="0">
      <sharedItems containsString="0" containsBlank="1" containsNumber="1" containsInteger="1" minValue="1" maxValue="1"/>
    </cacheField>
    <cacheField name="Descripción Avance6" numFmtId="0">
      <sharedItems containsBlank="1"/>
    </cacheField>
    <cacheField name="Evidencia Aportada6" numFmtId="0">
      <sharedItems containsBlank="1"/>
    </cacheField>
    <cacheField name="Avance variable6" numFmtId="0">
      <sharedItems containsString="0" containsBlank="1" containsNumber="1" containsInteger="1" minValue="1" maxValue="1"/>
    </cacheField>
    <cacheField name="Descripción Avance7" numFmtId="0">
      <sharedItems containsBlank="1"/>
    </cacheField>
    <cacheField name="Evidencia Aportada7" numFmtId="0">
      <sharedItems containsBlank="1"/>
    </cacheField>
    <cacheField name="Avance variable7" numFmtId="0">
      <sharedItems containsString="0" containsBlank="1" containsNumber="1" containsInteger="1" minValue="1" maxValue="1"/>
    </cacheField>
    <cacheField name="Descripción Avance8" numFmtId="0">
      <sharedItems containsBlank="1" longText="1"/>
    </cacheField>
    <cacheField name="Evidencia Aportada8" numFmtId="0">
      <sharedItems containsBlank="1"/>
    </cacheField>
    <cacheField name="Avance variable8" numFmtId="0">
      <sharedItems containsString="0" containsBlank="1" containsNumber="1" minValue="0" maxValue="100"/>
    </cacheField>
    <cacheField name="Descripción Avance9" numFmtId="0">
      <sharedItems containsBlank="1" longText="1"/>
    </cacheField>
    <cacheField name="Evidencia Aportada9" numFmtId="0">
      <sharedItems containsBlank="1"/>
    </cacheField>
    <cacheField name="Avance variable9" numFmtId="0">
      <sharedItems containsString="0" containsBlank="1" containsNumber="1" minValue="0" maxValue="1"/>
    </cacheField>
    <cacheField name="Descripción Avance10" numFmtId="0">
      <sharedItems containsBlank="1" longText="1"/>
    </cacheField>
    <cacheField name="Evidencia Aportada10" numFmtId="0">
      <sharedItems containsBlank="1"/>
    </cacheField>
    <cacheField name="Avance variable10" numFmtId="0">
      <sharedItems containsString="0" containsBlank="1" containsNumber="1" containsInteger="1" minValue="0" maxValue="1"/>
    </cacheField>
    <cacheField name="Descripción Avance11" numFmtId="0">
      <sharedItems containsBlank="1"/>
    </cacheField>
    <cacheField name="Evidencia Aportada11" numFmtId="0">
      <sharedItems containsBlank="1"/>
    </cacheField>
    <cacheField name="Avance variable11" numFmtId="0">
      <sharedItems containsString="0" containsBlank="1" containsNumber="1" minValue="0" maxValue="1"/>
    </cacheField>
    <cacheField name="Descripción Avance12" numFmtId="0">
      <sharedItems containsNonDate="0" containsString="0" containsBlank="1"/>
    </cacheField>
    <cacheField name="Evidencia Aportada12" numFmtId="0">
      <sharedItems containsNonDate="0" containsString="0" containsBlank="1"/>
    </cacheField>
    <cacheField name="Avance variable12" numFmtId="0">
      <sharedItems containsNonDate="0" containsString="0" containsBlank="1"/>
    </cacheField>
    <cacheField name="Descripción Avance13" numFmtId="0">
      <sharedItems containsNonDate="0" containsString="0" containsBlank="1"/>
    </cacheField>
    <cacheField name="Evidencia Aportada13" numFmtId="0">
      <sharedItems containsNonDate="0" containsString="0" containsBlank="1"/>
    </cacheField>
    <cacheField name="Avance variable13" numFmtId="0">
      <sharedItems containsNonDate="0" containsString="0" containsBlank="1"/>
    </cacheField>
    <cacheField name="Descripción Avance14" numFmtId="0">
      <sharedItems containsNonDate="0" containsString="0" containsBlank="1"/>
    </cacheField>
    <cacheField name="Evidencia Aportada14" numFmtId="0">
      <sharedItems containsNonDate="0" containsString="0" containsBlank="1"/>
    </cacheField>
    <cacheField name="Avance variable14" numFmtId="0">
      <sharedItems containsNonDate="0" containsString="0" containsBlank="1"/>
    </cacheField>
    <cacheField name="Descripción Avance15" numFmtId="0">
      <sharedItems containsNonDate="0" containsString="0" containsBlank="1"/>
    </cacheField>
    <cacheField name="Evidencia Aportada15" numFmtId="0">
      <sharedItems containsNonDate="0" containsString="0" containsBlank="1"/>
    </cacheField>
    <cacheField name="Avance variable15" numFmtId="0">
      <sharedItems containsNonDate="0" containsString="0" containsBlank="1"/>
    </cacheField>
    <cacheField name="Descripción Avance16" numFmtId="0">
      <sharedItems containsNonDate="0" containsString="0" containsBlank="1"/>
    </cacheField>
    <cacheField name="Evidencia Aportada16" numFmtId="0">
      <sharedItems containsNonDate="0" containsString="0" containsBlank="1"/>
    </cacheField>
    <cacheField name="Avance variable16" numFmtId="0">
      <sharedItems containsNonDate="0" containsString="0" containsBlank="1"/>
    </cacheField>
    <cacheField name="Forma de Medición" numFmtId="0">
      <sharedItems containsBlank="1"/>
    </cacheField>
    <cacheField name="Meta2" numFmtId="0">
      <sharedItems containsSemiMixedTypes="0" containsString="0" containsNumber="1" containsInteger="1" minValue="1" maxValue="100"/>
    </cacheField>
    <cacheField name="Ejecutado" numFmtId="0">
      <sharedItems containsSemiMixedTypes="0" containsString="0" containsNumber="1" minValue="0" maxValue="650"/>
    </cacheField>
    <cacheField name="Programado" numFmtId="0">
      <sharedItems containsSemiMixedTypes="0" containsString="0" containsNumber="1" containsInteger="1" minValue="1" maxValue="650"/>
    </cacheField>
    <cacheField name="%" numFmtId="9">
      <sharedItems containsSemiMixedTypes="0" containsString="0" containsNumber="1" minValue="0" maxValue="2"/>
    </cacheField>
    <cacheField name="Cumplimiento"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50">
  <r>
    <x v="0"/>
    <n v="33"/>
    <x v="0"/>
    <s v="Hallazgo Administrativo por Inefectividad en las acciones correctivas formuladas en el Plan de Mejoramiento y desarrolladas para la eliminación de las causas de los inconvenientes presentados"/>
    <s v="Fallas en la articulación entre los resultados de las acciones de mejoramiento formuladas, frente al análisis de causas identificadas en la formulación."/>
    <n v="1"/>
    <s v="Efectuar seguimientos al cumplimiento del presente Plan de Mejoramiento, cuyos resultados sean socializados con los directivos de las dependencias responsables de la ejecución de cada acción."/>
    <s v="Seguimientos realizados"/>
    <s v="Sumatoria de seguimientos realizados"/>
    <n v="8"/>
    <x v="0"/>
    <d v="2017-11-07T00:00:00"/>
    <d v="2018-02-28T00:00:00"/>
    <s v="Se realiza seguimiento al cumplimiento de las acciones, se establece el espacio para cargar la información, se envía memorando con las indicaciones a seguir para el seguimiento."/>
    <s v="Memorando y archivo en Excel"/>
    <n v="1"/>
    <s v="Se realiza seguimiento nuevamente, con el diligenciamiento del formato correspondiente."/>
    <s v="Archivo en Excel"/>
    <n v="3"/>
    <s v="Se realiza seguimiento nuevamente, con el diligenciamiento del formato correspondiente."/>
    <s v="Archivo en Excel"/>
    <n v="2"/>
    <s v="Se realiza seguimiento nuevamente, con el diligenciamiento del formato correspondiente."/>
    <s v="Archivo en Excel"/>
    <n v="1"/>
    <s v="Se realiza seguimiento nuevamente, con el diligenciamiento del formato correspondiente."/>
    <s v="Archivo en Excel"/>
    <n v="1"/>
    <s v="Se realiza seguimiento nuevamente, con el diligenciamiento del formato correspondiente."/>
    <s v="Archivo en Excel"/>
    <n v="1"/>
    <s v="Se realiza seguimiento nuevamente, con el diligenciamiento del formato correspondiente."/>
    <s v="Archivo en Excel"/>
    <n v="1"/>
    <s v="Se realiza nuevo seguimiento al cumplimiento del Plan de Mejoramiento. La acción ya está cumplida"/>
    <s v="Archivo en Excel"/>
    <n v="1"/>
    <m/>
    <m/>
    <m/>
    <m/>
    <m/>
    <m/>
    <m/>
    <m/>
    <m/>
    <m/>
    <m/>
    <m/>
    <m/>
    <m/>
    <m/>
    <m/>
    <m/>
    <m/>
    <m/>
    <m/>
    <m/>
    <m/>
    <m/>
    <m/>
    <s v="Suma"/>
    <n v="8"/>
    <n v="8"/>
    <n v="8"/>
    <n v="1"/>
    <s v="SI"/>
  </r>
  <r>
    <x v="0"/>
    <n v="33"/>
    <x v="1"/>
    <s v="Hallazgo Administrativo por deficiencias de planeación en la formulación de los proyectos 822 y 823"/>
    <s v="No se tienen en cuenta todos los lineamientos de la Secretaría Distrital de Planeación y de la Entidad para la formulación de los proyectos._x000a__x000a_Por los constantes cambios en las gerencias  de los proyectos de inversión, las estrategias que se trazan en un primer momento varían según la perspectiva gerencial._x000a_ "/>
    <n v="1"/>
    <s v="Implementar mesas de trabajo técnicas mensuales con los gerentes y gestores de los proyectos, donde se haga seguimiento a la formulación y ejecución  de los proyectos y sus planes de acción (modificaciones, traslados, registros de pasivos exigibles, reformulaciones, ajustes de componentes, metas y flujos financieros), para garantizar que exista un soporte técnico oportuno._x000a__x000a_Para el desarrollo de las  mesas se elaborará un documento adoptado por el Sistema de Gestión. "/>
    <s v="Nivel de Cumplimiento en el desarrollo de las mesas de trabajo mensuales"/>
    <s v="No. De mesas desarrolladas/Total mesas de a desarrollar"/>
    <n v="7"/>
    <x v="1"/>
    <d v="2017-11-07T00:00:00"/>
    <d v="2018-02-28T00:00:00"/>
    <s v="El 9 de noviembre se realizó una reunión con los gerentes de proyectos de inversió, se revisó el detalle de las metas Plan de Desarrollo vinculadas a cada proyecto y sus avances de cumplimiento. El Secretario de Gobierno participó en esta jornada."/>
    <s v="Acta de reunión"/>
    <n v="1"/>
    <s v="El 13 de diciembre se efectuó una nueva reunión de Planeación que contó con la participación de la Oficina Asesora de Planeación y los gerentes de los proyectos de inversi+on."/>
    <s v="Acta de reunión"/>
    <n v="1"/>
    <s v="Se realiza nueva reunión de seguimiento para el 30 de enero, se establecen compromisos según el propósito mismo de la reunión"/>
    <s v="Acta de reunión_x000a_Presentación_x000a_Estructura informe"/>
    <n v="1"/>
    <s v="Se realizan mesas técnicas con cada gerencia de proyectos"/>
    <s v="Actas de reunión_x000a_Fichas técnias"/>
    <n v="4"/>
    <m/>
    <m/>
    <m/>
    <m/>
    <m/>
    <m/>
    <m/>
    <m/>
    <m/>
    <m/>
    <m/>
    <m/>
    <m/>
    <m/>
    <m/>
    <m/>
    <m/>
    <m/>
    <m/>
    <m/>
    <m/>
    <m/>
    <m/>
    <m/>
    <m/>
    <m/>
    <m/>
    <m/>
    <m/>
    <m/>
    <m/>
    <m/>
    <m/>
    <m/>
    <m/>
    <m/>
    <s v="Suma"/>
    <n v="7"/>
    <n v="7"/>
    <n v="7"/>
    <n v="1"/>
    <s v="SI"/>
  </r>
  <r>
    <x v="0"/>
    <n v="33"/>
    <x v="2"/>
    <s v="Hallazgo Administrativo Por Incumplimiento en la Ejecución de las Metas de los Proyecto 823 y 822"/>
    <s v="Debilidad en el proceso de seguimiento en generación de alertas tempranas con respecto a la ejecución de los proyectos de inversión. _x000a__x000a_Baja participación de los analistas en el proceso de ejecución y seguimiento a los proyectos de inversión "/>
    <n v="1"/>
    <s v="Hacer seguimiento mensual a la ejecución de los proyectos,  generando alertas mediante informes ejecutivos  mensuales a los gerentes de cada proyecto. Este informe se construirá de acuerdo con las mesas de trabajo mensuales. "/>
    <s v="Informes mensuales ejecutivo de alertas"/>
    <s v="Informe ejecutivo de alertas presentados/Informe ejecutivo de alertas programados"/>
    <n v="8"/>
    <x v="2"/>
    <d v="2017-11-07T00:00:00"/>
    <d v="2018-02-28T00:00:00"/>
    <s v="La Subsecretaría de Gestión Institucional elaboró el informe de alertas quincenal con la ejecución de cada proyecto de inversión._x000a_Se generon los informes de seguimiento en la reunión del 9 de noviembre."/>
    <s v="Informe  "/>
    <n v="3"/>
    <s v="La Subsecretaría de Gestión Institucional elaboró el informe de alertas quincenal con la ejecución de cada proyecto de inversión."/>
    <s v="Informe  "/>
    <n v="2"/>
    <s v="La Subsecretaría de Gestión Institucional ha continuado con la eleboración y emisión de informes periódicos, como estrategia de seguimiento a la correcta ejecución de los proyectos de inversión."/>
    <s v="Informes"/>
    <n v="2"/>
    <s v="La Subsecretaría de Gestión Institucional ha continuado con la eleboración y emisión de informes periódicos, como estrategia de seguimiento a la correcta ejecución de los proyectos de inversión."/>
    <s v="Informes"/>
    <n v="2"/>
    <m/>
    <m/>
    <m/>
    <m/>
    <m/>
    <m/>
    <m/>
    <m/>
    <m/>
    <m/>
    <m/>
    <m/>
    <m/>
    <m/>
    <m/>
    <m/>
    <m/>
    <m/>
    <m/>
    <m/>
    <m/>
    <m/>
    <m/>
    <m/>
    <m/>
    <m/>
    <m/>
    <m/>
    <m/>
    <m/>
    <m/>
    <m/>
    <m/>
    <m/>
    <m/>
    <m/>
    <s v="Suma"/>
    <n v="8"/>
    <n v="9"/>
    <n v="8"/>
    <n v="1"/>
    <s v="SI"/>
  </r>
  <r>
    <x v="0"/>
    <n v="516"/>
    <x v="3"/>
    <s v="Hallazgo administrativo por falta de cuantificación de la relación de los elementos de dotación de la casa refugio suministrados por el contratista y que corresponden al aporte del contratista para la ejecución de los Convenios de Asociación No. 1649 de 2015 y 604 de 2016"/>
    <s v="Realizar la verificación de los elementos de dotación aportados por el contratista para la ejecución, cuando sea requerido por las cláusulas establecidas en el convenio, teniendo en cuenta el valor unitario que corresponde a cada uno de ellos "/>
    <n v="1"/>
    <s v="Elaborar un instrumento financiero que permita la cuantificación y seguimiento a la ejecución de los aportes del  contratista o asociado para la ejecución de programas de interés público."/>
    <s v="Instrumento financiero de cuantificación y seguimiento a los aportes de las partes elaborado"/>
    <s v="Número de Instrumentos financieros elaborados"/>
    <n v="1"/>
    <x v="3"/>
    <d v="2017-12-11T00:00:00"/>
    <d v="2018-03-30T00:00:00"/>
    <m/>
    <m/>
    <m/>
    <s v="El instrumento financiera está incorporado en el modelo de informe de supervisión utilizado por la Dirección de Derechos Humanos. La actividad se encuentra cumplida."/>
    <s v="Modelo informe de supervisión."/>
    <n v="1"/>
    <s v="La actividad ya está cumplida."/>
    <m/>
    <m/>
    <m/>
    <m/>
    <m/>
    <m/>
    <m/>
    <m/>
    <m/>
    <m/>
    <m/>
    <m/>
    <m/>
    <m/>
    <m/>
    <m/>
    <m/>
    <m/>
    <m/>
    <m/>
    <m/>
    <m/>
    <m/>
    <m/>
    <m/>
    <m/>
    <m/>
    <m/>
    <m/>
    <m/>
    <m/>
    <m/>
    <m/>
    <m/>
    <m/>
    <m/>
    <m/>
    <m/>
    <m/>
    <m/>
    <m/>
    <s v="Suma"/>
    <n v="1"/>
    <n v="1"/>
    <n v="1"/>
    <n v="1"/>
    <s v="SI"/>
  </r>
  <r>
    <x v="0"/>
    <n v="516"/>
    <x v="4"/>
    <s v="Hallazgo administrativo por falta de registros que permitan evidenciar la trazabilidad en la ejecución de las obras de mantenimiento efectuadas en la casa refugio en el marco del Convenio de Asociación No. 1649 de 2015"/>
    <s v="Omisión de registros tanto documental como fotográfico, que permitan evidenciar la ejecución de los obras de mantenimiento realizadas en la Casa Refugio, así como la calidad y estado de las mismas, lo cual se presenta como oportunidad de mejora en el seguimiento y control por parte de la supervisión del convenio."/>
    <n v="1"/>
    <s v="Realizar seguimiento técnico mensual a las condiciones de las instalaciones en los informes de supervisión."/>
    <s v="Porcentaje de seguimientos técnicos a las condiciones físicas"/>
    <s v="(Número de seguimientos técnicos realizados / Número de seguimientos técnicos programados)*100"/>
    <n v="4"/>
    <x v="3"/>
    <d v="2017-12-11T00:00:00"/>
    <d v="2018-03-30T00:00:00"/>
    <m/>
    <m/>
    <m/>
    <s v="La Dirección de Derechos Humanos, realiza el informe de seguimiento a las condiciones técnicas del mes de octubre y noviembre. Este informe se firma en el mes de diciembre."/>
    <s v="Memorandos de informe de supervisión del convenio 607-17 Cruz Roja._x000a_-              20173100547613 (octubre y noviembre de 2017)_x000a_-              20183100093413 (diciembre de 2017)_x000a_-              20183100116813 (enero de 2018)_x000a_ _x000a_Memorandos de informe de supervisión del convenio 621-17 ICETEX._x000a_-              20173000498753_x000a_-              20183100140553_x000a_ _x000a_Memorando informe de supervisión del convenio 703-17 UNODC._x000a_-              20183100129903"/>
    <n v="2"/>
    <s v="La Dirección de Derechos Humanos, realiza el informe de seguimiento a las condiciones técnicas del mes de diciembre. Este informe se firma en el mes de diciembre."/>
    <s v="Memorandos de informe de supervisión del convenio 607-17 Cruz Roja._x000a_-              20173100547613 (octubre y noviembre de 2017)_x000a_-              20183100093413 (diciembre de 2017)_x000a_-              20183100116813 (enero de 2018)_x000a_ _x000a_Memorandos de informe de supervisión del convenio 621-17 ICETEX._x000a_-              20173000498753_x000a_-              20183100140553_x000a_ _x000a_Memorando informe de supervisión del convenio 703-17 UNODC._x000a_-              20183100129903"/>
    <n v="1"/>
    <s v="La Dirección de Derechos Humanos, realiza el informe de seguimiento a las condiciones técnicas del mes de enero. Este informe se firma en el mes de diciembre."/>
    <s v="Memorandos de informe de supervisión del convenio 607-17 Cruz Roja._x000a_-              20173100547613 (octubre y noviembre de 2017)_x000a_-              20183100093413 (diciembre de 2017)_x000a_-              20183100116813 (enero de 2018)_x000a_ _x000a_Memorandos de informe de supervisión del convenio 621-17 ICETEX._x000a_-              20173000498753_x000a_-              20183100140553_x000a_ _x000a_Memorando informe de supervisión del convenio 703-17 UNODC._x000a_-              20183100129903"/>
    <n v="1"/>
    <s v="La acción se encuentra cumplida"/>
    <s v="Informes de supervisión sobre los convenios"/>
    <m/>
    <m/>
    <m/>
    <m/>
    <m/>
    <m/>
    <m/>
    <m/>
    <m/>
    <m/>
    <m/>
    <m/>
    <m/>
    <m/>
    <m/>
    <m/>
    <m/>
    <m/>
    <m/>
    <m/>
    <m/>
    <m/>
    <m/>
    <m/>
    <m/>
    <m/>
    <m/>
    <m/>
    <m/>
    <m/>
    <m/>
    <m/>
    <m/>
    <m/>
    <s v="Suma"/>
    <n v="4"/>
    <n v="4"/>
    <n v="4"/>
    <n v="1"/>
    <s v="SI"/>
  </r>
  <r>
    <x v="0"/>
    <n v="516"/>
    <x v="5"/>
    <s v="Hallazgo administrativo por la no realización de todas las reuniones de Comité Técnico del Convenio de Asociación 604 de 2016"/>
    <s v="En el estudio previos y convenio  se dejó como obligación clara y expresa, la realización del comité técnico de forma mensual  durante la ejecución del Convenio. "/>
    <n v="1"/>
    <s v="Implementar la figura del secretario del Comité técnico de convenios en curso, para que realice convocatoria y seguimiento de acuerdo a lo establecido. "/>
    <s v="Servidor público designado como secretario del Comité"/>
    <s v="Número de servidores públicos designados"/>
    <n v="1"/>
    <x v="3"/>
    <d v="2017-12-11T00:00:00"/>
    <d v="2018-03-30T00:00:00"/>
    <m/>
    <m/>
    <m/>
    <m/>
    <m/>
    <m/>
    <s v="Designación realizada con las comunicaciones:_x000a_Convenio 607-17 Cruz Roja – Designación apoyo a supervisión y secretaría técnica con memorando 20183100040713._x000a_Convenio 621-17 ICETEX – Designación apoyo a supervisión y secretaría técnica con memorando 20183100040743._x000a_Convenio 703-17 UNODC – Designación apoyo a supervisión y secretaría técnica con memorando 20183100043413."/>
    <s v="Copia memorandos"/>
    <n v="1"/>
    <s v="La actividad ya fue cumplida."/>
    <m/>
    <m/>
    <s v="La actividad ya fue cumplida."/>
    <m/>
    <m/>
    <m/>
    <m/>
    <m/>
    <m/>
    <m/>
    <m/>
    <m/>
    <m/>
    <m/>
    <m/>
    <m/>
    <m/>
    <m/>
    <m/>
    <m/>
    <m/>
    <m/>
    <m/>
    <m/>
    <m/>
    <m/>
    <m/>
    <m/>
    <m/>
    <m/>
    <m/>
    <m/>
    <m/>
    <m/>
    <m/>
    <m/>
    <m/>
    <m/>
    <s v="Suma"/>
    <n v="1"/>
    <n v="1"/>
    <n v="1"/>
    <n v="1"/>
    <s v="SI"/>
  </r>
  <r>
    <x v="0"/>
    <n v="516"/>
    <x v="6"/>
    <s v="Hallazgo administrativo por fallas en el archivo de la documentación que hace parte de los Contratos N° 1462/13, 1604/13, 1649/15 y 604/2016"/>
    <s v="Expedientes no intervenidos en vigencias anteriores"/>
    <n v="1"/>
    <s v="Formular e implementar un plan de digitalización para los expedientes contractuales de la vigencia 2017."/>
    <s v="Planes formulados e implementados"/>
    <s v="Número de planes formulados e implementados"/>
    <n v="1"/>
    <x v="4"/>
    <d v="2017-12-11T00:00:00"/>
    <d v="2018-06-30T00:00:00"/>
    <m/>
    <m/>
    <m/>
    <s v="Mediante memorando N° 20174220547933, la Dirección Administrativa informó a la Dirección de Contratación el estado de avance del Plan de digitalización de expedientes contractuales, para la vigencia que se planteó en la acción (2017), para la fecha se habían digitalizado 596 expedientes."/>
    <s v="Memorando"/>
    <n v="0.88427299703264095"/>
    <m/>
    <m/>
    <m/>
    <m/>
    <m/>
    <m/>
    <m/>
    <m/>
    <m/>
    <m/>
    <m/>
    <m/>
    <m/>
    <m/>
    <m/>
    <m/>
    <m/>
    <m/>
    <m/>
    <m/>
    <m/>
    <m/>
    <m/>
    <m/>
    <m/>
    <m/>
    <m/>
    <m/>
    <m/>
    <m/>
    <m/>
    <m/>
    <m/>
    <m/>
    <m/>
    <m/>
    <m/>
    <m/>
    <m/>
    <m/>
    <m/>
    <m/>
    <s v="Suma"/>
    <n v="1"/>
    <n v="0.88427299703264095"/>
    <n v="1"/>
    <n v="0.88427299703264095"/>
    <s v="NO"/>
  </r>
  <r>
    <x v="0"/>
    <n v="516"/>
    <x v="7"/>
    <s v="Hallazgo administrativo con presunta incidencia fiscal y disciplinaria por la indebida ejecución del objeto del Convenio de Asociación No. 1604 del 16 de diciembre de 2013, por valor de $87.220.892"/>
    <s v="Desconocimiento de las funciones de quienes ejercen el control y vigilancia de los contratos celebrados. "/>
    <n v="1"/>
    <s v="Efectuar una campaña institucional a través de la Intranet en la cual se informe a quienes ejercen las funciones de supervisión, respecto de las tareas que se deben tener en cuenta en la ejecución de los contratos de los cuales ejerzan aquellas funciones."/>
    <s v="Campañas Institucionales en temas de Supervisión realizadas"/>
    <s v="Número de campañas Institucionales en temas de Supervisión"/>
    <n v="1"/>
    <x v="5"/>
    <d v="2017-12-11T00:00:00"/>
    <d v="2018-06-30T00:00:00"/>
    <m/>
    <m/>
    <m/>
    <s v="La Dirección de Contratación realiza la entrega de la campaña de comunicaciones, que incluye tips para fortalecer el ejercicio de la Supervisión en la Entidad"/>
    <s v="Captura de pantalla, tips (imágenes publicitarias)"/>
    <n v="1"/>
    <m/>
    <m/>
    <m/>
    <m/>
    <m/>
    <m/>
    <m/>
    <m/>
    <m/>
    <m/>
    <m/>
    <m/>
    <m/>
    <m/>
    <m/>
    <m/>
    <m/>
    <m/>
    <m/>
    <m/>
    <m/>
    <m/>
    <m/>
    <m/>
    <m/>
    <m/>
    <m/>
    <m/>
    <m/>
    <m/>
    <m/>
    <m/>
    <m/>
    <m/>
    <m/>
    <m/>
    <m/>
    <m/>
    <m/>
    <m/>
    <m/>
    <m/>
    <s v="Suma"/>
    <n v="1"/>
    <n v="1"/>
    <n v="1"/>
    <n v="1"/>
    <s v="SI"/>
  </r>
  <r>
    <x v="0"/>
    <n v="516"/>
    <x v="7"/>
    <s v="Hallazgo administrativo con presunta incidencia fiscal y disciplinaria por la indebida ejecución del objeto del Convenio de Asociación No. 1604 del 16 de diciembre de 2013, por valor de $87.220.892"/>
    <s v="Desconocimiento de las funciones de quienes ejercen el control y vigilancia de los contratos celebrados. "/>
    <n v="2"/>
    <s v="Implementar jornadas de capacitación con los supervisores designados y apoyos a la supervisión, de modo tal que el ejercicio de Supervisión sea fortalecido en la Entidad."/>
    <s v="Jornadas de capacitación realizadas"/>
    <s v="Número de jornadas de capacitación realizadas"/>
    <n v="1"/>
    <x v="5"/>
    <d v="2017-12-11T00:00:00"/>
    <d v="2018-06-30T00:00:00"/>
    <m/>
    <m/>
    <m/>
    <s v="La Dirección de Contratación realizó una jornada de capacitación sobre el tema de Supervisión e Interventoría en la Contratación Estatal, con el objeto de &quot;Identificar los riesgos en la ejecución contractual para evitarlos y lograr el cumplimiento del objeto, sin que se haga uso de la actuación administrativa contemplada en la Ley 1474 de 2011.&quot;"/>
    <s v="Listado de asitencia y presentació  temática"/>
    <n v="1"/>
    <s v="Se realizó capacitación a los Supervisores el 31-01-2018, del Funcionamiento del SECOP II y el Manual de Supervisión e Inteventoría._x000a_"/>
    <s v="Actas de reunión"/>
    <n v="1"/>
    <m/>
    <m/>
    <m/>
    <s v="Capacitación en Modalidades de Selección, Supervisión e Interventoría, Liquidación el 15-03-2018 en la ESAP."/>
    <s v="Actas de reunión"/>
    <n v="1"/>
    <s v="Capacitación Procedimiento Administrativo Sancionatorio el 16-04-2018."/>
    <s v="Actas de reunión"/>
    <n v="1"/>
    <s v="Se realizó capacitación a los Supervisores el 11-05-2018, Suspensión de contratos._x000a__x000a_Capacitación Procedimiento Administrativo Sancionatorio el 16-05-2018."/>
    <s v="Actas de reunión"/>
    <n v="1"/>
    <m/>
    <m/>
    <m/>
    <m/>
    <m/>
    <m/>
    <m/>
    <m/>
    <m/>
    <m/>
    <m/>
    <m/>
    <m/>
    <m/>
    <m/>
    <m/>
    <m/>
    <m/>
    <m/>
    <m/>
    <m/>
    <m/>
    <m/>
    <m/>
    <m/>
    <m/>
    <m/>
    <s v="Suma"/>
    <n v="1"/>
    <n v="2"/>
    <n v="1"/>
    <n v="2"/>
    <s v="SI"/>
  </r>
  <r>
    <x v="0"/>
    <n v="516"/>
    <x v="8"/>
    <s v="Hallazgo administrativo, con presunta incidencia disciplinaria y fiscal, por indebida ejecución del objeto del Convenio Interadministrativo 1462 de 2013 por $108.498.120"/>
    <s v="Desconocimiento de las funciones de quienes ejercen el control y vigilancia de los contratos celebrados. "/>
    <n v="1"/>
    <s v="Efectuar una campaña institucional a través de la Intranet en la cual se informe a quienes ejercen las funciones de supervisión, respecto de las tareas que se deben tener en cuenta en la ejecución de los contratos de los cuales ejerzan aquellas funciones."/>
    <s v="Campañas Institucionales en temas de Supervisión realizadas"/>
    <s v="Número de campañas Institucionales en temas de Supervisión"/>
    <n v="1"/>
    <x v="5"/>
    <d v="2017-12-11T00:00:00"/>
    <d v="2018-06-30T00:00:00"/>
    <m/>
    <m/>
    <m/>
    <s v="La Dirección de Contratación realiza la entrega de la campaña de comunicaciones, que incluye tips para fortalecer el ejercicio de la Supervisión en la Entidad"/>
    <s v="Captura de pantalla, tips (imágenes publicitarias)"/>
    <n v="1"/>
    <m/>
    <m/>
    <m/>
    <m/>
    <m/>
    <m/>
    <m/>
    <m/>
    <m/>
    <m/>
    <m/>
    <m/>
    <m/>
    <m/>
    <m/>
    <m/>
    <m/>
    <m/>
    <m/>
    <m/>
    <m/>
    <m/>
    <m/>
    <m/>
    <m/>
    <m/>
    <m/>
    <m/>
    <m/>
    <m/>
    <m/>
    <m/>
    <m/>
    <m/>
    <m/>
    <m/>
    <m/>
    <m/>
    <m/>
    <m/>
    <m/>
    <m/>
    <s v="Suma"/>
    <n v="1"/>
    <n v="1"/>
    <n v="1"/>
    <n v="1"/>
    <s v="SI"/>
  </r>
  <r>
    <x v="0"/>
    <n v="516"/>
    <x v="8"/>
    <s v="Hallazgo administrativo, con presunta incidencia disciplinaria y fiscal, por indebida ejecución del objeto del Convenio Interadministrativo 1462 de 2013 por $108.498.120"/>
    <s v="Desconocimiento de las funciones de quienes ejercen el control y vigilancia de los contratos celebrados. "/>
    <n v="2"/>
    <s v="Implementar jornadas de capacitación con los supervisores designados y apoyos a la supervisión, de modo tal que el ejercicio de Supervisión sea fortalecido en la Entidad."/>
    <s v="Jornadas de capacitación realizadas"/>
    <s v="Número de jornadas de capacitación realizadas"/>
    <n v="1"/>
    <x v="5"/>
    <d v="2017-12-11T00:00:00"/>
    <d v="2018-06-30T00:00:00"/>
    <m/>
    <m/>
    <m/>
    <m/>
    <m/>
    <m/>
    <s v="Se realizó capacitación a los Supervisores el 31-01-2018, del Funcionamiento del SECOP II y el Manual de Supervisión e Inteventoría._x000a_"/>
    <s v="Acta de reunión"/>
    <n v="1"/>
    <m/>
    <m/>
    <m/>
    <s v="Capacitación en Modalidades de Selección, Supervisión e Interventoría, Liquidación el 15-03-2018 en la ESAP."/>
    <s v="Actas de reunión"/>
    <n v="1"/>
    <s v="Capacitación Procedimiento Administrativo Sancionatorio el 16-04-2018."/>
    <s v="Actas de reunión"/>
    <n v="1"/>
    <s v="Se realizó capacitación a los Supervisores el 11-05-2018, Suspensión de contratos._x000a__x000a_Capacitación Procedimiento Administrativo Sancionatorio el 16-05-2018."/>
    <s v="Actas de reunión"/>
    <n v="1"/>
    <m/>
    <m/>
    <m/>
    <m/>
    <m/>
    <m/>
    <m/>
    <m/>
    <m/>
    <m/>
    <m/>
    <m/>
    <m/>
    <m/>
    <m/>
    <m/>
    <m/>
    <m/>
    <m/>
    <m/>
    <m/>
    <m/>
    <m/>
    <m/>
    <m/>
    <m/>
    <m/>
    <s v="Suma"/>
    <n v="1"/>
    <n v="1"/>
    <n v="1"/>
    <n v="1"/>
    <s v="SI"/>
  </r>
  <r>
    <x v="0"/>
    <n v="516"/>
    <x v="9"/>
    <s v="Hallazgo administrativo por el no cumplimiento de las condiciones establecidas en el plan de trabajo relacionadas con las obligaciones específicas del contratista en el Convenio 1462 de 2013"/>
    <s v="Desconocimiento de las funciones de quienes ejercen el control y vigilancia de los contratos celebrados. "/>
    <n v="1"/>
    <s v="Efectuar una campaña institucional a través de la Intranet en la cual se informe a quienes ejercen las funciones de supervisión, respecto de las tareas que se deben tener en cuenta en la ejecución de los contratos de los cuales ejerzan aquellas funciones."/>
    <s v="Campañas Institucionales en temas de Supervisión realizadas"/>
    <s v="Número de campañas Institucionales en temas de Supervisión"/>
    <n v="1"/>
    <x v="5"/>
    <d v="2017-12-11T00:00:00"/>
    <d v="2018-06-30T00:00:00"/>
    <m/>
    <m/>
    <m/>
    <s v="La Dirección de Contratación realiza la entrega de la campaña de comunicaciones, que incluye tips para fortalecer el ejercicio de la Supervisión en la Entidad"/>
    <s v="Captura de pantalla, tips (imágenes publicitarias)"/>
    <n v="1"/>
    <m/>
    <m/>
    <m/>
    <m/>
    <m/>
    <m/>
    <m/>
    <m/>
    <m/>
    <m/>
    <m/>
    <m/>
    <m/>
    <m/>
    <m/>
    <m/>
    <m/>
    <m/>
    <m/>
    <m/>
    <m/>
    <m/>
    <m/>
    <m/>
    <m/>
    <m/>
    <m/>
    <m/>
    <m/>
    <m/>
    <m/>
    <m/>
    <m/>
    <m/>
    <m/>
    <m/>
    <m/>
    <m/>
    <m/>
    <m/>
    <m/>
    <m/>
    <s v="Suma"/>
    <n v="1"/>
    <n v="1"/>
    <n v="1"/>
    <n v="1"/>
    <s v="SI"/>
  </r>
  <r>
    <x v="0"/>
    <n v="516"/>
    <x v="9"/>
    <s v="Hallazgo administrativo por el no cumplimiento de las condiciones establecidas en el plan de trabajo relacionadas con las obligaciones específicas del contratista en el Convenio 1462 de 2013"/>
    <s v="Desconocimiento de las funciones de quienes ejercen el control y vigilancia de los contratos celebrados. "/>
    <n v="2"/>
    <s v="Implementar jornadas de capacitación con los supervisores designados y apoyos a la supervisión, de modo tal que el ejercicio de Supervisión sea fortalecido en la Entidad."/>
    <s v="Jornadas de capacitación realizadas"/>
    <s v="Número de jornadas de capacitación realizadas"/>
    <n v="1"/>
    <x v="5"/>
    <d v="2017-12-11T00:00:00"/>
    <d v="2018-06-30T00:00:00"/>
    <m/>
    <m/>
    <m/>
    <m/>
    <m/>
    <m/>
    <s v="Se realizó capacitación a los Supervisores el 31-01-2018, del Funcionamiento del SECOP II y el Manual de Supervisión e Inteventoría._x000a_"/>
    <s v="Acta de reunión"/>
    <n v="1"/>
    <m/>
    <m/>
    <m/>
    <s v="Capacitación en Modalidades de Selección, Supervisión e Interventoría, Liquidación el 15-03-2018 en la ESAP."/>
    <s v="Actas de reunión"/>
    <n v="1"/>
    <s v="Capacitación Procedimiento Administrativo Sancionatorio el 16-04-2018."/>
    <s v="Actas de reunión"/>
    <n v="1"/>
    <s v="Se realizó capacitación a los Supervisores el 11-05-2018, Suspensión de contratos._x000a__x000a_Capacitación Procedimiento Administrativo Sancionatorio el 16-05-2018."/>
    <s v="Actas de reunión"/>
    <n v="1"/>
    <m/>
    <m/>
    <m/>
    <m/>
    <m/>
    <m/>
    <m/>
    <m/>
    <m/>
    <m/>
    <m/>
    <m/>
    <m/>
    <m/>
    <m/>
    <m/>
    <m/>
    <m/>
    <m/>
    <m/>
    <m/>
    <m/>
    <m/>
    <m/>
    <m/>
    <m/>
    <m/>
    <s v="Suma"/>
    <n v="1"/>
    <n v="1"/>
    <n v="1"/>
    <n v="1"/>
    <s v="SI"/>
  </r>
  <r>
    <x v="0"/>
    <n v="516"/>
    <x v="10"/>
    <s v="Hallazgo administrativo por la publicación extemporánea en SECOP de los documentos del proceso contractual No. 1604 del 16 de diciembre de 2013"/>
    <s v="Porque no existe un punto de control donde se detecte qué documentos se han publicado"/>
    <n v="1"/>
    <s v="Registrar los procesos de contratación en la Plataforma Secop II, de modo tal que la publicación de los documentos de cada proceso sean publicados en los términos de Ley."/>
    <s v="Porcentaje de procesos de contratación cargados en Secop II"/>
    <s v="(N° de procesos de contratación registrados/N° de procesos de contratación programados) x 100%"/>
    <n v="100"/>
    <x v="6"/>
    <d v="2018-01-01T00:00:00"/>
    <d v="2018-06-30T00:00:00"/>
    <m/>
    <m/>
    <m/>
    <m/>
    <m/>
    <m/>
    <s v="Según la programación interna para iniciar los procesos de contratación en la Entidad, estos se han registrado en la Plataforma Secop en su totalidad."/>
    <s v="Plataforma Secop"/>
    <n v="650"/>
    <s v="Según la programación interna para iniciar los procesos de contratación en la Entidad, estos se han registrado en la Plataforma Secop en su totalidad."/>
    <s v="Plataforma Secop"/>
    <m/>
    <s v="Según la programación interna para iniciar los procesos de contratación en la Entidad, estos se han registrado en la Plataforma Secop en su totalidad."/>
    <s v="Plataforma Secop"/>
    <m/>
    <s v="Según la programación interna para iniciar los procesos de contratación en la Entidad, estos se han registrado en la Plataforma Secop en su totalidad."/>
    <s v="Plataforma Secop"/>
    <m/>
    <s v="Según la programación interna para iniciar los procesos de contratación en la Entidad, estos se han registrado en la Plataforma Secop en su totalidad."/>
    <s v="Plataforma Secop"/>
    <m/>
    <s v="Según la programación interna para iniciar los procesos de contratación en la Entidad, estos se han registrado en la Plataforma Secop en su totalidad. Las publicaciones están disponibles en Secop II."/>
    <s v="Plataforma Secop"/>
    <m/>
    <m/>
    <m/>
    <m/>
    <m/>
    <m/>
    <m/>
    <m/>
    <m/>
    <m/>
    <m/>
    <m/>
    <m/>
    <m/>
    <m/>
    <m/>
    <m/>
    <m/>
    <m/>
    <m/>
    <m/>
    <m/>
    <m/>
    <m/>
    <m/>
    <s v="Demanda"/>
    <n v="100"/>
    <n v="650"/>
    <n v="650"/>
    <n v="1"/>
    <s v="SI"/>
  </r>
  <r>
    <x v="0"/>
    <n v="523"/>
    <x v="11"/>
    <s v="Hallazgo administrativo por fallas en la elaboración de los estudios previos del Contrato Nº 984 de 2015."/>
    <s v="La certificación aportada por el Contratista que fundamentaba  su selección  y elección de acuerdo con lo establecido en el numeral 3 de los Estudios Previos del Contrato 984 de 2015, se  encontraba desactualizado en razón a que dicho documento corresponde a dos (2) vigencias anteriores a la fecha de elaboración de los estudios previos."/>
    <n v="1"/>
    <s v="Actualizar el instructivo establecido para la modalidad de Contratación Directa, de modo tal que indique que en la etapa precontractual se deberá verificar la vigencia y oportunidad de la documentación que soporta la idoneidad."/>
    <s v="Instructivo actualizado"/>
    <s v="Número de instructivos actualizados"/>
    <n v="1"/>
    <x v="7"/>
    <d v="2018-01-19T00:00:00"/>
    <d v="2018-07-18T00:00:00"/>
    <m/>
    <m/>
    <m/>
    <m/>
    <m/>
    <m/>
    <m/>
    <m/>
    <m/>
    <m/>
    <m/>
    <m/>
    <s v="El documento con las instrucciones para la contratación directa fue actualizado, incluyendo como punto de control la revisión de los documentos insumo utilizados en la construcción de los estudios previos."/>
    <s v="Instructivo actualizado con fecha del 23 de marzo de 2018"/>
    <n v="1"/>
    <m/>
    <m/>
    <m/>
    <m/>
    <m/>
    <m/>
    <m/>
    <m/>
    <m/>
    <m/>
    <m/>
    <m/>
    <m/>
    <m/>
    <m/>
    <m/>
    <m/>
    <m/>
    <m/>
    <m/>
    <m/>
    <m/>
    <m/>
    <m/>
    <m/>
    <m/>
    <m/>
    <m/>
    <m/>
    <m/>
    <m/>
    <m/>
    <m/>
    <s v="Demanda"/>
    <n v="1"/>
    <n v="1"/>
    <n v="1"/>
    <n v="1"/>
    <s v="SI"/>
  </r>
  <r>
    <x v="0"/>
    <n v="523"/>
    <x v="12"/>
    <s v="Hallazgo administrativo por la publicación extemporánea, así como el cargue incompleto de los actos y documentos del Contrato No. 984 de 2015 en el SECOP."/>
    <s v="Porque se dificulta la existencia de un punto de control donde se detecte qué documentos se han publicado"/>
    <n v="1"/>
    <s v="Registrar los procesos de contratación en la Plataforma Secop II, de modo tal que la publicación de los documentos de cada proceso sean publicados en los términos de Ley."/>
    <s v="Porcentaje de procesos de contratación cargados en Secop II"/>
    <s v="(N° de procesos de contratación registrados/N° de procesos de contratación programados) x 100%"/>
    <n v="100"/>
    <x v="5"/>
    <d v="2018-01-19T00:00:00"/>
    <d v="2018-12-31T00:00:00"/>
    <m/>
    <m/>
    <m/>
    <m/>
    <m/>
    <m/>
    <s v="Según la programación interna para iniciar los procesos de contratación en la Entidad, estos se han registrado en la Plataforma Secop en su totalidad."/>
    <s v="Plataforma Secop"/>
    <n v="650"/>
    <s v="Según la programación interna para iniciar los procesos de contratación en la Entidad, estos se han registrado en la Plataforma Secop en su totalidad."/>
    <s v="Plataforma Secop"/>
    <m/>
    <s v="Según la programación interna para iniciar los procesos de contratación en la Entidad, estos se han registrado en la Plataforma Secop en su totalidad."/>
    <s v="Plataforma Secop"/>
    <m/>
    <s v="Según la programación interna para iniciar los procesos de contratación en la Entidad, estos se han registrado en la Plataforma Secop en su totalidad."/>
    <s v="Plataforma Secop"/>
    <m/>
    <s v="Según la programación interna para iniciar los procesos de contratación en la Entidad, estos se han registrado en la Plataforma Secop en su totalidad."/>
    <s v="Plataforma Secop"/>
    <m/>
    <s v="Según la programación interna para iniciar los procesos de contratación en la Entidad, estos se han registrado en la Plataforma Secop en su totalidad."/>
    <s v="Plataforma Secop"/>
    <m/>
    <m/>
    <m/>
    <m/>
    <m/>
    <m/>
    <m/>
    <m/>
    <m/>
    <m/>
    <m/>
    <m/>
    <m/>
    <m/>
    <m/>
    <m/>
    <m/>
    <m/>
    <m/>
    <m/>
    <m/>
    <m/>
    <m/>
    <m/>
    <m/>
    <s v="Demanda"/>
    <n v="100"/>
    <n v="650"/>
    <n v="650"/>
    <n v="1"/>
    <s v="SI"/>
  </r>
  <r>
    <x v="0"/>
    <n v="523"/>
    <x v="4"/>
    <s v="Hallazgo administrativo por la no realización de las diferentes reuniones de Comité Técnico y Comité Directivo establecidas en el anexo técnico del Contrato No. 984 de 2015."/>
    <s v="En el Anexo Técnico del Contrato de Prestación de Servicios 984 de 2015,  se dejó como obligación clara y expresa, la realización de dos (2) Comités (Técnico y Directivo).  Los cuales debían  “(…) Reunirse al menos una vez al mes o cada vez que se considere pertinente, para resolver las situaciones que así lo ameriten. (…)”. "/>
    <n v="1"/>
    <s v="Implementar la figura del secretario del Comité técnico de contratos o convenios, para que realice convocatoria y seguimiento de acuerdo a lo establecido en los documentos del proceso contractual. "/>
    <s v="Servidor público designado como secretario del Comité"/>
    <s v="Número de servidores públicos designados"/>
    <n v="1"/>
    <x v="3"/>
    <d v="2018-01-19T00:00:00"/>
    <d v="2018-07-18T00:00:00"/>
    <m/>
    <m/>
    <m/>
    <m/>
    <m/>
    <m/>
    <s v="Designación realizada con las comunicaciones:_x000a_Convenio 607-17 Cruz Roja – Designación apoyo a supervisión y secretaría técnica con memorando 20183100040713._x000a_Convenio 621-17 ICETEX – Designación apoyo a supervisión y secretaría técnica con memorando 20183100040743._x000a_Convenio 703-17 UNODC – Designación apoyo a supervisión y secretaría técnica con memorando 20183100043413."/>
    <s v="Copia memorandos"/>
    <n v="1"/>
    <s v="La actividad ya fue cumplida."/>
    <m/>
    <m/>
    <s v="La actividad ya fue cumplida."/>
    <m/>
    <m/>
    <m/>
    <m/>
    <m/>
    <m/>
    <m/>
    <m/>
    <m/>
    <m/>
    <m/>
    <m/>
    <m/>
    <m/>
    <m/>
    <m/>
    <m/>
    <m/>
    <m/>
    <m/>
    <m/>
    <m/>
    <m/>
    <m/>
    <m/>
    <m/>
    <m/>
    <m/>
    <m/>
    <m/>
    <m/>
    <m/>
    <m/>
    <m/>
    <m/>
    <s v="Demanda"/>
    <n v="1"/>
    <n v="1"/>
    <n v="1"/>
    <n v="1"/>
    <s v="SI"/>
  </r>
  <r>
    <x v="1"/>
    <n v="40"/>
    <x v="13"/>
    <s v="Hallazgo Administrativo por falta de reglamentación de los comités: Institucional de Coordinación de Control Interno e Institucional de Gestión y Desempeño"/>
    <s v="Múltiples cambios que se han tenido que realizar al proyecto de resolución, atendiendo los lineamientos del orden nacional y distrital."/>
    <n v="1"/>
    <s v="Expedir el acto administrativo que adopta el Modelo Integrado de Planeación y Gestión, y constituye el Comité Institucional de Gestión y Desempeño, de acuerdo con los lineamientos del orden nacional y distrital."/>
    <s v="Acto administrativo expedido"/>
    <s v="Número de acto administrativo expedido que adopta el Modelo Integrado de Planeación y Gestión, y constituye el Comité Institucional de Gestión y Desempeño."/>
    <n v="1"/>
    <x v="1"/>
    <d v="2018-06-01T00:00:00"/>
    <d v="2018-08-31T00:00:00"/>
    <m/>
    <m/>
    <m/>
    <m/>
    <m/>
    <m/>
    <m/>
    <m/>
    <m/>
    <m/>
    <m/>
    <m/>
    <m/>
    <m/>
    <m/>
    <m/>
    <m/>
    <m/>
    <m/>
    <m/>
    <m/>
    <s v="Se presentó a revisión de la Dirección Jurídica por segunda vez el proyecto de Resolución y se encuentra en trámite de aprobación por parte de esa Dirección."/>
    <s v="Memorando radicado 20181300296553_x000a_Proyecto de Resolución"/>
    <n v="0.5"/>
    <m/>
    <m/>
    <m/>
    <s v="Se efectúan nuevos ajustes al proyecto de resolución, según la orientación de un asesor del despacho."/>
    <s v="Proyecto de Resolución"/>
    <m/>
    <s v="Finalmente se expide la Resolución N° 783 del 12 de septiembre de 2018 - &quot;Por el cual se crea el Comité Institucional y se dictan otras disposiciones.&quot;"/>
    <s v="Resolución 783 de 2018"/>
    <n v="0.5"/>
    <m/>
    <m/>
    <m/>
    <m/>
    <m/>
    <m/>
    <m/>
    <m/>
    <m/>
    <m/>
    <m/>
    <m/>
    <m/>
    <m/>
    <m/>
    <s v="Suma"/>
    <n v="1"/>
    <n v="1"/>
    <n v="1"/>
    <n v="1"/>
    <s v="SI"/>
  </r>
  <r>
    <x v="1"/>
    <n v="40"/>
    <x v="14"/>
    <s v="Hallazgo Administrativo por desactualización de instrumentos archivísticos"/>
    <s v="La actualización de los instrumentos archivísticos requieren de tiempo y continuidad de procesos."/>
    <n v="1"/>
    <s v="Elaborar el Programa de Gestión Documental y el Plan Institucional de Archivos - PINAR."/>
    <s v="Porcentaje del número de Instrumentos Archivísticos elaborados"/>
    <s v="(Número de Instrumentos archivísticos elaborados/Número de Instrumentos archivísticos planeados para elaborar)*100"/>
    <n v="2"/>
    <x v="4"/>
    <d v="2018-07-01T00:00:00"/>
    <d v="2018-12-31T00:00:00"/>
    <m/>
    <m/>
    <m/>
    <m/>
    <m/>
    <m/>
    <m/>
    <m/>
    <m/>
    <m/>
    <m/>
    <m/>
    <m/>
    <m/>
    <m/>
    <m/>
    <m/>
    <m/>
    <m/>
    <m/>
    <m/>
    <s v="Se presenta información de gestión frente a la elaboración del PGD con acompañamiento de la Secretaría General y Skaphe; en esto se incluye un cronograma de trabajo cuyo resultado final estará para el 30 de septiembre, no se establece un avance porcentual en la elaboración de los dos documentos."/>
    <s v="Actas de reunión_x000a_Cronograma de trabajo"/>
    <n v="0"/>
    <s v="Se adelanta una mesa de trabajo con la Secretaría General en el marco de la elaboración del Programa de Gestión Documental."/>
    <s v="Acta mesa de trabajo."/>
    <m/>
    <s v="Se elabora el Diagnóstico Integral para la elaboración del Sistema Integrado de Conservación - SIC, esto para la elaboración del PINAR._x000a_Se adelantan 5 meses de trabajo con la Secretaría General en el marco de la elaboración del Programa de Gestión Documental."/>
    <s v="Diagnóstico Integral_x000a_Actas mesas de trabajo"/>
    <m/>
    <s v="Se adelanta una mesa de trabajo con la Secretaría General en el marco de la elaboración del Programa de Gestión Documental._x000a__x000a_Se entrega una versión inicial de la elaboraión del Programa de Gestión Documental."/>
    <s v="Acta mesa de trabajo._x000a_Programa de Gestión Documental (Documento versión de trabajo)"/>
    <n v="0.5"/>
    <m/>
    <m/>
    <m/>
    <m/>
    <m/>
    <m/>
    <m/>
    <m/>
    <m/>
    <m/>
    <m/>
    <m/>
    <m/>
    <m/>
    <m/>
    <s v="Suma"/>
    <n v="2"/>
    <n v="0.5"/>
    <n v="2"/>
    <n v="0.25"/>
    <s v="NO"/>
  </r>
  <r>
    <x v="1"/>
    <n v="40"/>
    <x v="14"/>
    <s v="Hallazgo Administrativo por desactualización de instrumentos archivísticos"/>
    <s v="La actualización de los instrumentos archivísticos requieren de tiempo y continuidad de procesos."/>
    <n v="2"/>
    <s v="Actualizar los Cuadros de Caracterización Documental y las Tablas de Retención Documental - TRD."/>
    <s v="Porcentaje del número de Instrumentos Archivísticos actualizados"/>
    <s v="(Número de  Instrumentos archivísticos actualizados/Número de instrumentos archivísticos  planeados para actualizar)*100"/>
    <n v="2"/>
    <x v="4"/>
    <d v="2018-07-01T00:00:00"/>
    <d v="2018-12-31T00:00:00"/>
    <m/>
    <m/>
    <m/>
    <m/>
    <m/>
    <m/>
    <m/>
    <m/>
    <m/>
    <m/>
    <m/>
    <m/>
    <m/>
    <m/>
    <m/>
    <m/>
    <m/>
    <m/>
    <m/>
    <m/>
    <m/>
    <s v="Durante el mes de junio, la Dirección Adminisstrativa aplicó una encuesta en cada dependencia con el propósito de actualizar las TRD de la Entidad. No se presenta un porcentaje de avance en la actualizaicón de los instrumentos referidos en la acción."/>
    <s v="Encuentas aplicadas._x000a_Informes de Encuestas"/>
    <n v="0"/>
    <m/>
    <m/>
    <m/>
    <m/>
    <m/>
    <m/>
    <s v="Se adelanta la actualización de los cuadros de caracterización de los procesos: Evaluación Independiente, Fomento y protección de Derechos Humanos, Gerencia del Talento Humano y Servicio a la Ciudadanía."/>
    <s v="Cuadros de caterización procesos mencionados."/>
    <m/>
    <m/>
    <m/>
    <m/>
    <m/>
    <m/>
    <m/>
    <m/>
    <m/>
    <m/>
    <m/>
    <m/>
    <m/>
    <m/>
    <m/>
    <m/>
    <s v="Suma"/>
    <n v="2"/>
    <n v="0"/>
    <n v="2"/>
    <n v="0"/>
    <s v="NO"/>
  </r>
  <r>
    <x v="1"/>
    <n v="40"/>
    <x v="14"/>
    <s v="Hallazgo Administrativo por desactualización de instrumentos archivísticos"/>
    <s v="La actualización de los instrumentos archivísticos requieren de tiempo y continuidad de procesos."/>
    <n v="3"/>
    <s v="Solicitar acompañamiento del Archivo Distrital para el diseño y adopción de los instrumentos archivísticos de la Entidad."/>
    <s v="Solicitud realizada"/>
    <s v="Número de solicitudes realizadas"/>
    <n v="1"/>
    <x v="4"/>
    <d v="2018-06-01T00:00:00"/>
    <d v="2018-06-30T00:00:00"/>
    <m/>
    <m/>
    <m/>
    <m/>
    <m/>
    <m/>
    <m/>
    <m/>
    <m/>
    <m/>
    <m/>
    <m/>
    <m/>
    <m/>
    <m/>
    <m/>
    <m/>
    <m/>
    <m/>
    <m/>
    <m/>
    <s v="El acompañamiento del Archivo Distrital ha sido permanente, se adjuntan los soportes de mencionado acompañamiento. Se resalta la reunión del 27 de junio ."/>
    <s v="Actas y presentaciones"/>
    <n v="1"/>
    <m/>
    <m/>
    <m/>
    <m/>
    <m/>
    <m/>
    <m/>
    <m/>
    <m/>
    <m/>
    <m/>
    <m/>
    <m/>
    <m/>
    <m/>
    <m/>
    <m/>
    <m/>
    <m/>
    <m/>
    <m/>
    <m/>
    <m/>
    <m/>
    <s v="Suma"/>
    <n v="1"/>
    <n v="1"/>
    <n v="1"/>
    <n v="1"/>
    <s v="SI"/>
  </r>
  <r>
    <x v="1"/>
    <n v="40"/>
    <x v="15"/>
    <s v="Hallazgo Administrativo por desactualización de los documentos que soportan el Sistema de Gestión, como son: caracterización de procesos, procedimientos, manuales, instrucciones y formatos"/>
    <s v="Inadecuada clasificación del estado de los documenta en el Listado Maestro de Documentos Internos - LMDI._x000a_"/>
    <n v="1"/>
    <s v="Realizar la reclasificación de los documentos de acuerdo a su vigencia, en el Listado Maestro de Documentos Internos. "/>
    <s v="Porcentaje de documentos reclasificados en el LMDI"/>
    <s v="(Número de documentos reclasificados / Número de documentos que requieren reclasificación en el LMDI)*100"/>
    <n v="100"/>
    <x v="1"/>
    <d v="2018-06-01T00:00:00"/>
    <d v="2018-11-30T00:00:00"/>
    <m/>
    <m/>
    <m/>
    <m/>
    <m/>
    <m/>
    <m/>
    <m/>
    <m/>
    <m/>
    <m/>
    <m/>
    <m/>
    <m/>
    <m/>
    <m/>
    <m/>
    <m/>
    <m/>
    <m/>
    <m/>
    <s v="Con fecha 3 de julio, la Secretaría Distrital de Gobierno cuenta con el inventario revisado del total de los registros documentales presentes en el Listado Maestro de Documentos Internos (812 registros documentales), se realizó la revisión total de todos los documentos y se realizó la actualización del “Estado Actual” de los mismos. La actualización documental se está realizando según la necesidad manifiesta del líder del proceso."/>
    <s v="Listado maestro de documentos al 03 de julio."/>
    <n v="100"/>
    <s v="No se presentan avances adicionales"/>
    <m/>
    <m/>
    <s v="No se presentan avances adicionales"/>
    <m/>
    <m/>
    <s v="No se presentan avances adicionales"/>
    <m/>
    <m/>
    <m/>
    <m/>
    <m/>
    <m/>
    <m/>
    <m/>
    <m/>
    <m/>
    <m/>
    <m/>
    <m/>
    <m/>
    <m/>
    <m/>
    <m/>
    <s v="Porcentaje"/>
    <n v="100"/>
    <n v="100"/>
    <n v="100"/>
    <n v="1"/>
    <s v="SI"/>
  </r>
  <r>
    <x v="1"/>
    <n v="40"/>
    <x v="15"/>
    <s v="Hallazgo Administrativo por desactualización de los documentos que soportan el Sistema de Gestión, como son: caracterización de procesos, procedimientos, manuales, instrucciones y formatos"/>
    <s v="Inadecuada clasificación del estado de los documenta en el Listado Maestro de Documentos Internos - LMDI._x000a_"/>
    <n v="2"/>
    <s v="Implementar como estrategia de actualización de los documentos del sistema de gestión en los procesos que lo requieran, la emisión de informes periódicos dirigidos a los líderes de los procesos."/>
    <s v="Porcentaje de documentos actualizados"/>
    <s v="(Número de documentos actualizados / Número de documentos que requieren actualización)*100"/>
    <n v="100"/>
    <x v="2"/>
    <d v="2018-06-01T00:00:00"/>
    <d v="2018-12-31T00:00:00"/>
    <m/>
    <m/>
    <m/>
    <m/>
    <m/>
    <m/>
    <m/>
    <m/>
    <m/>
    <m/>
    <m/>
    <m/>
    <m/>
    <m/>
    <m/>
    <m/>
    <m/>
    <m/>
    <m/>
    <m/>
    <m/>
    <s v="Como parte de esta estrategia se han venido realizando presentaciones al Subsecretario de Gestión Institucional, quien lidera los procesos de: _x000a_• Gestión Patrimonio Documental_x000a_• Gerencia de TIC_x000a_• Gerencia del Talento Humano_x000a_• Gestión Corporativa Institucional_x000a_• Gestión Corporativa Local_x000a_El objetivo de estas presentaciones ha sido el socializar los avances relacionados a la actualización documental de la entidad y generar las alertas correspondientes. Estas mesas de trabajo se realizaron en el transcurso del mes de junio._x000a_Adicional la Subsecretaría de Gestión Institucional está realizando informes periódicos, con acompañamiento de la OAP y con fuente de la información el actualmente se registra en el Listado Maestro de Documentos Internos (LMDI)"/>
    <s v="Evidencia de reunión del 21 de junio de 2018 y presentación informe en pdf avance de actualización documental"/>
    <n v="0.56106870229007633"/>
    <s v="La Oficina Asesora de Planeación entrega la presentación &quot;Consolidado avance documental&quot; con corte al 19 de julio. En este informe se presentaba un total  de 471 documentos aprobados sobre un total de 822 documentos."/>
    <s v="Informe, presentación"/>
    <n v="0.57299270072992703"/>
    <s v="No han presentado información con más avances"/>
    <m/>
    <m/>
    <s v="No han presentado información con más avances"/>
    <m/>
    <m/>
    <m/>
    <m/>
    <m/>
    <m/>
    <m/>
    <m/>
    <m/>
    <m/>
    <m/>
    <m/>
    <m/>
    <m/>
    <m/>
    <m/>
    <m/>
    <s v="Porcentaje"/>
    <n v="1"/>
    <n v="0.57299270072992703"/>
    <n v="1"/>
    <n v="0.57299270072992703"/>
    <s v="NO"/>
  </r>
  <r>
    <x v="1"/>
    <n v="40"/>
    <x v="15"/>
    <s v="Hallazgo Administrativo por desactualización de los documentos que soportan el Sistema de Gestión, como son: caracterización de procesos, procedimientos, manuales, instrucciones y formatos"/>
    <s v="Debilidad en los controles relacionados con la actualización de los documentos del sistema de gestión"/>
    <n v="3"/>
    <s v="Implementar un control de revisión de documentos para garantizar que se mantengan vigentes."/>
    <s v="Control implementado "/>
    <s v="Número de controles implementados para garantizar la vigencia de los documentos"/>
    <n v="1"/>
    <x v="1"/>
    <d v="2018-06-01T00:00:00"/>
    <d v="2018-07-31T00:00:00"/>
    <m/>
    <m/>
    <m/>
    <m/>
    <m/>
    <m/>
    <m/>
    <m/>
    <m/>
    <m/>
    <m/>
    <m/>
    <m/>
    <m/>
    <m/>
    <m/>
    <m/>
    <m/>
    <m/>
    <m/>
    <m/>
    <s v="Actualmente el Listado Maestro de Documentos Internos (LMDI) cuenta con una columna denominada “Días sin actualizar”, esta columna esta parametrizada para que se realice un conteo del tiempo de vigencia del documento y se generen alertas mediante un semáforo, de este modo se puede contar con un registro visual de alertas tempranas, para que los Líderes de Macroprocesos y Procesos puedan adaptar sus documentos y mantenerlos actualizados.  Se viene cumpliendo con la realización de informes de seguimiento de actualización de los planes de actualización documental de los procesos de la entidad"/>
    <s v="Listado maestro de documentos al 03 de julio. Columna parametrizada_x000a_Informes enviados por correo electrónico de avance de cumplimiento de la documentación_x000a_Plan actualización"/>
    <n v="1"/>
    <s v="No han presentado avances adicionales"/>
    <m/>
    <m/>
    <m/>
    <m/>
    <m/>
    <m/>
    <m/>
    <m/>
    <m/>
    <m/>
    <m/>
    <m/>
    <m/>
    <m/>
    <m/>
    <m/>
    <m/>
    <m/>
    <m/>
    <m/>
    <m/>
    <m/>
    <m/>
    <s v="Suma"/>
    <n v="1"/>
    <n v="1"/>
    <n v="1"/>
    <n v="1"/>
    <s v="SI"/>
  </r>
  <r>
    <x v="1"/>
    <n v="40"/>
    <x v="16"/>
    <s v="Hallazgo Administrativo por deficiencias en los soportes de los informes de supervisión del contrato 573 de 2017, para vehículos que tuvieron pico y placa"/>
    <s v="No se registra el número de placa del vehículo que presta el relevo los días de pico y placa no permitiendo evidenciar la ejecución del contrato los días de “Pico y Placa”."/>
    <n v="1"/>
    <s v="Diseñar e implementar una planilla que permita evidenciar la ejecución del contrato los días de pico y placa y la cual incluya: fecha, número de placa del vehículo que presta el servicio normalmente, número de placa del vehículo que presta el relevo y nombre de los respectivos conductores."/>
    <s v="Planilla Diseñada e implementada"/>
    <s v="Número de planillas diseñadas y diligenciada s"/>
    <n v="1"/>
    <x v="4"/>
    <d v="2018-06-01T00:00:00"/>
    <d v="2018-07-31T00:00:00"/>
    <m/>
    <m/>
    <m/>
    <m/>
    <m/>
    <m/>
    <m/>
    <m/>
    <m/>
    <m/>
    <m/>
    <m/>
    <m/>
    <m/>
    <m/>
    <m/>
    <m/>
    <m/>
    <m/>
    <m/>
    <m/>
    <s v="La Dirección Administrativa presenta la planilla diseñada e implementada para los servicios de los meses de mayo y junio. La acción está cumplida."/>
    <s v="Planillas de Mayo y Junio."/>
    <n v="1"/>
    <s v="No han presentado avances adicionales"/>
    <m/>
    <m/>
    <m/>
    <m/>
    <m/>
    <m/>
    <m/>
    <m/>
    <m/>
    <m/>
    <m/>
    <m/>
    <m/>
    <m/>
    <m/>
    <m/>
    <m/>
    <m/>
    <m/>
    <m/>
    <m/>
    <m/>
    <m/>
    <s v="Suma"/>
    <n v="1"/>
    <n v="1"/>
    <n v="1"/>
    <n v="1"/>
    <s v="SI"/>
  </r>
  <r>
    <x v="1"/>
    <n v="40"/>
    <x v="17"/>
    <s v="Hallazgo administrativo por el inadecuado seguimiento en la ejecución del Contrato No. 527/2017, por parte del supervisor en cuanto a la verificación y revisión de los soportes presentados por el contratista para la consecución de los pagos por los servicios prestados."/>
    <s v="Deficiencias en los instrumentos de seguimiento financiero, técnico, administrativo y jurídico sobre la ejecución de contratos."/>
    <n v="1"/>
    <s v="Diseñar e implementar un formato de Informe de Supervisión para los Contratos con Proveedores, que refleje el seguimiento financiero, técnico, administrativo y jurídico realizado sobre la ejecución del contrato. Este informe se anexaría en cada pago autorizado por el Supervisor."/>
    <s v="Formato de informe diseñado e implementado"/>
    <s v="Número de formatos de informe de supervisión diseñado e implementado"/>
    <n v="1"/>
    <x v="0"/>
    <d v="2018-06-01T00:00:00"/>
    <d v="2018-07-31T00:00:00"/>
    <m/>
    <m/>
    <m/>
    <m/>
    <m/>
    <m/>
    <m/>
    <m/>
    <m/>
    <m/>
    <m/>
    <m/>
    <m/>
    <m/>
    <m/>
    <m/>
    <m/>
    <m/>
    <m/>
    <m/>
    <m/>
    <s v="A la fecha se generó una propuesta de documento que está en revisión."/>
    <s v="Borrador documento"/>
    <n v="0.5"/>
    <s v="Con fecha del 30 de julio se adoptó el formato GCI - GCI – F133 / INFORME DE SUPERVISIÓN PARA LOS CONTRATOS CON PROVEEDORES_x000a_PERSONA JURÍDICA"/>
    <s v="Formato GCI - GCI – F133"/>
    <n v="0.5"/>
    <m/>
    <m/>
    <m/>
    <m/>
    <m/>
    <m/>
    <m/>
    <m/>
    <m/>
    <m/>
    <m/>
    <m/>
    <m/>
    <m/>
    <m/>
    <m/>
    <m/>
    <m/>
    <m/>
    <m/>
    <m/>
    <s v="Suma"/>
    <n v="1"/>
    <n v="1"/>
    <n v="1"/>
    <n v="1"/>
    <s v="SI"/>
  </r>
  <r>
    <x v="1"/>
    <n v="40"/>
    <x v="18"/>
    <s v="Hallazgo Administrativo con presunta incidencia disciplinaria por no suscribir el amparo por pago de salarios, prestaciones sociales e indemnizaciones laborales en el contrato 548/2017"/>
    <s v="Error involuntario en la digitación de la cláusula de garantía única en el contrato frente a lo requerido en los estudios previos, por la falta de verificación de este último documento."/>
    <n v="1"/>
    <s v="Implementar flujos de aprobación en Secop II como puntos de control, previa autorización y firma de los contratos."/>
    <s v="Flujos implementados"/>
    <s v="Número de flujos  implementados"/>
    <n v="1"/>
    <x v="5"/>
    <d v="2018-06-01T00:00:00"/>
    <d v="2018-07-31T00:00:00"/>
    <m/>
    <m/>
    <m/>
    <m/>
    <m/>
    <m/>
    <m/>
    <m/>
    <m/>
    <m/>
    <m/>
    <m/>
    <m/>
    <m/>
    <m/>
    <m/>
    <m/>
    <m/>
    <m/>
    <m/>
    <m/>
    <s v="La Dirección de Contratación desde sus usuarios administradores crearon los flujos de aprobación que dan cuenta de la acción."/>
    <s v="Captura de pantalla, flujo en Secop"/>
    <n v="1"/>
    <s v="No se presentan avances adicionales"/>
    <m/>
    <m/>
    <m/>
    <m/>
    <m/>
    <m/>
    <m/>
    <m/>
    <m/>
    <m/>
    <m/>
    <m/>
    <m/>
    <m/>
    <m/>
    <m/>
    <m/>
    <m/>
    <m/>
    <m/>
    <m/>
    <m/>
    <m/>
    <s v="Suma"/>
    <n v="1"/>
    <n v="1"/>
    <n v="1"/>
    <n v="1"/>
    <s v="SI"/>
  </r>
  <r>
    <x v="1"/>
    <n v="40"/>
    <x v="18"/>
    <s v="Hallazgo Administrativo con presunta incidencia disciplinaria por no suscribir el amparo por pago de salarios, prestaciones sociales e indemnizaciones laborales en el contrato 548/2017"/>
    <s v="Error involuntario en la digitación de la cláusula de garantía única en el contrato frente a lo requerido en los estudios previos, por la falta de verificación de este último documento."/>
    <n v="2"/>
    <s v="Realizar un reentrenamiento al grupo de profesionales de la Dirección de Contratación para el cargue de los procesos de selección en la plataforma.  "/>
    <s v="Reentrenamiento realizado"/>
    <s v="Número de reentrenamientos realizados"/>
    <n v="1"/>
    <x v="5"/>
    <d v="2018-06-01T00:00:00"/>
    <d v="2018-07-31T00:00:00"/>
    <m/>
    <m/>
    <m/>
    <m/>
    <m/>
    <m/>
    <m/>
    <m/>
    <m/>
    <m/>
    <m/>
    <m/>
    <m/>
    <m/>
    <m/>
    <m/>
    <m/>
    <m/>
    <m/>
    <m/>
    <m/>
    <s v="No presentan avances."/>
    <s v="N/A"/>
    <n v="0"/>
    <s v="El 10 de julio la Dirección de Contratación realiza una capacitación de reentrenamiento sobre &quot;(…) Secop II cargue de procesos&quot;_x000a_Participan el personal de la Dirección."/>
    <s v="Acta de capacitación"/>
    <n v="1"/>
    <m/>
    <m/>
    <m/>
    <m/>
    <m/>
    <m/>
    <m/>
    <m/>
    <m/>
    <m/>
    <m/>
    <m/>
    <m/>
    <m/>
    <m/>
    <m/>
    <m/>
    <m/>
    <m/>
    <m/>
    <m/>
    <s v="Suma"/>
    <n v="1"/>
    <n v="1"/>
    <n v="1"/>
    <n v="1"/>
    <s v="SI"/>
  </r>
  <r>
    <x v="1"/>
    <n v="40"/>
    <x v="19"/>
    <s v="Hallazgo Administrativo por inconsistencias en la descripción de las facturas presentadas por el contratista y en los certificados de cumplimiento expedidos por los responsables de las dependencias, en ejecución del Contrato de Prestación de Servicios No. 392/2017."/>
    <s v="Deficiencias en el seguimiento y revisión a los documentos soportes de las facturas de cobro presentadas por el Contratista."/>
    <n v="1"/>
    <s v="Hacer seguimiento y revisión mensual de los documentos soportes de las facturas,  verificando la correspondencia de su contenido, incluye el último pago del contrato 392-2017 y el 675-2018 suscrito con el mismo objeto."/>
    <s v="Seguimientos realizados"/>
    <s v="Número de seguimientos realizados."/>
    <n v="9"/>
    <x v="4"/>
    <d v="2018-06-01T00:00:00"/>
    <d v="2018-12-31T00:00:00"/>
    <m/>
    <m/>
    <m/>
    <m/>
    <m/>
    <m/>
    <m/>
    <m/>
    <m/>
    <m/>
    <m/>
    <m/>
    <m/>
    <m/>
    <m/>
    <m/>
    <m/>
    <m/>
    <m/>
    <m/>
    <m/>
    <s v="En el mes de junio se realizó la revisión al pago del Contrato 392 de 2017, correspondiente al mes de abril. Se recibió el pago del mes de mayo."/>
    <s v="Soportes de seguimiento."/>
    <n v="1"/>
    <s v="Se realiza el informe de supervisión sobre la ejecución del contrato del mes de junio."/>
    <s v="Soportes de seguimiento (Informe)"/>
    <n v="1"/>
    <s v="No se presentan avances adicionales"/>
    <m/>
    <m/>
    <s v="No se presentan avances adicionales"/>
    <m/>
    <m/>
    <m/>
    <m/>
    <m/>
    <m/>
    <m/>
    <m/>
    <m/>
    <m/>
    <m/>
    <m/>
    <m/>
    <m/>
    <m/>
    <m/>
    <m/>
    <s v="Suma"/>
    <n v="9"/>
    <n v="2"/>
    <n v="9"/>
    <n v="0.22222222222222221"/>
    <s v="NO"/>
  </r>
  <r>
    <x v="1"/>
    <n v="40"/>
    <x v="20"/>
    <s v="Hallazgo Administrativo con presunta incidencia disciplinaria por la no publicación de documentos contractuales en los aplicativos SECOP y Contratación a la Vista."/>
    <s v="En lo relacionado con la plataforma SECOP, la publicación extemporánea de los documentos contractuales es por causa de la falta de disponibilidad de la plataforma, y en lo relacionado con el Portal de Contratación a la Vista la mencionada plataforma presenta deficiencias técnicas que retrasan y la mayoría de las veces imposibilita la publicación de la información requerida por la plataforma. "/>
    <n v="1"/>
    <s v="Realizar una jornada de capacitación  a los supervisores de los contratos y/o apoyos a la supervisión, relacionada con el cargue de la información de la ejecución contractual en la plataforma SECOP II."/>
    <s v="Jornadas de capacitación realizadas"/>
    <s v="Número de jornadas de capacitación "/>
    <n v="1"/>
    <x v="5"/>
    <d v="2018-06-01T00:00:00"/>
    <d v="2018-12-31T00:00:00"/>
    <m/>
    <m/>
    <m/>
    <m/>
    <m/>
    <m/>
    <m/>
    <m/>
    <m/>
    <m/>
    <m/>
    <m/>
    <m/>
    <m/>
    <m/>
    <m/>
    <m/>
    <m/>
    <m/>
    <m/>
    <m/>
    <s v="No presentan avances."/>
    <s v="N/A"/>
    <n v="0"/>
    <s v="No presentan avances."/>
    <m/>
    <m/>
    <s v="No presentan avances."/>
    <m/>
    <m/>
    <s v="No presentan avances."/>
    <m/>
    <m/>
    <m/>
    <m/>
    <m/>
    <m/>
    <m/>
    <m/>
    <m/>
    <m/>
    <m/>
    <m/>
    <m/>
    <m/>
    <m/>
    <m/>
    <m/>
    <s v="Suma"/>
    <n v="1"/>
    <n v="0"/>
    <n v="1"/>
    <n v="0"/>
    <s v="NO"/>
  </r>
  <r>
    <x v="1"/>
    <n v="40"/>
    <x v="20"/>
    <s v="Hallazgo Administrativo con presunta incidencia disciplinaria por la no publicación de documentos contractuales en los aplicativos SECOP y Contratación a la Vista."/>
    <s v="En lo relacionado con la plataforma SECOP, la publicación extemporánea de los documentos contractuales es por causa de la falta de disponibilidad de la plataforma, y en lo relacionado con el Portal de Contratación a la Vista la mencionada plataforma presenta deficiencias técnicas que retrasan y la mayoría de las veces imposibilita la publicación de la información requerida por la plataforma. "/>
    <n v="2"/>
    <s v="Designar a un servidor público para que se encargue exclusivamente de la publicación de la información contractual requerida por la Plataforma de Contratación a la Vista."/>
    <s v="Servidor público designado"/>
    <s v="Número de servidores públicos designados"/>
    <n v="1"/>
    <x v="5"/>
    <d v="2018-06-01T00:00:00"/>
    <d v="2018-07-31T00:00:00"/>
    <m/>
    <m/>
    <m/>
    <m/>
    <m/>
    <m/>
    <m/>
    <m/>
    <m/>
    <m/>
    <m/>
    <m/>
    <m/>
    <m/>
    <m/>
    <m/>
    <m/>
    <m/>
    <m/>
    <m/>
    <m/>
    <s v="No presentan avances."/>
    <s v="N/A"/>
    <n v="0"/>
    <s v="Mediante memorando N° 3201800000158 se designa como encargado de la publicación en la Plataforma de Contratación a la Vista al servidor público Gheiner Cárdenas."/>
    <s v="Memorando N° 3201800000158"/>
    <n v="1"/>
    <m/>
    <m/>
    <m/>
    <m/>
    <m/>
    <m/>
    <m/>
    <m/>
    <m/>
    <m/>
    <m/>
    <m/>
    <m/>
    <m/>
    <m/>
    <m/>
    <m/>
    <m/>
    <m/>
    <m/>
    <m/>
    <s v="Suma"/>
    <n v="1"/>
    <n v="1"/>
    <n v="1"/>
    <n v="1"/>
    <s v="SI"/>
  </r>
  <r>
    <x v="1"/>
    <n v="40"/>
    <x v="20"/>
    <s v="Hallazgo Administrativo con presunta incidencia disciplinaria por la no publicación de documentos contractuales en los aplicativos SECOP y Contratación a la Vista."/>
    <s v="Débiles puntos de control con alertas tempranas sobre la publicación oportuna de los documentos de contratación."/>
    <n v="3"/>
    <s v="Efectuar revisiones periódicas, sobre una muestra de contratos, como mecanismo de alertas tempranas sobre la publicación oportuna de los documentos contractuales en las plataformas disponibles para ello."/>
    <s v="Revisiones efectuadas sobre las publicaciones de los documentos de contratación"/>
    <s v="Número de revisiones efectuadas"/>
    <n v="2"/>
    <x v="8"/>
    <d v="2018-06-01T00:00:00"/>
    <d v="2018-12-31T00:00:00"/>
    <m/>
    <m/>
    <m/>
    <m/>
    <m/>
    <m/>
    <m/>
    <m/>
    <m/>
    <m/>
    <m/>
    <m/>
    <m/>
    <m/>
    <m/>
    <m/>
    <m/>
    <m/>
    <m/>
    <m/>
    <m/>
    <s v="No presentan avances."/>
    <s v="N/A"/>
    <n v="0"/>
    <s v="No se presentan avances  "/>
    <m/>
    <m/>
    <s v="No se presentan avances  "/>
    <m/>
    <m/>
    <s v="En el marco de la Auditoría realizada por la Oficina de Control Interno en cumplimiento de lo dispuesto en el artículo 2° del Decreto Distrital 371 de 2010, se incluyó una revisión sobre la publicación de los procesos contractuales en Secop."/>
    <s v="Informe Auditoría"/>
    <n v="1"/>
    <m/>
    <m/>
    <m/>
    <m/>
    <m/>
    <m/>
    <m/>
    <m/>
    <m/>
    <m/>
    <m/>
    <m/>
    <m/>
    <m/>
    <m/>
    <m/>
    <n v="2"/>
    <n v="1"/>
    <n v="2"/>
    <n v="0.5"/>
    <s v="NO"/>
  </r>
  <r>
    <x v="1"/>
    <n v="40"/>
    <x v="21"/>
    <s v="Hallazgo Administrativo por publicación extemporánea de documentos contractuales en el aplicativo SECOP- Contrato 519/2017"/>
    <s v="La publicación extemporánea de los documentos contractuales en la plataforma SECOP II muchas veces es por causa de la falta de disponibilidad de la plataforma y desconocimiento en su uso de los servidores públicos que tienen acceso a ella."/>
    <n v="1"/>
    <s v="Realizar una jornada de capacitación  a los supervisores de los contratos y/o apoyos a la supervisión, relacionada con el cargue de la información de la ejecución contractual en la plataforma SECOP II."/>
    <s v="Número de jornadas de capacitación "/>
    <s v="Número de jornadas de capacitación "/>
    <n v="1"/>
    <x v="5"/>
    <d v="2018-06-01T00:00:00"/>
    <d v="2018-12-31T00:00:00"/>
    <m/>
    <m/>
    <m/>
    <m/>
    <m/>
    <m/>
    <m/>
    <m/>
    <m/>
    <m/>
    <m/>
    <m/>
    <m/>
    <m/>
    <m/>
    <m/>
    <m/>
    <m/>
    <m/>
    <m/>
    <m/>
    <s v="No presentan avances."/>
    <s v="N/A"/>
    <n v="0"/>
    <s v="No se presentan avances adicionales"/>
    <m/>
    <m/>
    <s v="No se presentan avances adicionales"/>
    <m/>
    <m/>
    <s v="No se presentan avances adicionales"/>
    <m/>
    <m/>
    <m/>
    <m/>
    <m/>
    <m/>
    <m/>
    <m/>
    <m/>
    <m/>
    <m/>
    <m/>
    <m/>
    <m/>
    <m/>
    <m/>
    <m/>
    <m/>
    <n v="1"/>
    <n v="0"/>
    <n v="1"/>
    <n v="0"/>
    <s v="NO"/>
  </r>
  <r>
    <x v="1"/>
    <n v="40"/>
    <x v="21"/>
    <s v="Hallazgo Administrativo por publicación extemporánea de documentos contractuales en el aplicativo SECOP- Contrato 519/2017"/>
    <s v="La publicación extemporánea de los documentos contractuales en la plataforma SECOP II muchas veces es por causa de la falta de disponibilidad de la plataforma y desconocimiento en su uso de los servidores públicos que tienen acceso a ella."/>
    <n v="2"/>
    <s v="Realizar un reentrenamiento al grupo de profesionales de la Dirección de Contratación para el cargue de los procesos de selección en la plataforma.  "/>
    <s v="Reentrenamiento realizado"/>
    <s v="Número de reentrenamientos realizados"/>
    <n v="1"/>
    <x v="5"/>
    <d v="2018-06-01T00:00:00"/>
    <d v="2018-07-31T00:00:00"/>
    <m/>
    <m/>
    <m/>
    <m/>
    <m/>
    <m/>
    <m/>
    <m/>
    <m/>
    <m/>
    <m/>
    <m/>
    <m/>
    <m/>
    <m/>
    <m/>
    <m/>
    <m/>
    <m/>
    <m/>
    <m/>
    <s v="No presentan avances."/>
    <s v="N/A"/>
    <n v="0"/>
    <s v="El 10 de julio la Dirección de Contratación realiza una capacitación de reentrenamiento sobre &quot;(…) Secop II cargue de procesos&quot;_x000a_Participan el personal de la Dirección."/>
    <s v="Acta de capacitación"/>
    <n v="1"/>
    <m/>
    <m/>
    <m/>
    <m/>
    <m/>
    <m/>
    <m/>
    <m/>
    <m/>
    <m/>
    <m/>
    <m/>
    <m/>
    <m/>
    <m/>
    <m/>
    <m/>
    <m/>
    <m/>
    <m/>
    <m/>
    <m/>
    <n v="1"/>
    <n v="1"/>
    <n v="1"/>
    <n v="1"/>
    <s v="SI"/>
  </r>
  <r>
    <x v="1"/>
    <n v="40"/>
    <x v="22"/>
    <s v="Hallazgo Administrativo con presunta incidencia disciplinaria por falencias en la planeación del contrato 692/2017"/>
    <s v="Este hallazgo se origina en la falta de verificación de los recursos asignados al contrato "/>
    <n v="1"/>
    <s v="Diseñar e implementar un curso virtual en contratación."/>
    <s v="Curso diseñado e implementado"/>
    <s v="Número de cursos diseñados e implementados"/>
    <n v="1"/>
    <x v="5"/>
    <d v="2018-06-01T00:00:00"/>
    <d v="2018-12-31T00:00:00"/>
    <m/>
    <m/>
    <m/>
    <m/>
    <m/>
    <m/>
    <m/>
    <m/>
    <m/>
    <m/>
    <m/>
    <m/>
    <m/>
    <m/>
    <m/>
    <m/>
    <m/>
    <m/>
    <m/>
    <m/>
    <m/>
    <s v="No presentan avances."/>
    <s v="N/A"/>
    <n v="0"/>
    <m/>
    <m/>
    <m/>
    <m/>
    <m/>
    <m/>
    <m/>
    <m/>
    <m/>
    <m/>
    <m/>
    <m/>
    <m/>
    <m/>
    <m/>
    <m/>
    <m/>
    <m/>
    <m/>
    <m/>
    <m/>
    <m/>
    <m/>
    <m/>
    <m/>
    <n v="1"/>
    <n v="0"/>
    <n v="1"/>
    <n v="0"/>
    <s v="NO"/>
  </r>
  <r>
    <x v="1"/>
    <n v="40"/>
    <x v="23"/>
    <s v="Hallazgo Administrativo por fallas en el archivo de la documentación que hace parte de los contratos 583 y 548 de 2017"/>
    <s v="Este hallazgo se origina en la falta de organización en el archivo de la documentación del expediente contractual, como quiera que ahora se maneja de manera digital."/>
    <n v="1"/>
    <s v="Actualizar las Instrucciones: Archivo centralizado Expediente Único de Contratos; estableciendo el lineamiento para que los Apoyos de la Supervisión y/o quien corresponda, incluya dentro del Expediente Único del Contrato la totalidad de los soportes y documentos generados en la selección y ejecución y que den cuenta de las actividades desarrolladas dentro del objeto contractual."/>
    <s v="Instrucciones actualizadas"/>
    <s v="Número de documentos con instrucciones actualizados"/>
    <n v="1"/>
    <x v="4"/>
    <d v="2018-06-01T00:00:00"/>
    <d v="2018-07-31T00:00:00"/>
    <m/>
    <m/>
    <m/>
    <m/>
    <m/>
    <m/>
    <m/>
    <m/>
    <m/>
    <m/>
    <m/>
    <m/>
    <m/>
    <m/>
    <m/>
    <m/>
    <m/>
    <m/>
    <m/>
    <m/>
    <m/>
    <s v="No presentan avances."/>
    <s v="N/A"/>
    <n v="0"/>
    <s v="Las instrucciones Archivo centralizado Expediente Único de Contratos fue unificado con las Instrucciones para la Conformación, Manejo y Archivo del Expediente Único del Contrato; es así que el documento vigente corresponde a las Instrucciones para la Conformación, Manejo y Archivo del Expediente Único del Contrato GDI-GPD-IN007, vigente desde el 31 de julio de 2018"/>
    <s v="Instrucciones para la Conformación, Manejo y Archivo del Expediente Único del Contrato GDI-GPD-IN007, vigente desde el 31 de julio de 2018"/>
    <n v="1"/>
    <m/>
    <m/>
    <m/>
    <m/>
    <m/>
    <m/>
    <m/>
    <m/>
    <m/>
    <m/>
    <m/>
    <m/>
    <m/>
    <m/>
    <m/>
    <m/>
    <m/>
    <m/>
    <m/>
    <m/>
    <m/>
    <m/>
    <n v="1"/>
    <n v="1"/>
    <n v="1"/>
    <n v="1"/>
    <s v="SI"/>
  </r>
  <r>
    <x v="1"/>
    <n v="40"/>
    <x v="24"/>
    <s v="Hallazgo Administrativo por elaborar prórroga al contrato 583/2017, por un término superior al solicitado por el supervisor sin ninguna justificación"/>
    <s v="Error involuntario en la digitación del plazo de ejecución del contrato frente al requerido en los estudios previos, por la falta de verificación de este último documento.   "/>
    <n v="1"/>
    <s v="Implementar flujos de aprobación en Secop II como puntos de control, previa autorización y firma de los contratos."/>
    <s v="Flujos implementados"/>
    <s v="Número de flujos  implementados"/>
    <n v="1"/>
    <x v="5"/>
    <d v="2018-06-01T00:00:00"/>
    <d v="2018-07-31T00:00:00"/>
    <m/>
    <m/>
    <m/>
    <m/>
    <m/>
    <m/>
    <m/>
    <m/>
    <m/>
    <m/>
    <m/>
    <m/>
    <m/>
    <m/>
    <m/>
    <m/>
    <m/>
    <m/>
    <m/>
    <m/>
    <m/>
    <s v="La Dirección de Contratación desde sus usuarios administradores crearon los flujos de aprobación que dan cuenta de la acción."/>
    <s v="Captura de pantalla, flujo en Secop"/>
    <n v="1"/>
    <s v="No se presentan avances adicionales"/>
    <m/>
    <m/>
    <m/>
    <m/>
    <m/>
    <m/>
    <m/>
    <m/>
    <m/>
    <m/>
    <m/>
    <m/>
    <m/>
    <m/>
    <m/>
    <m/>
    <m/>
    <m/>
    <m/>
    <m/>
    <m/>
    <m/>
    <m/>
    <m/>
    <n v="1"/>
    <n v="1"/>
    <n v="1"/>
    <n v="1"/>
    <s v="SI"/>
  </r>
  <r>
    <x v="1"/>
    <n v="40"/>
    <x v="25"/>
    <s v="Hallazgo Administrativo por deficiencias en la planeación y estructuración de los estudios previos del Contrato de Consultoría 587/2017"/>
    <s v="1.  Análisis  insuficiente del plazo de ejecución del contrato._x000a_2.  Valoración indebida de observaciones presentadas en el marco del estudio de mercado._x000a_3. Posible desconocimiento de las actividades a contratar y de la complejidad que implican las actividades de supervisión"/>
    <n v="1"/>
    <s v="Diseñar e implementar un curso virtual en contratación."/>
    <s v="Curso diseñado e implementado"/>
    <s v="Número de cursos diseñados e implementados"/>
    <n v="1"/>
    <x v="5"/>
    <d v="2018-06-01T00:00:00"/>
    <d v="2018-12-31T00:00:00"/>
    <m/>
    <m/>
    <m/>
    <m/>
    <m/>
    <m/>
    <m/>
    <m/>
    <m/>
    <m/>
    <m/>
    <m/>
    <m/>
    <m/>
    <m/>
    <m/>
    <m/>
    <m/>
    <m/>
    <m/>
    <m/>
    <s v="No presentan avances."/>
    <s v="N/A"/>
    <n v="0"/>
    <s v="No se presentan avances"/>
    <m/>
    <m/>
    <s v="No se presentan avances"/>
    <m/>
    <m/>
    <s v="No se presentan avances"/>
    <m/>
    <m/>
    <m/>
    <m/>
    <m/>
    <m/>
    <m/>
    <m/>
    <m/>
    <m/>
    <m/>
    <m/>
    <m/>
    <m/>
    <m/>
    <m/>
    <m/>
    <m/>
    <n v="1"/>
    <n v="0"/>
    <n v="1"/>
    <n v="0"/>
    <s v="NO"/>
  </r>
  <r>
    <x v="1"/>
    <n v="40"/>
    <x v="26"/>
    <s v="Hallazgo Administrativo por desactualización del archivo documental físico del contrato No. 573 de 2017."/>
    <s v="No existe integralidad de la información y unidad documental del contrato; lo que no permite que no se de cuenta de las actuaciones ejecutadas en el desarrollo del contrato."/>
    <n v="1"/>
    <s v="Actualizar las Instrucciones: Archivo centralizado Expediente Único de Contratos; estableciendo el lineamiento para que los Apoyos de la Supervisión y/o quien corresponda, incluya dentro del Expediente Único del Contrato la totalidad de los soportes y documentos generados en la selección y ejecución y que den cuenta de las actividades desarrolladas dentro del objeto contractual."/>
    <s v="Instrucciones actualizadas"/>
    <s v="Número de documentos con instrucciones actualizados"/>
    <n v="1"/>
    <x v="4"/>
    <d v="2018-06-01T00:00:00"/>
    <d v="2018-07-31T00:00:00"/>
    <m/>
    <m/>
    <m/>
    <m/>
    <m/>
    <m/>
    <m/>
    <m/>
    <m/>
    <m/>
    <m/>
    <m/>
    <m/>
    <m/>
    <m/>
    <m/>
    <m/>
    <m/>
    <m/>
    <m/>
    <m/>
    <s v="No presentan avances."/>
    <s v="N/A"/>
    <n v="0"/>
    <s v="Las instrucciones Archivo centralizado Expediente Único de Contratos fue unificado con las Instrucciones para la Conformación, Manejo y Archivo del Expediente Único del Contrato; es así que el documento vigente corresponde a las Instrucciones para la Conformación, Manejo y Archivo del Expediente Único del Contrato GDI-GPD-IN007, vigente desde el 31 de julio de 2018"/>
    <s v="Instrucciones para la Conformación, Manejo y Archivo del Expediente Único del Contrato GDI-GPD-IN007, vigente desde el 31 de julio de 2018"/>
    <n v="1"/>
    <m/>
    <m/>
    <m/>
    <m/>
    <m/>
    <m/>
    <m/>
    <m/>
    <m/>
    <m/>
    <m/>
    <m/>
    <m/>
    <m/>
    <m/>
    <m/>
    <m/>
    <m/>
    <m/>
    <m/>
    <m/>
    <m/>
    <n v="1"/>
    <n v="1"/>
    <n v="1"/>
    <n v="1"/>
    <s v="SI"/>
  </r>
  <r>
    <x v="1"/>
    <n v="40"/>
    <x v="27"/>
    <s v="Hallazgo Administrativo por menor valor aplicado en las retenciones al contratista, por error en la orden de pago No. 5428 de 2017 - Contrato 573 de 2017."/>
    <s v="Por error de digitación involuntario, en el ingreso manual de la base de retefuente se ingresó incorrectamente el valor en el sistema Opget."/>
    <n v="1"/>
    <s v="Implementar un control de revisión, en el momento en que se expidan las planillas de pago de proveedores y antes de que el responsable de presupuesto las firme, en donde se confronten y verifiquen las bases sujetas a Retenciones, descuentos tributarios y calculados y el valor a pagar, frente a las causaciones enviadas por el grupo de contabilidad."/>
    <s v="Porcentaje de planillas de pago con el control de revisión implementado"/>
    <s v="(Número de planillas de proveedores revisadas/ Número de planillas de proveedores por revisar)*100"/>
    <n v="100"/>
    <x v="9"/>
    <d v="2018-07-03T00:00:00"/>
    <d v="2018-12-31T00:00:00"/>
    <m/>
    <m/>
    <m/>
    <m/>
    <m/>
    <m/>
    <m/>
    <m/>
    <m/>
    <m/>
    <m/>
    <m/>
    <m/>
    <m/>
    <m/>
    <m/>
    <m/>
    <m/>
    <m/>
    <m/>
    <m/>
    <s v="Se presentan los soportes de las planillas de pago con el punto de control de revisión"/>
    <s v="Muestras de planillas con el visto bueno de revisión"/>
    <n v="100"/>
    <s v="No se presentan avances adicionales"/>
    <m/>
    <m/>
    <s v="No se presentan avances adicionales"/>
    <m/>
    <m/>
    <s v="No se presentan avances adicionales"/>
    <m/>
    <m/>
    <m/>
    <m/>
    <m/>
    <m/>
    <m/>
    <m/>
    <m/>
    <m/>
    <m/>
    <m/>
    <m/>
    <m/>
    <m/>
    <m/>
    <m/>
    <s v="Demanda"/>
    <n v="100"/>
    <n v="100"/>
    <n v="100"/>
    <n v="1"/>
    <s v="SI"/>
  </r>
  <r>
    <x v="1"/>
    <n v="40"/>
    <x v="28"/>
    <s v="Hallazgo administrativo con presunta incidencia disciplinaria por la constitución e incremento de Reservas Presupuestales en el año 2017, en contravía del principio de anualidad."/>
    <s v="Los lineamientos del Distrito frente al manejo del presupuesto, difieren en los límites de constitución de reservas mencionados en el hallazgo."/>
    <n v="1"/>
    <s v="Solicitar un concepto a la Secretaría de Hacienda con el fin de que se de claridad si las normas convocadas en el hallazgo se aplican o no a la Secretaría Distrital de Gobierno."/>
    <s v="Concepto solicitado"/>
    <s v="Número de conceptos solicitados"/>
    <n v="1"/>
    <x v="0"/>
    <d v="2018-06-01T00:00:00"/>
    <d v="2018-07-31T00:00:00"/>
    <m/>
    <m/>
    <m/>
    <m/>
    <m/>
    <m/>
    <m/>
    <m/>
    <m/>
    <m/>
    <m/>
    <m/>
    <m/>
    <m/>
    <m/>
    <m/>
    <m/>
    <m/>
    <m/>
    <m/>
    <m/>
    <s v="No presentan avances."/>
    <s v="N/A"/>
    <n v="0"/>
    <s v="Mediante radicado N° xxxx, se solicitó a la Dirección Distrital de Presupuesto un concepto sobre la normatividad aplicable en la reducción presupuestal sobre  la gestión de reservas presupuestales."/>
    <s v="Solicitud de concepto"/>
    <n v="1"/>
    <m/>
    <m/>
    <m/>
    <s v="El  04 de septiembre mediante radicado N° 20184210367882 la Dirección Distrital de Tesorería dio respuesta a la solicitud de concepto."/>
    <m/>
    <m/>
    <m/>
    <m/>
    <m/>
    <m/>
    <m/>
    <m/>
    <m/>
    <m/>
    <m/>
    <m/>
    <m/>
    <m/>
    <m/>
    <m/>
    <m/>
    <m/>
    <n v="1"/>
    <n v="1"/>
    <n v="1"/>
    <n v="1"/>
    <s v="SI"/>
  </r>
  <r>
    <x v="1"/>
    <n v="40"/>
    <x v="28"/>
    <s v="Hallazgo administrativo con presunta incidencia disciplinaria por la constitución e incremento de Reservas Presupuestales en el año 2017, en contravía del principio de anualidad."/>
    <s v="Deficiencias en la aplicación de las recomendaciones dadas en los informes de seguimiento a la depuración de reservas presupuestales."/>
    <n v="2"/>
    <s v="Realizar una capacitación donde se presente a los gerentes de proyectos y/o responsables de rubros las implicaciones que conlleva el aumento de reservas y los topes que se deben mantener. "/>
    <s v="Capacitación realizada"/>
    <s v="Número de capacitaciones realizadas"/>
    <n v="1"/>
    <x v="0"/>
    <d v="2018-06-01T00:00:00"/>
    <d v="2018-08-30T00:00:00"/>
    <m/>
    <m/>
    <m/>
    <m/>
    <m/>
    <m/>
    <m/>
    <m/>
    <m/>
    <m/>
    <m/>
    <m/>
    <m/>
    <m/>
    <m/>
    <m/>
    <m/>
    <m/>
    <m/>
    <m/>
    <m/>
    <s v="No presentan avances."/>
    <s v="N/A"/>
    <n v="0"/>
    <m/>
    <m/>
    <m/>
    <m/>
    <m/>
    <m/>
    <m/>
    <m/>
    <m/>
    <m/>
    <m/>
    <m/>
    <m/>
    <m/>
    <m/>
    <m/>
    <m/>
    <m/>
    <m/>
    <m/>
    <m/>
    <m/>
    <m/>
    <m/>
    <m/>
    <n v="1"/>
    <n v="0"/>
    <n v="1"/>
    <n v="0"/>
    <s v="NO"/>
  </r>
  <r>
    <x v="1"/>
    <n v="40"/>
    <x v="29"/>
    <s v="Observación administrativa por inconsistencias en la información ambiental reportada en el aplicativo SIVICOF"/>
    <s v="Error de digitación en el momento del registro de la información en el formato de SIVICOF"/>
    <n v="3"/>
    <s v="Desarrollar un entrenamiento en puesto de trabajo a las personas que reportan PACA, en el adecuado diligenciamiento del formato CB-1111-4,  con base en el instructivo de la Contraloría de Bogotá."/>
    <s v="Entrenamiento en puesto de trabajo para diligenciar formato CB-1111-4, realizado."/>
    <s v="Número de entrenamientos en puesto de trabajo realizados"/>
    <n v="1"/>
    <x v="1"/>
    <d v="2018-06-01T00:00:00"/>
    <d v="2018-06-30T00:00:00"/>
    <m/>
    <m/>
    <m/>
    <m/>
    <m/>
    <m/>
    <m/>
    <m/>
    <m/>
    <m/>
    <m/>
    <m/>
    <m/>
    <m/>
    <m/>
    <m/>
    <m/>
    <m/>
    <m/>
    <m/>
    <m/>
    <s v="Se realizó el entrenamiento en el puesto de trabajo a la profesional de la Oficina Asesora de Planeación encaragada de reportar a la Contraloría de Bogotá la cuenta anual de gestión ambiental, sobre el tema PACA."/>
    <s v="Registro de capacitación y/o entrenamiento que reposan en el archivo físico del sistema de gestión ambiental."/>
    <n v="1"/>
    <m/>
    <m/>
    <m/>
    <m/>
    <m/>
    <m/>
    <m/>
    <m/>
    <m/>
    <m/>
    <m/>
    <m/>
    <m/>
    <m/>
    <m/>
    <m/>
    <m/>
    <m/>
    <m/>
    <m/>
    <m/>
    <m/>
    <m/>
    <m/>
    <m/>
    <n v="1"/>
    <n v="1"/>
    <n v="1"/>
    <n v="1"/>
    <s v="SI"/>
  </r>
  <r>
    <x v="1"/>
    <n v="40"/>
    <x v="30"/>
    <s v="Hallazgo administrativo por ausencia total de Referencias Cruzadas en las Notas a los Estados Financieros de carácter específico según documento electrónico CBN-0906 vigencia 2017, según Resolución 533 de 2015, Marco Conceptual (Capítulos 4 y 6); y Resolución 356 de 2007, numeral 3 del capítulo II del título III Procedimientos Relativos a los Estados, Informes, y Reportes Contables."/>
    <s v="Se utilizó la metodología tradicional, que hasta el momento no había sido objeto de observación, no obstante siempre se ha cumplido con el objetivo de las notas a los estados financieros"/>
    <n v="1"/>
    <s v="Implementar la funcionalidad de &quot;Referencias Cruzadas&quot; a partir de la vigencia 2018, para la elaboración de las Notas a los Estados Financieros."/>
    <s v="Notas a los Estados Financieros con la funcionalidad de &quot;Referencias Cruzadas&quot; implementada."/>
    <s v="N° de Notas a los Estados Financieros con la funcionalidad de &quot;Referencias Cruzadas&quot; implementada."/>
    <n v="1"/>
    <x v="9"/>
    <d v="2018-07-03T00:00:00"/>
    <d v="2019-02-15T00:00:00"/>
    <m/>
    <m/>
    <m/>
    <m/>
    <m/>
    <m/>
    <m/>
    <m/>
    <m/>
    <m/>
    <m/>
    <m/>
    <m/>
    <m/>
    <m/>
    <m/>
    <m/>
    <m/>
    <m/>
    <m/>
    <m/>
    <s v="No presentan avances."/>
    <s v="N/A"/>
    <n v="0"/>
    <s v="No presentan avances."/>
    <s v="N/A"/>
    <n v="0"/>
    <s v="No presentan avances."/>
    <s v="N/A"/>
    <n v="0"/>
    <s v="No presentan avances."/>
    <s v="N/A"/>
    <n v="0"/>
    <m/>
    <m/>
    <m/>
    <m/>
    <m/>
    <m/>
    <m/>
    <m/>
    <m/>
    <m/>
    <m/>
    <m/>
    <m/>
    <m/>
    <m/>
    <m/>
    <n v="1"/>
    <n v="0"/>
    <n v="1"/>
    <n v="0"/>
    <s v="NO"/>
  </r>
  <r>
    <x v="1"/>
    <n v="40"/>
    <x v="31"/>
    <s v="Hallazgo administrativo conforme al capítulo I Estructura, del título I Catálogo General de Cuentas, por denominación incompleta sin códigos contables e ilustración insuficiente de los Grupos que componen la Clase 1 - Activo, en particular el Grupo 14 - Deudores, presentados en las Notas a los Estados Financieros de carácter específico reportadas en documento electrónico CBN-0906 de SIVICOF vigencia 2017."/>
    <s v="Por error de digitación Involuntario, se omitió el numero de la cuenta en las nota a los Estados Financieros  en las cuentas 1105 Caja y 14 Deudores de los folios 31 y 32 "/>
    <n v="1"/>
    <s v="Incorporar el paso a paso de elaboración y revisión de las notas a los estados contables en el Manual Operativo Contable."/>
    <s v="Manual Operativo Contable Actualizado"/>
    <s v="Manual Operativo Contable Actualizado"/>
    <n v="1"/>
    <x v="9"/>
    <d v="2018-06-01T00:00:00"/>
    <d v="2018-07-31T00:00:00"/>
    <m/>
    <m/>
    <m/>
    <m/>
    <m/>
    <m/>
    <m/>
    <m/>
    <m/>
    <m/>
    <m/>
    <m/>
    <m/>
    <m/>
    <m/>
    <m/>
    <m/>
    <m/>
    <m/>
    <m/>
    <m/>
    <s v="No presentan avances."/>
    <s v="N/A"/>
    <n v="0"/>
    <s v="La Dirección Financiera procedió con la actualización del Manual Contable, icnluyendo indicaciones precisas para las revelaciones, información a tener en cuenta en las notas a los estados contables._x000a_La actualización tiene fecha del 31 de julio de 2018."/>
    <s v="MANUAL DE POLÍTICAS CONTABLES Y_x000a_DE OPERACIÓN DE LA SECRETARÍA DISTRITAL_x000a_DE GOBIERNO _x000a_ GCO-GCI-M002"/>
    <n v="1"/>
    <m/>
    <m/>
    <m/>
    <m/>
    <m/>
    <m/>
    <m/>
    <m/>
    <m/>
    <m/>
    <m/>
    <m/>
    <m/>
    <m/>
    <m/>
    <m/>
    <m/>
    <m/>
    <m/>
    <m/>
    <m/>
    <m/>
    <n v="1"/>
    <n v="1"/>
    <n v="1"/>
    <n v="1"/>
    <s v="SI"/>
  </r>
  <r>
    <x v="1"/>
    <n v="40"/>
    <x v="32"/>
    <s v="Hallazgo administrativo por incumplimiento de un compromiso adquirido a través de acta de Comité Técnico relacionado con el saldo de $ 3,6 millones en la cuenta 1420 - Avances y Anticipos Entregados, reportado en los documentos electrónicos CBN-0906 y CBN-1009 de SIVICOF vigencia 2017."/>
    <s v="El tramite normal que requiere el proceso de documentación, elaboración, revisión, tramite de firma y publicación de un acto administrativo no permitió que el acto administrativo quedará firmado y publicado antes de la fecha de publicación de las notas a los estados financieros."/>
    <n v="1"/>
    <s v="Expedir la resolución de depuración del saldo de Anticipos, según el compromiso del Comité Técnico."/>
    <s v="Resolución de Depuración expedida"/>
    <s v="Número de Resoluciones de Depuración expedida"/>
    <n v="1"/>
    <x v="9"/>
    <d v="2018-07-03T00:00:00"/>
    <d v="2018-12-31T00:00:00"/>
    <m/>
    <m/>
    <m/>
    <m/>
    <m/>
    <m/>
    <m/>
    <m/>
    <m/>
    <m/>
    <m/>
    <m/>
    <m/>
    <m/>
    <m/>
    <m/>
    <m/>
    <m/>
    <m/>
    <m/>
    <m/>
    <s v="Se elaboró y firmó la resolución a que refiere la acción."/>
    <s v="Resolución"/>
    <n v="1"/>
    <s v="No se presenta avances adicionales"/>
    <m/>
    <m/>
    <s v="No se presenta avances adicionales"/>
    <m/>
    <m/>
    <s v="No se presenta avances adicionales"/>
    <m/>
    <m/>
    <m/>
    <m/>
    <m/>
    <m/>
    <m/>
    <m/>
    <m/>
    <m/>
    <m/>
    <m/>
    <m/>
    <m/>
    <m/>
    <m/>
    <m/>
    <m/>
    <n v="1"/>
    <n v="1"/>
    <n v="1"/>
    <n v="1"/>
    <s v="SI"/>
  </r>
  <r>
    <x v="1"/>
    <n v="40"/>
    <x v="33"/>
    <s v="Hallazgo administrativo por denominación inexacta e información parcial de la subcuenta 142402 - Recursos Entregados en Administración, en las Notas a los Estados Financieros de carácter específico presentadas en el documento electrónico CBN-0906 a SIVICOF para la vigencia 2017."/>
    <s v="Por error de digitación Involuntario, la subcuenta 142402 se denominó cuenta siendo subcuenta y adicionalmente se cometió un error al imprimir el documento donde se omitió la última línea explicativa de esta cuenta"/>
    <n v="1"/>
    <s v="Incorporar el paso a paso de elaboración y revisión de las notas a los estados contables en el Manual Operativo Contable."/>
    <s v="Manual Operativo Contable Actualizado"/>
    <s v="Manual Operativo Contable Actualizado"/>
    <n v="1"/>
    <x v="9"/>
    <d v="2018-06-01T00:00:00"/>
    <d v="2018-07-31T00:00:00"/>
    <m/>
    <m/>
    <m/>
    <m/>
    <m/>
    <m/>
    <m/>
    <m/>
    <m/>
    <m/>
    <m/>
    <m/>
    <m/>
    <m/>
    <m/>
    <m/>
    <m/>
    <m/>
    <m/>
    <m/>
    <m/>
    <s v="No presentan avances."/>
    <s v="N/A"/>
    <n v="0"/>
    <s v="La Dirección Financiera procedió con la actualización del Manual Contable, icnluyendo indicaciones precisas para las revelaciones, información a tener en cuenta en las notas a los estados contables._x000a_La actualización tiene fecha del 31 de julio de 2018."/>
    <s v="MANUAL DE POLÍTICAS CONTABLES Y_x000a_DE OPERACIÓN DE LA SECRETARÍA DISTRITAL_x000a_DE GOBIERNO _x000a_ GCO-GCI-M002"/>
    <n v="1"/>
    <m/>
    <m/>
    <m/>
    <m/>
    <m/>
    <m/>
    <m/>
    <m/>
    <m/>
    <m/>
    <m/>
    <m/>
    <m/>
    <m/>
    <m/>
    <m/>
    <m/>
    <m/>
    <m/>
    <m/>
    <m/>
    <m/>
    <n v="1"/>
    <n v="1"/>
    <n v="1"/>
    <n v="1"/>
    <s v="SI"/>
  </r>
  <r>
    <x v="1"/>
    <n v="40"/>
    <x v="34"/>
    <s v="Hallazgo administrativo con incidencia fiscal y presunta disciplinaria por el detrimento patrimonial en cuantía de $74.426.982, representado en pérdida de elementos devolutivos de propiedad de la Secretaría Distrital de Gobierno, bienes, evidenciados durante la presente vigencia"/>
    <s v="1. Deficiencias en el Control , no hay control  frente a los inventarios.               2. Ausencia de seguimiento en la custodia de los bienes"/>
    <n v="1"/>
    <s v="Realizar un inventario mensual de bodega, quedando debidamente documentados y presentarlos al comité de inventarios."/>
    <s v="Porcentaje de inventarios realizados"/>
    <s v="(Número de Inventarios Realizados en Bodega / Número de Inventarios Programados en Bodega)*100"/>
    <n v="5"/>
    <x v="4"/>
    <d v="2018-06-01T00:00:00"/>
    <d v="2018-12-31T00:00:00"/>
    <m/>
    <m/>
    <m/>
    <m/>
    <m/>
    <m/>
    <m/>
    <m/>
    <m/>
    <m/>
    <m/>
    <m/>
    <m/>
    <m/>
    <m/>
    <m/>
    <m/>
    <m/>
    <m/>
    <m/>
    <m/>
    <s v="No presentan avances."/>
    <s v="N/A"/>
    <n v="0"/>
    <s v="La Dirección Administrativa realizó la verificación del inventario en bodega en el mes de julio, como soporte reposa el acta respectiva."/>
    <s v="Acta de inventario"/>
    <n v="1"/>
    <s v="La Dirección Administrativa realizó la verificación del inventario en bodega en el mes de agosto, como soporte reposa el acta respectiva."/>
    <s v="Acta de inventario"/>
    <n v="1"/>
    <s v="No presentan avances."/>
    <m/>
    <m/>
    <m/>
    <m/>
    <m/>
    <m/>
    <m/>
    <m/>
    <m/>
    <m/>
    <m/>
    <m/>
    <m/>
    <m/>
    <m/>
    <m/>
    <m/>
    <m/>
    <n v="5"/>
    <n v="2"/>
    <n v="5"/>
    <n v="0.4"/>
    <s v="NO"/>
  </r>
  <r>
    <x v="1"/>
    <n v="40"/>
    <x v="34"/>
    <s v="Hallazgo administrativo con incidencia fiscal y presunta disciplinaria por el detrimento patrimonial en cuantía de $74.426.982, representado en pérdida de elementos devolutivos de propiedad de la Secretaría Distrital de Gobierno, bienes, evidenciados durante la presente vigencia"/>
    <s v="1. Deficiencias en el Control , no hay control  frente a los inventarios.               2. Ausencia de seguimiento en la custodia de los bienes"/>
    <n v="2"/>
    <s v="Realizar  un inventario mensual  en cada dependencia de manera aleatoria. "/>
    <s v="Porcentaje de inventarios realizados"/>
    <s v="(Número de Inventarios Realizados en Dependencias / Número de Inventarios Programados en Dependencias)*100"/>
    <n v="5"/>
    <x v="4"/>
    <d v="2018-06-01T00:00:00"/>
    <d v="2018-12-31T00:00:00"/>
    <m/>
    <m/>
    <m/>
    <m/>
    <m/>
    <m/>
    <m/>
    <m/>
    <m/>
    <m/>
    <m/>
    <m/>
    <m/>
    <m/>
    <m/>
    <m/>
    <m/>
    <m/>
    <m/>
    <m/>
    <m/>
    <s v="No presentan avances."/>
    <s v="N/A"/>
    <n v="0"/>
    <s v="La Dirección Administrativa realizó inventarios aleatorios en las dependencias de la Entidad en el mes de julio, como soporte reposa el acta respectiva."/>
    <s v="Actas de inventario"/>
    <n v="1"/>
    <s v="La Dirección Administrativa realizó inventarios aleatorios en las dependencias de la Entidad en el mes de agosto, como soporte reposa el acta respectiva."/>
    <s v="Actas de inventario"/>
    <n v="1"/>
    <s v="No presentan avances."/>
    <m/>
    <m/>
    <m/>
    <m/>
    <m/>
    <m/>
    <m/>
    <m/>
    <m/>
    <m/>
    <m/>
    <m/>
    <m/>
    <m/>
    <m/>
    <m/>
    <m/>
    <m/>
    <n v="5"/>
    <n v="2"/>
    <n v="5"/>
    <n v="0.4"/>
    <s v="NO"/>
  </r>
  <r>
    <x v="1"/>
    <n v="40"/>
    <x v="35"/>
    <s v="Hallazgo Administrativo sobre las Notas a los Estados Financieros reportados en el documento electrónico CBN-0906 a SIVICOF para la vigencia 2017, en el grupo 24- Cuentas por Pagar y en particular las cuentas 2401- Adquisición de Bienes y Servicios Nacionales, 2425- Acreedores, 2460- Sentencias Judiciales, 2505- Salarios y Prestaciones Sociales, 2710- Provisión para contingencias y 1670- Equipos de Comunicación y Computación con subcuentas, por ausencia de información con las características fundamentales y por ausencia de información con las características de mejora según los numerales 4.1 y 4.2 del Marco Conceptual de las Entidades de Gobierno amparado por la Resolución 533 de 2015, CGN."/>
    <s v="Según el criterio del auditor la información de estas cuentas, no fue suficiente a pesar de la información de estados financieros, anexos y demás información requerida por el auditor"/>
    <n v="1"/>
    <s v="Incorporar el paso a paso de elaboración y revisión de las notas a los estados contables en el Manual Operativo Contable."/>
    <s v="Manual Operativo Contable Actualizado"/>
    <s v="Manual Operativo Contable Actualizado"/>
    <n v="1"/>
    <x v="9"/>
    <d v="2018-06-01T00:00:00"/>
    <d v="2018-07-31T00:00:00"/>
    <m/>
    <m/>
    <m/>
    <m/>
    <m/>
    <m/>
    <m/>
    <m/>
    <m/>
    <m/>
    <m/>
    <m/>
    <m/>
    <m/>
    <m/>
    <m/>
    <m/>
    <m/>
    <m/>
    <m/>
    <m/>
    <s v="No presentan avances."/>
    <s v="N/A"/>
    <n v="0"/>
    <s v="La Dirección Financiera procedió con la actualización del Manual Contable, icnluyendo indicaciones precisas para las revelaciones, información a tener en cuenta en las notas a los estados contables._x000a_La actualización tiene fecha del 31 de julio de 2018."/>
    <s v="MANUAL DE POLÍTICAS CONTABLES Y_x000a_DE OPERACIÓN DE LA SECRETARÍA DISTRITAL_x000a_DE GOBIERNO _x000a_ GCO-GCI-M002"/>
    <n v="1"/>
    <m/>
    <m/>
    <m/>
    <m/>
    <m/>
    <m/>
    <m/>
    <m/>
    <m/>
    <m/>
    <m/>
    <m/>
    <m/>
    <m/>
    <m/>
    <m/>
    <m/>
    <m/>
    <m/>
    <m/>
    <m/>
    <m/>
    <n v="1"/>
    <n v="1"/>
    <n v="1"/>
    <n v="1"/>
    <s v="SI"/>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A2D053D-0524-431D-842B-B834D8E5F30E}" name="TablaDinámica1" cacheId="0"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location ref="A3:D41" firstHeaderRow="1" firstDataRow="2" firstDataCol="1"/>
  <pivotFields count="67">
    <pivotField axis="axisCol" showAll="0">
      <items count="3">
        <item x="0"/>
        <item x="1"/>
        <item t="default"/>
      </items>
    </pivotField>
    <pivotField showAll="0"/>
    <pivotField axis="axisRow" dataField="1" showAll="0">
      <items count="37">
        <item x="0"/>
        <item x="1"/>
        <item x="2"/>
        <item x="11"/>
        <item x="13"/>
        <item x="14"/>
        <item x="15"/>
        <item x="16"/>
        <item x="17"/>
        <item x="26"/>
        <item x="27"/>
        <item x="18"/>
        <item x="19"/>
        <item x="20"/>
        <item x="21"/>
        <item x="22"/>
        <item x="23"/>
        <item x="24"/>
        <item x="25"/>
        <item x="28"/>
        <item x="10"/>
        <item x="12"/>
        <item x="29"/>
        <item x="3"/>
        <item x="30"/>
        <item x="31"/>
        <item x="32"/>
        <item x="33"/>
        <item x="34"/>
        <item x="35"/>
        <item x="4"/>
        <item x="5"/>
        <item x="6"/>
        <item x="7"/>
        <item x="8"/>
        <item x="9"/>
        <item t="default"/>
      </items>
    </pivotField>
    <pivotField showAll="0"/>
    <pivotField showAll="0"/>
    <pivotField showAll="0"/>
    <pivotField showAll="0"/>
    <pivotField showAll="0"/>
    <pivotField showAll="0"/>
    <pivotField showAll="0"/>
    <pivotField showAll="0">
      <items count="11">
        <item x="4"/>
        <item x="5"/>
        <item x="6"/>
        <item x="3"/>
        <item x="7"/>
        <item x="9"/>
        <item x="1"/>
        <item x="2"/>
        <item x="8"/>
        <item x="0"/>
        <item t="default"/>
      </items>
    </pivotField>
    <pivotField numFmtId="164" showAll="0"/>
    <pivotField numFmtId="164"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numFmtId="9" showAll="0"/>
    <pivotField showAll="0"/>
  </pivotFields>
  <rowFields count="1">
    <field x="2"/>
  </rowFields>
  <rowItems count="37">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t="grand">
      <x/>
    </i>
  </rowItems>
  <colFields count="1">
    <field x="0"/>
  </colFields>
  <colItems count="3">
    <i>
      <x/>
    </i>
    <i>
      <x v="1"/>
    </i>
    <i t="grand">
      <x/>
    </i>
  </colItems>
  <dataFields count="1">
    <dataField name="Cuenta de No. HALLAZGO" fld="2" subtotal="count" baseField="1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B8:J18" totalsRowCount="1" headerRowDxfId="47" dataDxfId="46">
  <autoFilter ref="B8:J17" xr:uid="{00000000-0009-0000-0100-000001000000}"/>
  <tableColumns count="9">
    <tableColumn id="1" xr3:uid="{00000000-0010-0000-0000-000001000000}" name="Dependencia" totalsRowLabel="Total" dataDxfId="45" totalsRowDxfId="44"/>
    <tableColumn id="2" xr3:uid="{00000000-0010-0000-0000-000002000000}" name="Total Acciones" totalsRowFunction="sum" dataDxfId="43" totalsRowDxfId="42">
      <calculatedColumnFormula>COUNTIF('Seguimiento 2021'!$K$7:$K$18,Resumen!B9)</calculatedColumnFormula>
    </tableColumn>
    <tableColumn id="3" xr3:uid="{00000000-0010-0000-0000-000003000000}" name="Acciones Cumplidas" totalsRowFunction="sum" dataDxfId="41" totalsRowDxfId="40">
      <calculatedColumnFormula>COUNTIFS('Seguimiento 2021'!$K$7:$K$18,Resumen!B9,'Seguimiento 2021'!$Z$7:$Z$18,Resumen!$D$1)</calculatedColumnFormula>
    </tableColumn>
    <tableColumn id="4" xr3:uid="{00000000-0010-0000-0000-000004000000}" name="Acciones por Cumplir" totalsRowFunction="custom" dataDxfId="39" totalsRowDxfId="38">
      <calculatedColumnFormula>+C9-D9</calculatedColumnFormula>
      <totalsRowFormula>+Tabla1[[#Totals],[Total Acciones]]-Tabla1[[#Totals],[Acciones Cumplidas]]</totalsRowFormula>
    </tableColumn>
    <tableColumn id="9" xr3:uid="{00000000-0010-0000-0000-000009000000}" name="% Acciones cumplidas" totalsRowFunction="custom" dataDxfId="37" totalsRowDxfId="36" dataCellStyle="Porcentaje">
      <calculatedColumnFormula>+D9/C9</calculatedColumnFormula>
      <totalsRowFormula>+Tabla1[[#Totals],[Acciones Cumplidas]]/Tabla1[[#Totals],[Total Acciones]]</totalsRowFormula>
    </tableColumn>
    <tableColumn id="5" xr3:uid="{00000000-0010-0000-0000-000005000000}" name="# Acciones cumplimiento 0%" dataDxfId="35" totalsRowDxfId="34" dataCellStyle="Porcentaje">
      <calculatedColumnFormula>COUNTIFS('Seguimiento 2021'!$K$7:$K$18,Resumen!B9,'Seguimiento 2021'!$Y$7:$Y$18,Resumen!$E$1)</calculatedColumnFormula>
    </tableColumn>
    <tableColumn id="6" xr3:uid="{00000000-0010-0000-0000-000006000000}" name="Promedio cumplimiento acciones - Total" dataDxfId="33" totalsRowDxfId="32" dataCellStyle="Porcentaje">
      <calculatedColumnFormula>AVERAGEIFS('Seguimiento 2021'!$Y$7:$Y$18,'Seguimiento 2021'!$K$7:$K$18,Resumen!B9)</calculatedColumnFormula>
    </tableColumn>
    <tableColumn id="7" xr3:uid="{00000000-0010-0000-0000-000007000000}" name="Tareas Pendientes" dataDxfId="31"/>
    <tableColumn id="8" xr3:uid="{00000000-0010-0000-0000-000008000000}" name="Cumplimiento al 30 de Junio de 2018, según programación" dataDxfId="30">
      <calculatedColumnFormula>6/6</calculatedColumnFormula>
    </tableColumn>
  </tableColumns>
  <tableStyleInfo name="TableStyleMedium13"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a2" displayName="Tabla2" ref="B24:J33" totalsRowCount="1" headerRowDxfId="29" dataDxfId="28">
  <autoFilter ref="B24:J32" xr:uid="{00000000-0009-0000-0100-000002000000}"/>
  <tableColumns count="9">
    <tableColumn id="1" xr3:uid="{00000000-0010-0000-0100-000001000000}" name="Dependencia" totalsRowLabel="Total" dataDxfId="27" totalsRowDxfId="26"/>
    <tableColumn id="2" xr3:uid="{00000000-0010-0000-0100-000002000000}" name="Total Acciones" totalsRowFunction="sum" dataDxfId="25" totalsRowDxfId="24">
      <calculatedColumnFormula>COUNTIF('Seguimiento 2021'!$K$7:$K$18,Resumen!B25)</calculatedColumnFormula>
    </tableColumn>
    <tableColumn id="3" xr3:uid="{00000000-0010-0000-0100-000003000000}" name="Acciones Cumplidas" totalsRowFunction="sum" dataDxfId="23" totalsRowDxfId="22">
      <calculatedColumnFormula>COUNTIFS('Seguimiento 2021'!$K$7:$K$18,Resumen!B25,'Seguimiento 2021'!$Z$7:$Z$18,Resumen!$D$1)</calculatedColumnFormula>
    </tableColumn>
    <tableColumn id="4" xr3:uid="{00000000-0010-0000-0100-000004000000}" name="Acciones por Cumplir" totalsRowFunction="custom" dataDxfId="21" totalsRowDxfId="20">
      <calculatedColumnFormula>+C25-D25</calculatedColumnFormula>
      <totalsRowFormula>+Tabla2[[#Totals],[Total Acciones]]-Tabla2[[#Totals],[Acciones Cumplidas]]</totalsRowFormula>
    </tableColumn>
    <tableColumn id="5" xr3:uid="{00000000-0010-0000-0100-000005000000}" name="% Acciones cumplidas" totalsRowFunction="custom" dataDxfId="19" totalsRowDxfId="18">
      <calculatedColumnFormula>+D25/C25</calculatedColumnFormula>
      <totalsRowFormula>+Tabla2[[#Totals],[Acciones Cumplidas]]/Tabla2[[#Totals],[Total Acciones]]</totalsRowFormula>
    </tableColumn>
    <tableColumn id="6" xr3:uid="{00000000-0010-0000-0100-000006000000}" name="# Acciones cumplimiento 0%" dataDxfId="17" totalsRowDxfId="16" dataCellStyle="Porcentaje">
      <calculatedColumnFormula>COUNTIFS('Seguimiento 2021'!$K$7:$K$18,Resumen!B25,'Seguimiento 2021'!$Y$7:$Y$18,Resumen!$E$1)</calculatedColumnFormula>
    </tableColumn>
    <tableColumn id="7" xr3:uid="{00000000-0010-0000-0100-000007000000}" name="Promedio cumplimiento acciones" dataDxfId="15" dataCellStyle="Porcentaje">
      <calculatedColumnFormula>AVERAGEIFS('Seguimiento 2021'!$Y$7:$Y$18,'Seguimiento 2021'!$K$7:$K$18,Resumen!B25)</calculatedColumnFormula>
    </tableColumn>
    <tableColumn id="8" xr3:uid="{00000000-0010-0000-0100-000008000000}" name="Tareas Pendientes" dataDxfId="14"/>
    <tableColumn id="9" xr3:uid="{00000000-0010-0000-0100-000009000000}" name="Cumplimiento al 30 de Junio de 2018, según programación" dataDxfId="13">
      <calculatedColumnFormula>+Tabla1[[#This Row],[Promedio cumplimiento acciones - Total]]</calculatedColumnFormula>
    </tableColumn>
  </tableColumns>
  <tableStyleInfo name="TableStyleMedium13"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a3" displayName="Tabla3" ref="B36:G37" totalsRowShown="0" headerRowDxfId="12" dataDxfId="11" tableBorderDxfId="10">
  <autoFilter ref="B36:G37" xr:uid="{00000000-0009-0000-0100-000003000000}"/>
  <tableColumns count="6">
    <tableColumn id="1" xr3:uid="{00000000-0010-0000-0200-000001000000}" name="Consolidado" dataDxfId="9"/>
    <tableColumn id="2" xr3:uid="{00000000-0010-0000-0200-000002000000}" name="Total Acciones" dataDxfId="8">
      <calculatedColumnFormula>+Tabla1[[#Totals],[Total Acciones]]+Tabla2[[#Totals],[Total Acciones]]</calculatedColumnFormula>
    </tableColumn>
    <tableColumn id="3" xr3:uid="{00000000-0010-0000-0200-000003000000}" name="Acciones Cumplidas" dataDxfId="7">
      <calculatedColumnFormula>+Tabla1[[#Totals],[Acciones Cumplidas]]+Tabla2[[#Totals],[Acciones Cumplidas]]</calculatedColumnFormula>
    </tableColumn>
    <tableColumn id="4" xr3:uid="{00000000-0010-0000-0200-000004000000}" name="Acciones por Cumplir" dataDxfId="6">
      <calculatedColumnFormula>+Tabla1[[#Totals],[Acciones por Cumplir]]+Tabla2[[#Totals],[Acciones por Cumplir]]</calculatedColumnFormula>
    </tableColumn>
    <tableColumn id="5" xr3:uid="{00000000-0010-0000-0200-000005000000}" name="% Acciones cumplidas" dataDxfId="5" dataCellStyle="Porcentaje">
      <calculatedColumnFormula>+Tabla3[Acciones Cumplidas]/Tabla3[Total Acciones]</calculatedColumnFormula>
    </tableColumn>
    <tableColumn id="6" xr3:uid="{00000000-0010-0000-0200-000006000000}" name="Promedio cumplimiento acciones" dataDxfId="4">
      <calculatedColumnFormula>AVERAGE('Seguimiento 2021'!Y7:Y18)</calculatedColumnFormula>
    </tableColumn>
  </tableColumns>
  <tableStyleInfo name="TableStyleMedium9"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3.bin"/><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72BC32-DD5B-49F3-9B0D-FA57BDBEDD37}">
  <dimension ref="A3:L41"/>
  <sheetViews>
    <sheetView workbookViewId="0">
      <selection activeCell="K16" sqref="K16"/>
    </sheetView>
  </sheetViews>
  <sheetFormatPr baseColWidth="10" defaultRowHeight="15" x14ac:dyDescent="0.25"/>
  <cols>
    <col min="1" max="1" width="23.7109375" bestFit="1" customWidth="1"/>
    <col min="2" max="2" width="22.42578125" bestFit="1" customWidth="1"/>
    <col min="3" max="3" width="5" bestFit="1" customWidth="1"/>
    <col min="4" max="4" width="12.5703125" bestFit="1" customWidth="1"/>
    <col min="9" max="9" width="29.28515625" customWidth="1"/>
  </cols>
  <sheetData>
    <row r="3" spans="1:12" x14ac:dyDescent="0.25">
      <c r="A3" s="18" t="s">
        <v>104</v>
      </c>
      <c r="B3" s="18" t="s">
        <v>103</v>
      </c>
    </row>
    <row r="4" spans="1:12" x14ac:dyDescent="0.25">
      <c r="A4" s="18" t="s">
        <v>101</v>
      </c>
      <c r="B4">
        <v>2017</v>
      </c>
      <c r="C4">
        <v>2018</v>
      </c>
      <c r="D4" t="s">
        <v>102</v>
      </c>
    </row>
    <row r="5" spans="1:12" x14ac:dyDescent="0.25">
      <c r="A5" s="19" t="s">
        <v>12</v>
      </c>
      <c r="B5">
        <v>1</v>
      </c>
      <c r="D5">
        <v>1</v>
      </c>
    </row>
    <row r="6" spans="1:12" x14ac:dyDescent="0.25">
      <c r="A6" s="19" t="s">
        <v>17</v>
      </c>
      <c r="B6">
        <v>1</v>
      </c>
      <c r="D6">
        <v>1</v>
      </c>
    </row>
    <row r="7" spans="1:12" x14ac:dyDescent="0.25">
      <c r="A7" s="19" t="s">
        <v>19</v>
      </c>
      <c r="B7">
        <v>1</v>
      </c>
      <c r="D7">
        <v>1</v>
      </c>
    </row>
    <row r="8" spans="1:12" ht="15.75" thickBot="1" x14ac:dyDescent="0.3">
      <c r="A8" s="19" t="s">
        <v>38</v>
      </c>
      <c r="B8">
        <v>1</v>
      </c>
      <c r="D8">
        <v>1</v>
      </c>
    </row>
    <row r="9" spans="1:12" ht="15.75" thickBot="1" x14ac:dyDescent="0.3">
      <c r="A9" s="19" t="s">
        <v>23</v>
      </c>
      <c r="C9">
        <v>1</v>
      </c>
      <c r="D9">
        <v>1</v>
      </c>
      <c r="I9" s="43" t="s">
        <v>105</v>
      </c>
      <c r="J9" s="45" t="s">
        <v>90</v>
      </c>
      <c r="K9" s="46"/>
      <c r="L9" s="43" t="s">
        <v>102</v>
      </c>
    </row>
    <row r="10" spans="1:12" ht="16.5" thickTop="1" thickBot="1" x14ac:dyDescent="0.3">
      <c r="A10" s="19" t="s">
        <v>64</v>
      </c>
      <c r="C10">
        <v>3</v>
      </c>
      <c r="D10">
        <v>3</v>
      </c>
      <c r="I10" s="44"/>
      <c r="J10" s="20">
        <v>2017</v>
      </c>
      <c r="K10" s="20">
        <v>2018</v>
      </c>
      <c r="L10" s="44"/>
    </row>
    <row r="11" spans="1:12" ht="15.75" thickBot="1" x14ac:dyDescent="0.3">
      <c r="A11" s="19" t="s">
        <v>65</v>
      </c>
      <c r="C11">
        <v>3</v>
      </c>
      <c r="D11">
        <v>3</v>
      </c>
      <c r="I11" s="21" t="s">
        <v>11</v>
      </c>
      <c r="J11" s="22">
        <v>1</v>
      </c>
      <c r="K11" s="22">
        <v>6</v>
      </c>
      <c r="L11" s="22">
        <v>7</v>
      </c>
    </row>
    <row r="12" spans="1:12" ht="15.75" thickBot="1" x14ac:dyDescent="0.3">
      <c r="A12" s="19" t="s">
        <v>66</v>
      </c>
      <c r="C12">
        <v>1</v>
      </c>
      <c r="D12">
        <v>1</v>
      </c>
      <c r="I12" s="21" t="s">
        <v>14</v>
      </c>
      <c r="J12" s="22">
        <v>4</v>
      </c>
      <c r="K12" s="22">
        <v>6</v>
      </c>
      <c r="L12" s="22">
        <v>10</v>
      </c>
    </row>
    <row r="13" spans="1:12" ht="15.75" thickBot="1" x14ac:dyDescent="0.3">
      <c r="A13" s="19" t="s">
        <v>67</v>
      </c>
      <c r="C13">
        <v>1</v>
      </c>
      <c r="D13">
        <v>1</v>
      </c>
      <c r="I13" s="21" t="s">
        <v>48</v>
      </c>
      <c r="J13" s="22">
        <v>3</v>
      </c>
      <c r="K13" s="22"/>
      <c r="L13" s="22">
        <v>3</v>
      </c>
    </row>
    <row r="14" spans="1:12" ht="15.75" thickBot="1" x14ac:dyDescent="0.3">
      <c r="A14" s="19" t="s">
        <v>76</v>
      </c>
      <c r="C14">
        <v>1</v>
      </c>
      <c r="D14">
        <v>1</v>
      </c>
      <c r="I14" s="21" t="s">
        <v>16</v>
      </c>
      <c r="J14" s="22"/>
      <c r="K14" s="22">
        <v>6</v>
      </c>
      <c r="L14" s="22">
        <v>6</v>
      </c>
    </row>
    <row r="15" spans="1:12" ht="15.75" thickBot="1" x14ac:dyDescent="0.3">
      <c r="A15" s="19" t="s">
        <v>77</v>
      </c>
      <c r="C15">
        <v>1</v>
      </c>
      <c r="D15">
        <v>1</v>
      </c>
      <c r="I15" s="21" t="s">
        <v>18</v>
      </c>
      <c r="J15" s="22">
        <v>1</v>
      </c>
      <c r="K15" s="22">
        <v>3</v>
      </c>
      <c r="L15" s="22">
        <v>4</v>
      </c>
    </row>
    <row r="16" spans="1:12" ht="15.75" thickBot="1" x14ac:dyDescent="0.3">
      <c r="A16" s="19" t="s">
        <v>68</v>
      </c>
      <c r="C16">
        <v>2</v>
      </c>
      <c r="D16">
        <v>2</v>
      </c>
      <c r="I16" s="21" t="s">
        <v>86</v>
      </c>
      <c r="J16" s="22"/>
      <c r="K16" s="22">
        <v>1</v>
      </c>
      <c r="L16" s="22">
        <v>1</v>
      </c>
    </row>
    <row r="17" spans="1:12" ht="15.75" thickBot="1" x14ac:dyDescent="0.3">
      <c r="A17" s="19" t="s">
        <v>69</v>
      </c>
      <c r="C17">
        <v>1</v>
      </c>
      <c r="D17">
        <v>1</v>
      </c>
      <c r="I17" s="21" t="s">
        <v>13</v>
      </c>
      <c r="J17" s="22">
        <v>1</v>
      </c>
      <c r="K17" s="22">
        <v>2</v>
      </c>
      <c r="L17" s="22">
        <v>3</v>
      </c>
    </row>
    <row r="18" spans="1:12" ht="15.75" thickBot="1" x14ac:dyDescent="0.3">
      <c r="A18" s="19" t="s">
        <v>70</v>
      </c>
      <c r="C18">
        <v>3</v>
      </c>
      <c r="D18">
        <v>3</v>
      </c>
      <c r="I18" s="40" t="s">
        <v>106</v>
      </c>
      <c r="J18" s="41"/>
      <c r="K18" s="41"/>
      <c r="L18" s="42"/>
    </row>
    <row r="19" spans="1:12" ht="15.75" thickBot="1" x14ac:dyDescent="0.3">
      <c r="A19" s="19" t="s">
        <v>71</v>
      </c>
      <c r="C19">
        <v>2</v>
      </c>
      <c r="D19">
        <v>2</v>
      </c>
      <c r="I19" s="21" t="s">
        <v>49</v>
      </c>
      <c r="J19" s="22">
        <v>1</v>
      </c>
      <c r="K19" s="22"/>
      <c r="L19" s="22">
        <v>1</v>
      </c>
    </row>
    <row r="20" spans="1:12" ht="15.75" thickBot="1" x14ac:dyDescent="0.3">
      <c r="A20" s="19" t="s">
        <v>72</v>
      </c>
      <c r="C20">
        <v>1</v>
      </c>
      <c r="D20">
        <v>1</v>
      </c>
      <c r="I20" s="21" t="s">
        <v>60</v>
      </c>
      <c r="J20" s="22">
        <v>1</v>
      </c>
      <c r="K20" s="22"/>
      <c r="L20" s="22">
        <v>1</v>
      </c>
    </row>
    <row r="21" spans="1:12" ht="15.75" thickBot="1" x14ac:dyDescent="0.3">
      <c r="A21" s="19" t="s">
        <v>73</v>
      </c>
      <c r="C21">
        <v>1</v>
      </c>
      <c r="D21">
        <v>1</v>
      </c>
      <c r="I21" s="21" t="s">
        <v>20</v>
      </c>
      <c r="J21" s="22">
        <v>1</v>
      </c>
      <c r="K21" s="22">
        <v>1</v>
      </c>
      <c r="L21" s="22">
        <v>2</v>
      </c>
    </row>
    <row r="22" spans="1:12" ht="15.75" thickBot="1" x14ac:dyDescent="0.3">
      <c r="A22" s="19" t="s">
        <v>74</v>
      </c>
      <c r="C22">
        <v>1</v>
      </c>
      <c r="D22">
        <v>1</v>
      </c>
      <c r="I22" s="23" t="s">
        <v>102</v>
      </c>
      <c r="J22" s="20">
        <v>13</v>
      </c>
      <c r="K22" s="20">
        <v>25</v>
      </c>
      <c r="L22" s="20">
        <v>38</v>
      </c>
    </row>
    <row r="23" spans="1:12" x14ac:dyDescent="0.25">
      <c r="A23" s="19" t="s">
        <v>75</v>
      </c>
      <c r="C23">
        <v>1</v>
      </c>
      <c r="D23">
        <v>1</v>
      </c>
    </row>
    <row r="24" spans="1:12" x14ac:dyDescent="0.25">
      <c r="A24" s="19" t="s">
        <v>78</v>
      </c>
      <c r="C24">
        <v>2</v>
      </c>
      <c r="D24">
        <v>2</v>
      </c>
    </row>
    <row r="25" spans="1:12" x14ac:dyDescent="0.25">
      <c r="A25" s="19" t="s">
        <v>47</v>
      </c>
      <c r="B25">
        <v>1</v>
      </c>
      <c r="D25">
        <v>1</v>
      </c>
    </row>
    <row r="26" spans="1:12" x14ac:dyDescent="0.25">
      <c r="A26" s="19" t="s">
        <v>39</v>
      </c>
      <c r="B26">
        <v>1</v>
      </c>
      <c r="D26">
        <v>1</v>
      </c>
    </row>
    <row r="27" spans="1:12" x14ac:dyDescent="0.25">
      <c r="A27" s="19" t="s">
        <v>79</v>
      </c>
      <c r="C27">
        <v>1</v>
      </c>
      <c r="D27">
        <v>1</v>
      </c>
    </row>
    <row r="28" spans="1:12" x14ac:dyDescent="0.25">
      <c r="A28" s="19" t="s">
        <v>40</v>
      </c>
      <c r="B28">
        <v>1</v>
      </c>
      <c r="D28">
        <v>1</v>
      </c>
    </row>
    <row r="29" spans="1:12" x14ac:dyDescent="0.25">
      <c r="A29" s="19" t="s">
        <v>80</v>
      </c>
      <c r="C29">
        <v>1</v>
      </c>
      <c r="D29">
        <v>1</v>
      </c>
    </row>
    <row r="30" spans="1:12" x14ac:dyDescent="0.25">
      <c r="A30" s="19" t="s">
        <v>81</v>
      </c>
      <c r="C30">
        <v>1</v>
      </c>
      <c r="D30">
        <v>1</v>
      </c>
    </row>
    <row r="31" spans="1:12" x14ac:dyDescent="0.25">
      <c r="A31" s="19" t="s">
        <v>82</v>
      </c>
      <c r="C31">
        <v>1</v>
      </c>
      <c r="D31">
        <v>1</v>
      </c>
    </row>
    <row r="32" spans="1:12" x14ac:dyDescent="0.25">
      <c r="A32" s="19" t="s">
        <v>83</v>
      </c>
      <c r="C32">
        <v>1</v>
      </c>
      <c r="D32">
        <v>1</v>
      </c>
    </row>
    <row r="33" spans="1:4" x14ac:dyDescent="0.25">
      <c r="A33" s="19" t="s">
        <v>84</v>
      </c>
      <c r="C33">
        <v>2</v>
      </c>
      <c r="D33">
        <v>2</v>
      </c>
    </row>
    <row r="34" spans="1:4" x14ac:dyDescent="0.25">
      <c r="A34" s="19" t="s">
        <v>85</v>
      </c>
      <c r="C34">
        <v>1</v>
      </c>
      <c r="D34">
        <v>1</v>
      </c>
    </row>
    <row r="35" spans="1:4" x14ac:dyDescent="0.25">
      <c r="A35" s="19" t="s">
        <v>41</v>
      </c>
      <c r="B35">
        <v>2</v>
      </c>
      <c r="D35">
        <v>2</v>
      </c>
    </row>
    <row r="36" spans="1:4" x14ac:dyDescent="0.25">
      <c r="A36" s="19" t="s">
        <v>42</v>
      </c>
      <c r="B36">
        <v>1</v>
      </c>
      <c r="D36">
        <v>1</v>
      </c>
    </row>
    <row r="37" spans="1:4" x14ac:dyDescent="0.25">
      <c r="A37" s="19" t="s">
        <v>43</v>
      </c>
      <c r="B37">
        <v>1</v>
      </c>
      <c r="D37">
        <v>1</v>
      </c>
    </row>
    <row r="38" spans="1:4" x14ac:dyDescent="0.25">
      <c r="A38" s="19" t="s">
        <v>44</v>
      </c>
      <c r="B38">
        <v>2</v>
      </c>
      <c r="D38">
        <v>2</v>
      </c>
    </row>
    <row r="39" spans="1:4" x14ac:dyDescent="0.25">
      <c r="A39" s="19" t="s">
        <v>45</v>
      </c>
      <c r="B39">
        <v>2</v>
      </c>
      <c r="D39">
        <v>2</v>
      </c>
    </row>
    <row r="40" spans="1:4" x14ac:dyDescent="0.25">
      <c r="A40" s="19" t="s">
        <v>46</v>
      </c>
      <c r="B40">
        <v>2</v>
      </c>
      <c r="D40">
        <v>2</v>
      </c>
    </row>
    <row r="41" spans="1:4" x14ac:dyDescent="0.25">
      <c r="A41" s="19" t="s">
        <v>102</v>
      </c>
      <c r="B41">
        <v>17</v>
      </c>
      <c r="C41">
        <v>33</v>
      </c>
      <c r="D41">
        <v>50</v>
      </c>
    </row>
  </sheetData>
  <mergeCells count="4">
    <mergeCell ref="I18:L18"/>
    <mergeCell ref="I9:I10"/>
    <mergeCell ref="J9:K9"/>
    <mergeCell ref="L9:L10"/>
  </mergeCell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C33"/>
  <sheetViews>
    <sheetView tabSelected="1" zoomScale="80" zoomScaleNormal="80" workbookViewId="0">
      <selection activeCell="A3" sqref="A3"/>
    </sheetView>
  </sheetViews>
  <sheetFormatPr baseColWidth="10" defaultColWidth="0" defaultRowHeight="15" x14ac:dyDescent="0.25"/>
  <cols>
    <col min="1" max="1" width="12.5703125" style="1" customWidth="1"/>
    <col min="2" max="2" width="18.140625" style="1" customWidth="1"/>
    <col min="3" max="3" width="17.5703125" style="1" customWidth="1"/>
    <col min="4" max="4" width="49.42578125" style="2" customWidth="1"/>
    <col min="5" max="5" width="46.28515625" style="1" customWidth="1"/>
    <col min="6" max="6" width="13.85546875" style="2" customWidth="1"/>
    <col min="7" max="7" width="62.7109375" style="1" customWidth="1"/>
    <col min="8" max="8" width="29" style="1" customWidth="1"/>
    <col min="9" max="9" width="30.28515625" style="1" customWidth="1"/>
    <col min="10" max="10" width="11.42578125" style="1" customWidth="1"/>
    <col min="11" max="11" width="35.5703125" style="1" customWidth="1"/>
    <col min="12" max="12" width="14.85546875" style="1" customWidth="1"/>
    <col min="13" max="13" width="22.140625" style="1" customWidth="1"/>
    <col min="14" max="14" width="57.7109375" style="2" customWidth="1"/>
    <col min="15" max="15" width="23.85546875" style="2" customWidth="1"/>
    <col min="16" max="16" width="29.5703125" style="1" hidden="1" customWidth="1"/>
    <col min="17" max="17" width="23.85546875" style="1" hidden="1" customWidth="1"/>
    <col min="18" max="18" width="12.5703125" style="1" hidden="1" customWidth="1"/>
    <col min="19" max="19" width="29.5703125" style="1" hidden="1" customWidth="1"/>
    <col min="20" max="20" width="23.85546875" style="1" hidden="1" customWidth="1"/>
    <col min="21" max="21" width="12.5703125" style="1" hidden="1" customWidth="1"/>
    <col min="22" max="22" width="11.42578125" style="1" customWidth="1"/>
    <col min="23" max="23" width="15.42578125" style="1" customWidth="1"/>
    <col min="24" max="24" width="18.28515625" style="1" customWidth="1"/>
    <col min="25" max="25" width="11.42578125" style="1" customWidth="1"/>
    <col min="26" max="26" width="19.5703125" style="1" customWidth="1"/>
    <col min="27" max="27" width="48" style="1" customWidth="1"/>
    <col min="28" max="81" width="0" style="1" hidden="1" customWidth="1"/>
    <col min="82" max="16384" width="11.42578125" style="1" hidden="1"/>
  </cols>
  <sheetData>
    <row r="1" spans="1:27" s="10" customFormat="1" x14ac:dyDescent="0.25">
      <c r="D1" s="12"/>
      <c r="F1" s="12"/>
      <c r="N1" s="12"/>
      <c r="O1" s="12"/>
    </row>
    <row r="2" spans="1:27" s="10" customFormat="1" ht="31.5" x14ac:dyDescent="0.25">
      <c r="B2" s="49" t="s">
        <v>313</v>
      </c>
      <c r="C2" s="49"/>
      <c r="D2" s="49"/>
      <c r="E2" s="49"/>
      <c r="F2" s="49"/>
      <c r="G2" s="49"/>
      <c r="H2" s="28"/>
      <c r="I2" s="28"/>
      <c r="J2" s="28"/>
      <c r="K2" s="28"/>
      <c r="L2" s="28"/>
      <c r="M2" s="28"/>
      <c r="N2" s="12"/>
      <c r="O2" s="12"/>
    </row>
    <row r="3" spans="1:27" s="10" customFormat="1" ht="78" customHeight="1" x14ac:dyDescent="0.25">
      <c r="B3" s="49" t="s">
        <v>314</v>
      </c>
      <c r="C3" s="49"/>
      <c r="D3" s="49"/>
      <c r="E3" s="49"/>
      <c r="F3" s="49"/>
      <c r="G3" s="49"/>
      <c r="H3" s="28"/>
      <c r="I3" s="28"/>
      <c r="J3" s="28"/>
      <c r="K3" s="28"/>
      <c r="L3" s="28"/>
      <c r="M3" s="28"/>
      <c r="N3" s="12"/>
      <c r="O3" s="12"/>
    </row>
    <row r="4" spans="1:27" s="10" customFormat="1" ht="3.75" customHeight="1" x14ac:dyDescent="0.25">
      <c r="D4" s="12"/>
      <c r="E4" s="47"/>
      <c r="F4" s="47"/>
      <c r="G4" s="47"/>
      <c r="H4" s="47"/>
      <c r="I4" s="47"/>
      <c r="J4" s="47"/>
      <c r="N4" s="12"/>
      <c r="O4" s="12"/>
    </row>
    <row r="5" spans="1:27" ht="30.75" customHeight="1" x14ac:dyDescent="0.25">
      <c r="B5" s="10"/>
      <c r="C5" s="10"/>
      <c r="D5" s="12"/>
      <c r="E5" s="10"/>
      <c r="F5" s="12"/>
      <c r="G5" s="10"/>
      <c r="H5" s="25"/>
      <c r="I5" s="25"/>
      <c r="J5" s="25"/>
      <c r="K5" s="25"/>
      <c r="L5" s="25"/>
      <c r="M5" s="25"/>
      <c r="N5" s="48"/>
      <c r="O5" s="48"/>
      <c r="P5" s="53" t="s">
        <v>87</v>
      </c>
      <c r="Q5" s="53"/>
      <c r="R5" s="53"/>
      <c r="S5" s="48" t="s">
        <v>88</v>
      </c>
      <c r="T5" s="48"/>
      <c r="U5" s="48"/>
      <c r="V5" s="52"/>
      <c r="W5" s="52"/>
      <c r="X5" s="52"/>
      <c r="Y5" s="52"/>
      <c r="Z5" s="52"/>
      <c r="AA5" s="50" t="s">
        <v>63</v>
      </c>
    </row>
    <row r="6" spans="1:27" s="2" customFormat="1" ht="89.25" customHeight="1" x14ac:dyDescent="0.25">
      <c r="A6" s="26" t="s">
        <v>90</v>
      </c>
      <c r="B6" s="26" t="s">
        <v>61</v>
      </c>
      <c r="C6" s="26" t="s">
        <v>25</v>
      </c>
      <c r="D6" s="26" t="s">
        <v>62</v>
      </c>
      <c r="E6" s="26" t="s">
        <v>0</v>
      </c>
      <c r="F6" s="26" t="s">
        <v>1</v>
      </c>
      <c r="G6" s="26" t="s">
        <v>2</v>
      </c>
      <c r="H6" s="26" t="s">
        <v>3</v>
      </c>
      <c r="I6" s="26" t="s">
        <v>4</v>
      </c>
      <c r="J6" s="26" t="s">
        <v>5</v>
      </c>
      <c r="K6" s="26" t="s">
        <v>6</v>
      </c>
      <c r="L6" s="26" t="s">
        <v>7</v>
      </c>
      <c r="M6" s="29" t="s">
        <v>8</v>
      </c>
      <c r="N6" s="37" t="s">
        <v>315</v>
      </c>
      <c r="O6" s="37" t="s">
        <v>27</v>
      </c>
      <c r="P6" s="38" t="s">
        <v>26</v>
      </c>
      <c r="Q6" s="38" t="s">
        <v>27</v>
      </c>
      <c r="R6" s="38" t="s">
        <v>35</v>
      </c>
      <c r="S6" s="37" t="s">
        <v>26</v>
      </c>
      <c r="T6" s="37" t="s">
        <v>27</v>
      </c>
      <c r="U6" s="37" t="s">
        <v>35</v>
      </c>
      <c r="V6" s="39" t="s">
        <v>29</v>
      </c>
      <c r="W6" s="39" t="s">
        <v>34</v>
      </c>
      <c r="X6" s="39" t="s">
        <v>33</v>
      </c>
      <c r="Y6" s="39" t="s">
        <v>30</v>
      </c>
      <c r="Z6" s="39" t="s">
        <v>31</v>
      </c>
      <c r="AA6" s="51"/>
    </row>
    <row r="7" spans="1:27" s="12" customFormat="1" ht="98.25" customHeight="1" x14ac:dyDescent="0.25">
      <c r="A7" s="24">
        <v>2020</v>
      </c>
      <c r="B7" s="24">
        <v>132</v>
      </c>
      <c r="C7" s="30" t="s">
        <v>80</v>
      </c>
      <c r="D7" s="30" t="s">
        <v>114</v>
      </c>
      <c r="E7" s="30" t="s">
        <v>115</v>
      </c>
      <c r="F7" s="30">
        <v>1</v>
      </c>
      <c r="G7" s="30" t="s">
        <v>123</v>
      </c>
      <c r="H7" s="30" t="s">
        <v>129</v>
      </c>
      <c r="I7" s="30" t="s">
        <v>130</v>
      </c>
      <c r="J7" s="30">
        <v>100</v>
      </c>
      <c r="K7" s="30" t="s">
        <v>141</v>
      </c>
      <c r="L7" s="30" t="s">
        <v>146</v>
      </c>
      <c r="M7" s="30" t="s">
        <v>147</v>
      </c>
      <c r="N7" s="36" t="s">
        <v>262</v>
      </c>
      <c r="O7" s="31" t="s">
        <v>284</v>
      </c>
      <c r="P7" s="31"/>
      <c r="Q7" s="31"/>
      <c r="R7" s="31"/>
      <c r="S7" s="31"/>
      <c r="T7" s="31"/>
      <c r="U7" s="31"/>
      <c r="V7" s="32">
        <v>100</v>
      </c>
      <c r="W7" s="31" t="s">
        <v>32</v>
      </c>
      <c r="X7" s="31"/>
      <c r="Y7" s="31">
        <v>100</v>
      </c>
      <c r="Z7" s="31" t="s">
        <v>32</v>
      </c>
      <c r="AA7" s="32" t="s">
        <v>149</v>
      </c>
    </row>
    <row r="8" spans="1:27" s="12" customFormat="1" ht="123.75" customHeight="1" x14ac:dyDescent="0.25">
      <c r="A8" s="24">
        <v>2020</v>
      </c>
      <c r="B8" s="24">
        <v>132</v>
      </c>
      <c r="C8" s="30" t="s">
        <v>80</v>
      </c>
      <c r="D8" s="30" t="s">
        <v>114</v>
      </c>
      <c r="E8" s="30" t="s">
        <v>116</v>
      </c>
      <c r="F8" s="30">
        <v>2</v>
      </c>
      <c r="G8" s="30" t="s">
        <v>124</v>
      </c>
      <c r="H8" s="30" t="s">
        <v>131</v>
      </c>
      <c r="I8" s="30" t="s">
        <v>132</v>
      </c>
      <c r="J8" s="30">
        <v>13</v>
      </c>
      <c r="K8" s="30" t="s">
        <v>141</v>
      </c>
      <c r="L8" s="30" t="s">
        <v>146</v>
      </c>
      <c r="M8" s="30" t="s">
        <v>147</v>
      </c>
      <c r="N8" s="36" t="s">
        <v>303</v>
      </c>
      <c r="O8" s="31" t="s">
        <v>285</v>
      </c>
      <c r="P8" s="31"/>
      <c r="Q8" s="31"/>
      <c r="R8" s="31"/>
      <c r="S8" s="31"/>
      <c r="T8" s="31"/>
      <c r="U8" s="31"/>
      <c r="V8" s="32">
        <v>13</v>
      </c>
      <c r="W8" s="31" t="s">
        <v>32</v>
      </c>
      <c r="X8" s="31"/>
      <c r="Y8" s="31">
        <v>100</v>
      </c>
      <c r="Z8" s="31" t="s">
        <v>32</v>
      </c>
      <c r="AA8" s="32" t="s">
        <v>149</v>
      </c>
    </row>
    <row r="9" spans="1:27" s="12" customFormat="1" ht="108.75" customHeight="1" x14ac:dyDescent="0.25">
      <c r="A9" s="24">
        <v>2020</v>
      </c>
      <c r="B9" s="24">
        <v>132</v>
      </c>
      <c r="C9" s="30" t="s">
        <v>80</v>
      </c>
      <c r="D9" s="30" t="s">
        <v>114</v>
      </c>
      <c r="E9" s="30" t="s">
        <v>117</v>
      </c>
      <c r="F9" s="30">
        <v>3</v>
      </c>
      <c r="G9" s="30" t="s">
        <v>125</v>
      </c>
      <c r="H9" s="30" t="s">
        <v>133</v>
      </c>
      <c r="I9" s="30" t="s">
        <v>134</v>
      </c>
      <c r="J9" s="30">
        <v>1</v>
      </c>
      <c r="K9" s="30" t="s">
        <v>142</v>
      </c>
      <c r="L9" s="30" t="s">
        <v>146</v>
      </c>
      <c r="M9" s="30" t="s">
        <v>148</v>
      </c>
      <c r="N9" s="36" t="s">
        <v>263</v>
      </c>
      <c r="O9" s="31" t="s">
        <v>286</v>
      </c>
      <c r="P9" s="31"/>
      <c r="Q9" s="31"/>
      <c r="R9" s="31"/>
      <c r="S9" s="31"/>
      <c r="T9" s="31"/>
      <c r="U9" s="31"/>
      <c r="V9" s="32">
        <v>1</v>
      </c>
      <c r="W9" s="31" t="s">
        <v>32</v>
      </c>
      <c r="X9" s="31"/>
      <c r="Y9" s="31">
        <v>100</v>
      </c>
      <c r="Z9" s="31" t="s">
        <v>32</v>
      </c>
      <c r="AA9" s="32" t="s">
        <v>149</v>
      </c>
    </row>
    <row r="10" spans="1:27" s="12" customFormat="1" ht="108.75" customHeight="1" x14ac:dyDescent="0.25">
      <c r="A10" s="24">
        <v>2020</v>
      </c>
      <c r="B10" s="24">
        <v>132</v>
      </c>
      <c r="C10" s="30" t="s">
        <v>82</v>
      </c>
      <c r="D10" s="30" t="s">
        <v>118</v>
      </c>
      <c r="E10" s="30" t="s">
        <v>119</v>
      </c>
      <c r="F10" s="30">
        <v>1</v>
      </c>
      <c r="G10" s="30" t="s">
        <v>126</v>
      </c>
      <c r="H10" s="30" t="s">
        <v>135</v>
      </c>
      <c r="I10" s="30" t="s">
        <v>136</v>
      </c>
      <c r="J10" s="30">
        <v>100</v>
      </c>
      <c r="K10" s="30" t="s">
        <v>143</v>
      </c>
      <c r="L10" s="30" t="s">
        <v>146</v>
      </c>
      <c r="M10" s="30" t="s">
        <v>147</v>
      </c>
      <c r="N10" s="36" t="s">
        <v>304</v>
      </c>
      <c r="O10" s="31" t="s">
        <v>287</v>
      </c>
      <c r="P10" s="31"/>
      <c r="Q10" s="31"/>
      <c r="R10" s="31"/>
      <c r="S10" s="31"/>
      <c r="T10" s="31"/>
      <c r="U10" s="31"/>
      <c r="V10" s="32">
        <v>100</v>
      </c>
      <c r="W10" s="31" t="s">
        <v>32</v>
      </c>
      <c r="X10" s="31"/>
      <c r="Y10" s="31">
        <v>100</v>
      </c>
      <c r="Z10" s="31" t="s">
        <v>32</v>
      </c>
      <c r="AA10" s="32" t="s">
        <v>149</v>
      </c>
    </row>
    <row r="11" spans="1:27" s="12" customFormat="1" ht="108.75" customHeight="1" x14ac:dyDescent="0.25">
      <c r="A11" s="24">
        <v>2020</v>
      </c>
      <c r="B11" s="24">
        <v>132</v>
      </c>
      <c r="C11" s="30" t="s">
        <v>82</v>
      </c>
      <c r="D11" s="30" t="s">
        <v>118</v>
      </c>
      <c r="E11" s="30" t="s">
        <v>120</v>
      </c>
      <c r="F11" s="30">
        <v>3</v>
      </c>
      <c r="G11" s="30" t="s">
        <v>127</v>
      </c>
      <c r="H11" s="30" t="s">
        <v>137</v>
      </c>
      <c r="I11" s="30" t="s">
        <v>138</v>
      </c>
      <c r="J11" s="30">
        <v>100</v>
      </c>
      <c r="K11" s="30" t="s">
        <v>144</v>
      </c>
      <c r="L11" s="30" t="s">
        <v>146</v>
      </c>
      <c r="M11" s="30" t="s">
        <v>147</v>
      </c>
      <c r="N11" s="36" t="s">
        <v>305</v>
      </c>
      <c r="O11" s="31" t="s">
        <v>306</v>
      </c>
      <c r="P11" s="31"/>
      <c r="Q11" s="31"/>
      <c r="R11" s="31"/>
      <c r="S11" s="31"/>
      <c r="T11" s="31"/>
      <c r="U11" s="31"/>
      <c r="V11" s="32">
        <v>100</v>
      </c>
      <c r="W11" s="31" t="s">
        <v>32</v>
      </c>
      <c r="X11" s="31"/>
      <c r="Y11" s="31">
        <v>100</v>
      </c>
      <c r="Z11" s="31" t="s">
        <v>32</v>
      </c>
      <c r="AA11" s="32" t="s">
        <v>149</v>
      </c>
    </row>
    <row r="12" spans="1:27" s="12" customFormat="1" ht="108.75" customHeight="1" x14ac:dyDescent="0.25">
      <c r="A12" s="24">
        <v>2020</v>
      </c>
      <c r="B12" s="24">
        <v>132</v>
      </c>
      <c r="C12" s="30" t="s">
        <v>83</v>
      </c>
      <c r="D12" s="30" t="s">
        <v>121</v>
      </c>
      <c r="E12" s="30" t="s">
        <v>122</v>
      </c>
      <c r="F12" s="30">
        <v>1</v>
      </c>
      <c r="G12" s="30" t="s">
        <v>128</v>
      </c>
      <c r="H12" s="30" t="s">
        <v>139</v>
      </c>
      <c r="I12" s="30" t="s">
        <v>140</v>
      </c>
      <c r="J12" s="30">
        <v>60</v>
      </c>
      <c r="K12" s="30" t="s">
        <v>145</v>
      </c>
      <c r="L12" s="30" t="s">
        <v>146</v>
      </c>
      <c r="M12" s="30" t="s">
        <v>147</v>
      </c>
      <c r="N12" s="36" t="s">
        <v>307</v>
      </c>
      <c r="O12" s="31" t="s">
        <v>308</v>
      </c>
      <c r="P12" s="31"/>
      <c r="Q12" s="31"/>
      <c r="R12" s="31"/>
      <c r="S12" s="31"/>
      <c r="T12" s="31"/>
      <c r="U12" s="31"/>
      <c r="V12" s="32">
        <v>60</v>
      </c>
      <c r="W12" s="31" t="s">
        <v>32</v>
      </c>
      <c r="X12" s="31"/>
      <c r="Y12" s="31">
        <v>100</v>
      </c>
      <c r="Z12" s="31" t="s">
        <v>32</v>
      </c>
      <c r="AA12" s="32" t="s">
        <v>149</v>
      </c>
    </row>
    <row r="13" spans="1:27" s="12" customFormat="1" ht="199.5" customHeight="1" x14ac:dyDescent="0.25">
      <c r="A13" s="24">
        <v>2020</v>
      </c>
      <c r="B13" s="24">
        <v>152</v>
      </c>
      <c r="C13" s="30" t="s">
        <v>150</v>
      </c>
      <c r="D13" s="30" t="s">
        <v>151</v>
      </c>
      <c r="E13" s="30" t="s">
        <v>152</v>
      </c>
      <c r="F13" s="30">
        <v>1</v>
      </c>
      <c r="G13" s="30" t="s">
        <v>165</v>
      </c>
      <c r="H13" s="30" t="s">
        <v>173</v>
      </c>
      <c r="I13" s="30" t="s">
        <v>174</v>
      </c>
      <c r="J13" s="30">
        <v>1</v>
      </c>
      <c r="K13" s="30" t="s">
        <v>175</v>
      </c>
      <c r="L13" s="30" t="s">
        <v>176</v>
      </c>
      <c r="M13" s="30" t="s">
        <v>177</v>
      </c>
      <c r="N13" s="36" t="s">
        <v>264</v>
      </c>
      <c r="O13" s="31" t="s">
        <v>288</v>
      </c>
      <c r="P13" s="31"/>
      <c r="Q13" s="31"/>
      <c r="R13" s="31"/>
      <c r="S13" s="31"/>
      <c r="T13" s="31"/>
      <c r="U13" s="31"/>
      <c r="V13" s="32">
        <v>1</v>
      </c>
      <c r="W13" s="31" t="s">
        <v>32</v>
      </c>
      <c r="X13" s="31"/>
      <c r="Y13" s="31">
        <v>100</v>
      </c>
      <c r="Z13" s="31" t="s">
        <v>32</v>
      </c>
      <c r="AA13" s="32" t="s">
        <v>149</v>
      </c>
    </row>
    <row r="14" spans="1:27" s="12" customFormat="1" ht="220.5" customHeight="1" x14ac:dyDescent="0.25">
      <c r="A14" s="24">
        <v>2020</v>
      </c>
      <c r="B14" s="24">
        <v>152</v>
      </c>
      <c r="C14" s="30" t="s">
        <v>81</v>
      </c>
      <c r="D14" s="30" t="s">
        <v>153</v>
      </c>
      <c r="E14" s="30" t="s">
        <v>154</v>
      </c>
      <c r="F14" s="30">
        <v>1</v>
      </c>
      <c r="G14" s="30" t="s">
        <v>166</v>
      </c>
      <c r="H14" s="30" t="s">
        <v>178</v>
      </c>
      <c r="I14" s="30" t="s">
        <v>179</v>
      </c>
      <c r="J14" s="30">
        <v>1</v>
      </c>
      <c r="K14" s="30" t="s">
        <v>180</v>
      </c>
      <c r="L14" s="30" t="s">
        <v>176</v>
      </c>
      <c r="M14" s="30" t="s">
        <v>177</v>
      </c>
      <c r="N14" s="36" t="s">
        <v>265</v>
      </c>
      <c r="O14" s="31" t="s">
        <v>110</v>
      </c>
      <c r="P14" s="31"/>
      <c r="Q14" s="31"/>
      <c r="R14" s="31"/>
      <c r="S14" s="31"/>
      <c r="T14" s="31"/>
      <c r="U14" s="31"/>
      <c r="V14" s="32">
        <v>1</v>
      </c>
      <c r="W14" s="31" t="s">
        <v>32</v>
      </c>
      <c r="X14" s="31"/>
      <c r="Y14" s="31">
        <v>100</v>
      </c>
      <c r="Z14" s="31" t="s">
        <v>32</v>
      </c>
      <c r="AA14" s="32" t="s">
        <v>149</v>
      </c>
    </row>
    <row r="15" spans="1:27" s="12" customFormat="1" ht="211.5" customHeight="1" x14ac:dyDescent="0.25">
      <c r="A15" s="24">
        <v>2020</v>
      </c>
      <c r="B15" s="24">
        <v>152</v>
      </c>
      <c r="C15" s="30" t="s">
        <v>82</v>
      </c>
      <c r="D15" s="30" t="s">
        <v>155</v>
      </c>
      <c r="E15" s="30" t="s">
        <v>156</v>
      </c>
      <c r="F15" s="30">
        <v>1</v>
      </c>
      <c r="G15" s="30" t="s">
        <v>167</v>
      </c>
      <c r="H15" s="30" t="s">
        <v>181</v>
      </c>
      <c r="I15" s="30" t="s">
        <v>182</v>
      </c>
      <c r="J15" s="30">
        <v>1</v>
      </c>
      <c r="K15" s="30" t="s">
        <v>183</v>
      </c>
      <c r="L15" s="30" t="s">
        <v>176</v>
      </c>
      <c r="M15" s="30" t="s">
        <v>184</v>
      </c>
      <c r="N15" s="36" t="s">
        <v>266</v>
      </c>
      <c r="O15" s="31" t="s">
        <v>289</v>
      </c>
      <c r="P15" s="31"/>
      <c r="Q15" s="31"/>
      <c r="R15" s="31"/>
      <c r="S15" s="31"/>
      <c r="T15" s="31"/>
      <c r="U15" s="31"/>
      <c r="V15" s="32">
        <v>1</v>
      </c>
      <c r="W15" s="31" t="s">
        <v>32</v>
      </c>
      <c r="X15" s="31"/>
      <c r="Y15" s="31">
        <v>100</v>
      </c>
      <c r="Z15" s="31" t="s">
        <v>32</v>
      </c>
      <c r="AA15" s="32" t="s">
        <v>149</v>
      </c>
    </row>
    <row r="16" spans="1:27" s="12" customFormat="1" ht="192.75" customHeight="1" x14ac:dyDescent="0.25">
      <c r="A16" s="24">
        <v>2020</v>
      </c>
      <c r="B16" s="24">
        <v>152</v>
      </c>
      <c r="C16" s="30" t="s">
        <v>83</v>
      </c>
      <c r="D16" s="30" t="s">
        <v>157</v>
      </c>
      <c r="E16" s="30" t="s">
        <v>158</v>
      </c>
      <c r="F16" s="30">
        <v>1</v>
      </c>
      <c r="G16" s="30" t="s">
        <v>168</v>
      </c>
      <c r="H16" s="30" t="s">
        <v>185</v>
      </c>
      <c r="I16" s="30" t="s">
        <v>186</v>
      </c>
      <c r="J16" s="30">
        <v>1</v>
      </c>
      <c r="K16" s="30" t="s">
        <v>180</v>
      </c>
      <c r="L16" s="30" t="s">
        <v>176</v>
      </c>
      <c r="M16" s="30" t="s">
        <v>184</v>
      </c>
      <c r="N16" s="36" t="s">
        <v>267</v>
      </c>
      <c r="O16" s="31" t="s">
        <v>290</v>
      </c>
      <c r="P16" s="31"/>
      <c r="Q16" s="31"/>
      <c r="R16" s="31"/>
      <c r="S16" s="31"/>
      <c r="T16" s="31"/>
      <c r="U16" s="31"/>
      <c r="V16" s="32">
        <v>1</v>
      </c>
      <c r="W16" s="31" t="s">
        <v>32</v>
      </c>
      <c r="X16" s="33"/>
      <c r="Y16" s="31">
        <v>100</v>
      </c>
      <c r="Z16" s="31" t="s">
        <v>32</v>
      </c>
      <c r="AA16" s="32" t="s">
        <v>149</v>
      </c>
    </row>
    <row r="17" spans="1:27" s="12" customFormat="1" ht="203.25" customHeight="1" x14ac:dyDescent="0.25">
      <c r="A17" s="24">
        <v>2020</v>
      </c>
      <c r="B17" s="24">
        <v>152</v>
      </c>
      <c r="C17" s="30" t="s">
        <v>83</v>
      </c>
      <c r="D17" s="30" t="s">
        <v>157</v>
      </c>
      <c r="E17" s="30" t="s">
        <v>158</v>
      </c>
      <c r="F17" s="30">
        <v>2</v>
      </c>
      <c r="G17" s="30" t="s">
        <v>169</v>
      </c>
      <c r="H17" s="30" t="s">
        <v>187</v>
      </c>
      <c r="I17" s="30" t="s">
        <v>188</v>
      </c>
      <c r="J17" s="30">
        <v>1</v>
      </c>
      <c r="K17" s="30" t="s">
        <v>180</v>
      </c>
      <c r="L17" s="30" t="s">
        <v>176</v>
      </c>
      <c r="M17" s="30" t="s">
        <v>177</v>
      </c>
      <c r="N17" s="36" t="s">
        <v>268</v>
      </c>
      <c r="O17" s="31" t="s">
        <v>291</v>
      </c>
      <c r="P17" s="31"/>
      <c r="Q17" s="31"/>
      <c r="R17" s="31"/>
      <c r="S17" s="31"/>
      <c r="T17" s="31"/>
      <c r="U17" s="31"/>
      <c r="V17" s="32">
        <v>1</v>
      </c>
      <c r="W17" s="31" t="s">
        <v>32</v>
      </c>
      <c r="X17" s="31"/>
      <c r="Y17" s="31">
        <v>100</v>
      </c>
      <c r="Z17" s="31" t="s">
        <v>32</v>
      </c>
      <c r="AA17" s="32" t="s">
        <v>149</v>
      </c>
    </row>
    <row r="18" spans="1:27" s="12" customFormat="1" ht="197.25" customHeight="1" x14ac:dyDescent="0.25">
      <c r="A18" s="24">
        <v>2020</v>
      </c>
      <c r="B18" s="24">
        <v>152</v>
      </c>
      <c r="C18" s="30" t="s">
        <v>84</v>
      </c>
      <c r="D18" s="30" t="s">
        <v>159</v>
      </c>
      <c r="E18" s="30" t="s">
        <v>160</v>
      </c>
      <c r="F18" s="30">
        <v>1</v>
      </c>
      <c r="G18" s="30" t="s">
        <v>170</v>
      </c>
      <c r="H18" s="30" t="s">
        <v>189</v>
      </c>
      <c r="I18" s="30" t="s">
        <v>190</v>
      </c>
      <c r="J18" s="30">
        <v>1</v>
      </c>
      <c r="K18" s="30" t="s">
        <v>180</v>
      </c>
      <c r="L18" s="30" t="s">
        <v>176</v>
      </c>
      <c r="M18" s="30" t="s">
        <v>184</v>
      </c>
      <c r="N18" s="36" t="s">
        <v>272</v>
      </c>
      <c r="O18" s="31" t="s">
        <v>292</v>
      </c>
      <c r="P18" s="31"/>
      <c r="Q18" s="31"/>
      <c r="R18" s="31"/>
      <c r="S18" s="31"/>
      <c r="T18" s="31"/>
      <c r="U18" s="31"/>
      <c r="V18" s="32">
        <v>1</v>
      </c>
      <c r="W18" s="31" t="s">
        <v>32</v>
      </c>
      <c r="X18" s="31"/>
      <c r="Y18" s="31">
        <v>100</v>
      </c>
      <c r="Z18" s="31" t="s">
        <v>32</v>
      </c>
      <c r="AA18" s="32" t="s">
        <v>149</v>
      </c>
    </row>
    <row r="19" spans="1:27" s="12" customFormat="1" ht="204.75" customHeight="1" x14ac:dyDescent="0.25">
      <c r="A19" s="24">
        <v>2020</v>
      </c>
      <c r="B19" s="24">
        <v>152</v>
      </c>
      <c r="C19" s="30" t="s">
        <v>85</v>
      </c>
      <c r="D19" s="30" t="s">
        <v>161</v>
      </c>
      <c r="E19" s="30" t="s">
        <v>162</v>
      </c>
      <c r="F19" s="30">
        <v>1</v>
      </c>
      <c r="G19" s="30" t="s">
        <v>171</v>
      </c>
      <c r="H19" s="30" t="s">
        <v>191</v>
      </c>
      <c r="I19" s="30" t="s">
        <v>192</v>
      </c>
      <c r="J19" s="30">
        <v>1</v>
      </c>
      <c r="K19" s="30" t="s">
        <v>180</v>
      </c>
      <c r="L19" s="30" t="s">
        <v>176</v>
      </c>
      <c r="M19" s="30" t="s">
        <v>177</v>
      </c>
      <c r="N19" s="36" t="s">
        <v>269</v>
      </c>
      <c r="O19" s="31" t="s">
        <v>293</v>
      </c>
      <c r="P19" s="34"/>
      <c r="Q19" s="34"/>
      <c r="R19" s="34"/>
      <c r="S19" s="34"/>
      <c r="T19" s="34"/>
      <c r="U19" s="34"/>
      <c r="V19" s="32">
        <v>1</v>
      </c>
      <c r="W19" s="31" t="s">
        <v>32</v>
      </c>
      <c r="X19" s="31"/>
      <c r="Y19" s="31">
        <v>100</v>
      </c>
      <c r="Z19" s="31" t="s">
        <v>32</v>
      </c>
      <c r="AA19" s="32" t="s">
        <v>149</v>
      </c>
    </row>
    <row r="20" spans="1:27" s="12" customFormat="1" ht="185.25" customHeight="1" x14ac:dyDescent="0.25">
      <c r="A20" s="24">
        <v>2020</v>
      </c>
      <c r="B20" s="24">
        <v>152</v>
      </c>
      <c r="C20" s="30" t="s">
        <v>112</v>
      </c>
      <c r="D20" s="30" t="s">
        <v>163</v>
      </c>
      <c r="E20" s="30" t="s">
        <v>164</v>
      </c>
      <c r="F20" s="30">
        <v>1</v>
      </c>
      <c r="G20" s="30" t="s">
        <v>172</v>
      </c>
      <c r="H20" s="30" t="s">
        <v>193</v>
      </c>
      <c r="I20" s="30" t="s">
        <v>113</v>
      </c>
      <c r="J20" s="30">
        <v>1</v>
      </c>
      <c r="K20" s="30" t="s">
        <v>180</v>
      </c>
      <c r="L20" s="30" t="s">
        <v>176</v>
      </c>
      <c r="M20" s="30" t="s">
        <v>177</v>
      </c>
      <c r="N20" s="36" t="s">
        <v>270</v>
      </c>
      <c r="O20" s="31" t="s">
        <v>309</v>
      </c>
      <c r="P20" s="34"/>
      <c r="Q20" s="34"/>
      <c r="R20" s="34"/>
      <c r="S20" s="34"/>
      <c r="T20" s="34"/>
      <c r="U20" s="34"/>
      <c r="V20" s="32">
        <v>1</v>
      </c>
      <c r="W20" s="31" t="s">
        <v>32</v>
      </c>
      <c r="X20" s="31"/>
      <c r="Y20" s="31">
        <v>100</v>
      </c>
      <c r="Z20" s="31" t="s">
        <v>32</v>
      </c>
      <c r="AA20" s="32" t="s">
        <v>149</v>
      </c>
    </row>
    <row r="21" spans="1:27" s="12" customFormat="1" ht="108.75" customHeight="1" x14ac:dyDescent="0.25">
      <c r="A21" s="24">
        <v>2020</v>
      </c>
      <c r="B21" s="27">
        <v>183</v>
      </c>
      <c r="C21" s="30" t="s">
        <v>80</v>
      </c>
      <c r="D21" s="30" t="s">
        <v>195</v>
      </c>
      <c r="E21" s="30" t="s">
        <v>196</v>
      </c>
      <c r="F21" s="30">
        <v>2</v>
      </c>
      <c r="G21" s="30" t="s">
        <v>204</v>
      </c>
      <c r="H21" s="30" t="s">
        <v>211</v>
      </c>
      <c r="I21" s="30" t="s">
        <v>212</v>
      </c>
      <c r="J21" s="30">
        <v>1</v>
      </c>
      <c r="K21" s="30" t="s">
        <v>213</v>
      </c>
      <c r="L21" s="30" t="s">
        <v>214</v>
      </c>
      <c r="M21" s="30" t="s">
        <v>215</v>
      </c>
      <c r="N21" s="36" t="s">
        <v>273</v>
      </c>
      <c r="O21" s="31" t="s">
        <v>294</v>
      </c>
      <c r="P21" s="34"/>
      <c r="Q21" s="34"/>
      <c r="R21" s="34"/>
      <c r="S21" s="34"/>
      <c r="T21" s="34"/>
      <c r="U21" s="34"/>
      <c r="V21" s="32">
        <v>1</v>
      </c>
      <c r="W21" s="31" t="s">
        <v>32</v>
      </c>
      <c r="X21" s="31"/>
      <c r="Y21" s="31">
        <v>100</v>
      </c>
      <c r="Z21" s="31" t="s">
        <v>32</v>
      </c>
      <c r="AA21" s="32" t="s">
        <v>149</v>
      </c>
    </row>
    <row r="22" spans="1:27" s="12" customFormat="1" ht="108.75" customHeight="1" x14ac:dyDescent="0.25">
      <c r="A22" s="24">
        <v>2020</v>
      </c>
      <c r="B22" s="27">
        <v>183</v>
      </c>
      <c r="C22" s="30" t="s">
        <v>80</v>
      </c>
      <c r="D22" s="30" t="s">
        <v>195</v>
      </c>
      <c r="E22" s="30" t="s">
        <v>196</v>
      </c>
      <c r="F22" s="30">
        <v>3</v>
      </c>
      <c r="G22" s="30" t="s">
        <v>205</v>
      </c>
      <c r="H22" s="30" t="s">
        <v>216</v>
      </c>
      <c r="I22" s="30" t="s">
        <v>217</v>
      </c>
      <c r="J22" s="30">
        <v>1</v>
      </c>
      <c r="K22" s="30" t="s">
        <v>218</v>
      </c>
      <c r="L22" s="30" t="s">
        <v>214</v>
      </c>
      <c r="M22" s="30" t="s">
        <v>177</v>
      </c>
      <c r="N22" s="36" t="s">
        <v>274</v>
      </c>
      <c r="O22" s="31" t="s">
        <v>295</v>
      </c>
      <c r="P22" s="34"/>
      <c r="Q22" s="34"/>
      <c r="R22" s="34"/>
      <c r="S22" s="34"/>
      <c r="T22" s="34"/>
      <c r="U22" s="34"/>
      <c r="V22" s="32">
        <v>1</v>
      </c>
      <c r="W22" s="31" t="s">
        <v>32</v>
      </c>
      <c r="X22" s="31"/>
      <c r="Y22" s="31">
        <v>100</v>
      </c>
      <c r="Z22" s="31" t="s">
        <v>32</v>
      </c>
      <c r="AA22" s="32" t="s">
        <v>149</v>
      </c>
    </row>
    <row r="23" spans="1:27" s="12" customFormat="1" ht="87" customHeight="1" x14ac:dyDescent="0.25">
      <c r="A23" s="24">
        <v>2020</v>
      </c>
      <c r="B23" s="27">
        <v>183</v>
      </c>
      <c r="C23" s="30" t="s">
        <v>81</v>
      </c>
      <c r="D23" s="30" t="s">
        <v>197</v>
      </c>
      <c r="E23" s="30" t="s">
        <v>198</v>
      </c>
      <c r="F23" s="30">
        <v>1</v>
      </c>
      <c r="G23" s="30" t="s">
        <v>206</v>
      </c>
      <c r="H23" s="30" t="s">
        <v>219</v>
      </c>
      <c r="I23" s="30" t="s">
        <v>220</v>
      </c>
      <c r="J23" s="30">
        <v>1</v>
      </c>
      <c r="K23" s="30" t="s">
        <v>213</v>
      </c>
      <c r="L23" s="30" t="s">
        <v>214</v>
      </c>
      <c r="M23" s="30" t="s">
        <v>221</v>
      </c>
      <c r="N23" s="36" t="s">
        <v>275</v>
      </c>
      <c r="O23" s="31" t="s">
        <v>296</v>
      </c>
      <c r="P23" s="34"/>
      <c r="Q23" s="34"/>
      <c r="R23" s="34"/>
      <c r="S23" s="34"/>
      <c r="T23" s="34"/>
      <c r="U23" s="34"/>
      <c r="V23" s="32">
        <v>1</v>
      </c>
      <c r="W23" s="31" t="s">
        <v>32</v>
      </c>
      <c r="X23" s="31"/>
      <c r="Y23" s="31">
        <v>100</v>
      </c>
      <c r="Z23" s="31" t="s">
        <v>32</v>
      </c>
      <c r="AA23" s="32" t="s">
        <v>149</v>
      </c>
    </row>
    <row r="24" spans="1:27" s="12" customFormat="1" ht="108.75" customHeight="1" x14ac:dyDescent="0.25">
      <c r="A24" s="24">
        <v>2020</v>
      </c>
      <c r="B24" s="27">
        <v>183</v>
      </c>
      <c r="C24" s="30" t="s">
        <v>81</v>
      </c>
      <c r="D24" s="30" t="s">
        <v>197</v>
      </c>
      <c r="E24" s="30" t="s">
        <v>198</v>
      </c>
      <c r="F24" s="30">
        <v>2</v>
      </c>
      <c r="G24" s="30" t="s">
        <v>207</v>
      </c>
      <c r="H24" s="30" t="s">
        <v>222</v>
      </c>
      <c r="I24" s="30" t="s">
        <v>223</v>
      </c>
      <c r="J24" s="30">
        <v>6</v>
      </c>
      <c r="K24" s="30" t="s">
        <v>218</v>
      </c>
      <c r="L24" s="30" t="s">
        <v>214</v>
      </c>
      <c r="M24" s="30" t="s">
        <v>177</v>
      </c>
      <c r="N24" s="36" t="s">
        <v>276</v>
      </c>
      <c r="O24" s="31" t="s">
        <v>297</v>
      </c>
      <c r="P24" s="34"/>
      <c r="Q24" s="34"/>
      <c r="R24" s="34"/>
      <c r="S24" s="34"/>
      <c r="T24" s="34"/>
      <c r="U24" s="34"/>
      <c r="V24" s="32">
        <v>6</v>
      </c>
      <c r="W24" s="31" t="s">
        <v>32</v>
      </c>
      <c r="X24" s="31"/>
      <c r="Y24" s="31">
        <v>100</v>
      </c>
      <c r="Z24" s="31" t="s">
        <v>32</v>
      </c>
      <c r="AA24" s="32" t="s">
        <v>149</v>
      </c>
    </row>
    <row r="25" spans="1:27" s="12" customFormat="1" ht="87.75" customHeight="1" x14ac:dyDescent="0.25">
      <c r="A25" s="24">
        <v>2020</v>
      </c>
      <c r="B25" s="27">
        <v>183</v>
      </c>
      <c r="C25" s="30" t="s">
        <v>82</v>
      </c>
      <c r="D25" s="30" t="s">
        <v>199</v>
      </c>
      <c r="E25" s="30" t="s">
        <v>200</v>
      </c>
      <c r="F25" s="30">
        <v>1</v>
      </c>
      <c r="G25" s="30" t="s">
        <v>208</v>
      </c>
      <c r="H25" s="30" t="s">
        <v>219</v>
      </c>
      <c r="I25" s="30" t="s">
        <v>220</v>
      </c>
      <c r="J25" s="30">
        <v>1</v>
      </c>
      <c r="K25" s="30" t="s">
        <v>213</v>
      </c>
      <c r="L25" s="30" t="s">
        <v>214</v>
      </c>
      <c r="M25" s="30" t="s">
        <v>221</v>
      </c>
      <c r="N25" s="36" t="s">
        <v>277</v>
      </c>
      <c r="O25" s="31" t="s">
        <v>296</v>
      </c>
      <c r="P25" s="34"/>
      <c r="Q25" s="34"/>
      <c r="R25" s="34"/>
      <c r="S25" s="34"/>
      <c r="T25" s="34"/>
      <c r="U25" s="34"/>
      <c r="V25" s="32">
        <v>1</v>
      </c>
      <c r="W25" s="31" t="s">
        <v>32</v>
      </c>
      <c r="X25" s="31"/>
      <c r="Y25" s="31">
        <v>100</v>
      </c>
      <c r="Z25" s="31" t="s">
        <v>32</v>
      </c>
      <c r="AA25" s="32" t="s">
        <v>149</v>
      </c>
    </row>
    <row r="26" spans="1:27" s="12" customFormat="1" ht="108.75" customHeight="1" x14ac:dyDescent="0.25">
      <c r="A26" s="24">
        <v>2020</v>
      </c>
      <c r="B26" s="27">
        <v>183</v>
      </c>
      <c r="C26" s="30" t="s">
        <v>84</v>
      </c>
      <c r="D26" s="30" t="s">
        <v>201</v>
      </c>
      <c r="E26" s="30" t="s">
        <v>200</v>
      </c>
      <c r="F26" s="30">
        <v>1</v>
      </c>
      <c r="G26" s="30" t="s">
        <v>209</v>
      </c>
      <c r="H26" s="30" t="s">
        <v>224</v>
      </c>
      <c r="I26" s="30" t="s">
        <v>225</v>
      </c>
      <c r="J26" s="30">
        <v>100</v>
      </c>
      <c r="K26" s="30" t="s">
        <v>226</v>
      </c>
      <c r="L26" s="30" t="s">
        <v>214</v>
      </c>
      <c r="M26" s="30" t="s">
        <v>177</v>
      </c>
      <c r="N26" s="36" t="s">
        <v>278</v>
      </c>
      <c r="O26" s="31" t="s">
        <v>298</v>
      </c>
      <c r="P26" s="34"/>
      <c r="Q26" s="34"/>
      <c r="R26" s="34"/>
      <c r="S26" s="34"/>
      <c r="T26" s="34"/>
      <c r="U26" s="34"/>
      <c r="V26" s="32">
        <v>100</v>
      </c>
      <c r="W26" s="31" t="s">
        <v>32</v>
      </c>
      <c r="X26" s="31"/>
      <c r="Y26" s="31">
        <v>100</v>
      </c>
      <c r="Z26" s="31" t="s">
        <v>32</v>
      </c>
      <c r="AA26" s="32" t="s">
        <v>149</v>
      </c>
    </row>
    <row r="27" spans="1:27" s="12" customFormat="1" ht="108.75" customHeight="1" x14ac:dyDescent="0.25">
      <c r="A27" s="24">
        <v>2020</v>
      </c>
      <c r="B27" s="27">
        <v>183</v>
      </c>
      <c r="C27" s="30" t="s">
        <v>194</v>
      </c>
      <c r="D27" s="30" t="s">
        <v>202</v>
      </c>
      <c r="E27" s="30" t="s">
        <v>203</v>
      </c>
      <c r="F27" s="30">
        <v>1</v>
      </c>
      <c r="G27" s="30" t="s">
        <v>210</v>
      </c>
      <c r="H27" s="30" t="s">
        <v>227</v>
      </c>
      <c r="I27" s="30" t="s">
        <v>228</v>
      </c>
      <c r="J27" s="30">
        <v>1</v>
      </c>
      <c r="K27" s="30" t="s">
        <v>229</v>
      </c>
      <c r="L27" s="30" t="s">
        <v>214</v>
      </c>
      <c r="M27" s="30" t="s">
        <v>177</v>
      </c>
      <c r="N27" s="36" t="s">
        <v>271</v>
      </c>
      <c r="O27" s="31" t="s">
        <v>310</v>
      </c>
      <c r="P27" s="34"/>
      <c r="Q27" s="34"/>
      <c r="R27" s="34"/>
      <c r="S27" s="34"/>
      <c r="T27" s="34"/>
      <c r="U27" s="34"/>
      <c r="V27" s="32">
        <v>1</v>
      </c>
      <c r="W27" s="31" t="s">
        <v>32</v>
      </c>
      <c r="X27" s="31"/>
      <c r="Y27" s="31">
        <v>100</v>
      </c>
      <c r="Z27" s="31" t="s">
        <v>32</v>
      </c>
      <c r="AA27" s="32" t="s">
        <v>149</v>
      </c>
    </row>
    <row r="28" spans="1:27" s="12" customFormat="1" ht="108.75" customHeight="1" x14ac:dyDescent="0.25">
      <c r="A28" s="24">
        <v>2021</v>
      </c>
      <c r="B28" s="27">
        <v>138</v>
      </c>
      <c r="C28" s="30" t="s">
        <v>108</v>
      </c>
      <c r="D28" s="30" t="s">
        <v>231</v>
      </c>
      <c r="E28" s="30" t="s">
        <v>235</v>
      </c>
      <c r="F28" s="30">
        <v>1</v>
      </c>
      <c r="G28" s="30" t="s">
        <v>241</v>
      </c>
      <c r="H28" s="30" t="s">
        <v>247</v>
      </c>
      <c r="I28" s="30" t="s">
        <v>248</v>
      </c>
      <c r="J28" s="30">
        <v>1</v>
      </c>
      <c r="K28" s="30" t="s">
        <v>249</v>
      </c>
      <c r="L28" s="30" t="s">
        <v>250</v>
      </c>
      <c r="M28" s="30" t="s">
        <v>251</v>
      </c>
      <c r="N28" s="36" t="s">
        <v>279</v>
      </c>
      <c r="O28" s="31" t="s">
        <v>111</v>
      </c>
      <c r="P28" s="34"/>
      <c r="Q28" s="34"/>
      <c r="R28" s="34"/>
      <c r="S28" s="34"/>
      <c r="T28" s="34"/>
      <c r="U28" s="34"/>
      <c r="V28" s="32">
        <v>1</v>
      </c>
      <c r="W28" s="31" t="s">
        <v>32</v>
      </c>
      <c r="X28" s="31"/>
      <c r="Y28" s="31">
        <v>100</v>
      </c>
      <c r="Z28" s="31" t="s">
        <v>32</v>
      </c>
      <c r="AA28" s="32" t="s">
        <v>149</v>
      </c>
    </row>
    <row r="29" spans="1:27" s="12" customFormat="1" ht="108.75" customHeight="1" x14ac:dyDescent="0.25">
      <c r="A29" s="24">
        <v>2021</v>
      </c>
      <c r="B29" s="27">
        <v>138</v>
      </c>
      <c r="C29" s="30" t="s">
        <v>109</v>
      </c>
      <c r="D29" s="30" t="s">
        <v>232</v>
      </c>
      <c r="E29" s="30" t="s">
        <v>236</v>
      </c>
      <c r="F29" s="30">
        <v>1</v>
      </c>
      <c r="G29" s="30" t="s">
        <v>242</v>
      </c>
      <c r="H29" s="30" t="s">
        <v>252</v>
      </c>
      <c r="I29" s="30" t="s">
        <v>253</v>
      </c>
      <c r="J29" s="30">
        <v>100</v>
      </c>
      <c r="K29" s="30" t="s">
        <v>254</v>
      </c>
      <c r="L29" s="30" t="s">
        <v>250</v>
      </c>
      <c r="M29" s="30" t="s">
        <v>251</v>
      </c>
      <c r="N29" s="36" t="s">
        <v>280</v>
      </c>
      <c r="O29" s="31" t="s">
        <v>299</v>
      </c>
      <c r="P29" s="34"/>
      <c r="Q29" s="34"/>
      <c r="R29" s="34"/>
      <c r="S29" s="34"/>
      <c r="T29" s="34"/>
      <c r="U29" s="34"/>
      <c r="V29" s="32">
        <v>100</v>
      </c>
      <c r="W29" s="31" t="s">
        <v>32</v>
      </c>
      <c r="X29" s="31"/>
      <c r="Y29" s="31">
        <v>100</v>
      </c>
      <c r="Z29" s="31" t="s">
        <v>32</v>
      </c>
      <c r="AA29" s="32" t="s">
        <v>149</v>
      </c>
    </row>
    <row r="30" spans="1:27" s="12" customFormat="1" ht="108.75" customHeight="1" x14ac:dyDescent="0.25">
      <c r="A30" s="24">
        <v>2021</v>
      </c>
      <c r="B30" s="27">
        <v>138</v>
      </c>
      <c r="C30" s="30" t="s">
        <v>109</v>
      </c>
      <c r="D30" s="30" t="s">
        <v>232</v>
      </c>
      <c r="E30" s="30" t="s">
        <v>237</v>
      </c>
      <c r="F30" s="30">
        <v>2</v>
      </c>
      <c r="G30" s="30" t="s">
        <v>243</v>
      </c>
      <c r="H30" s="30" t="s">
        <v>255</v>
      </c>
      <c r="I30" s="30" t="s">
        <v>256</v>
      </c>
      <c r="J30" s="30">
        <v>1</v>
      </c>
      <c r="K30" s="30" t="s">
        <v>249</v>
      </c>
      <c r="L30" s="30" t="s">
        <v>250</v>
      </c>
      <c r="M30" s="30" t="s">
        <v>251</v>
      </c>
      <c r="N30" s="36" t="s">
        <v>281</v>
      </c>
      <c r="O30" s="31" t="s">
        <v>300</v>
      </c>
      <c r="P30" s="34"/>
      <c r="Q30" s="34"/>
      <c r="R30" s="34"/>
      <c r="S30" s="34"/>
      <c r="T30" s="34"/>
      <c r="U30" s="34"/>
      <c r="V30" s="32">
        <v>1</v>
      </c>
      <c r="W30" s="31" t="s">
        <v>32</v>
      </c>
      <c r="X30" s="31"/>
      <c r="Y30" s="31">
        <v>100</v>
      </c>
      <c r="Z30" s="31" t="s">
        <v>32</v>
      </c>
      <c r="AA30" s="32" t="s">
        <v>149</v>
      </c>
    </row>
    <row r="31" spans="1:27" s="12" customFormat="1" ht="108.75" customHeight="1" x14ac:dyDescent="0.25">
      <c r="A31" s="24">
        <v>2021</v>
      </c>
      <c r="B31" s="27">
        <v>138</v>
      </c>
      <c r="C31" s="30" t="s">
        <v>107</v>
      </c>
      <c r="D31" s="30" t="s">
        <v>233</v>
      </c>
      <c r="E31" s="30" t="s">
        <v>238</v>
      </c>
      <c r="F31" s="30">
        <v>1</v>
      </c>
      <c r="G31" s="30" t="s">
        <v>244</v>
      </c>
      <c r="H31" s="30" t="s">
        <v>257</v>
      </c>
      <c r="I31" s="30" t="s">
        <v>258</v>
      </c>
      <c r="J31" s="30">
        <v>1</v>
      </c>
      <c r="K31" s="30" t="s">
        <v>254</v>
      </c>
      <c r="L31" s="30" t="s">
        <v>250</v>
      </c>
      <c r="M31" s="30" t="s">
        <v>251</v>
      </c>
      <c r="N31" s="36" t="s">
        <v>311</v>
      </c>
      <c r="O31" s="31" t="s">
        <v>301</v>
      </c>
      <c r="P31" s="34"/>
      <c r="Q31" s="34"/>
      <c r="R31" s="34"/>
      <c r="S31" s="34"/>
      <c r="T31" s="34"/>
      <c r="U31" s="34"/>
      <c r="V31" s="32">
        <v>1</v>
      </c>
      <c r="W31" s="31" t="s">
        <v>32</v>
      </c>
      <c r="X31" s="31"/>
      <c r="Y31" s="31">
        <v>100</v>
      </c>
      <c r="Z31" s="31" t="s">
        <v>32</v>
      </c>
      <c r="AA31" s="32" t="s">
        <v>149</v>
      </c>
    </row>
    <row r="32" spans="1:27" s="2" customFormat="1" ht="108.75" customHeight="1" x14ac:dyDescent="0.25">
      <c r="A32" s="24">
        <v>2021</v>
      </c>
      <c r="B32" s="27">
        <v>138</v>
      </c>
      <c r="C32" s="30" t="s">
        <v>107</v>
      </c>
      <c r="D32" s="30" t="s">
        <v>233</v>
      </c>
      <c r="E32" s="30" t="s">
        <v>239</v>
      </c>
      <c r="F32" s="30">
        <v>2</v>
      </c>
      <c r="G32" s="30" t="s">
        <v>245</v>
      </c>
      <c r="H32" s="30" t="s">
        <v>259</v>
      </c>
      <c r="I32" s="30" t="s">
        <v>260</v>
      </c>
      <c r="J32" s="30">
        <v>1</v>
      </c>
      <c r="K32" s="30" t="s">
        <v>249</v>
      </c>
      <c r="L32" s="30" t="s">
        <v>250</v>
      </c>
      <c r="M32" s="30" t="s">
        <v>251</v>
      </c>
      <c r="N32" s="36" t="s">
        <v>282</v>
      </c>
      <c r="O32" s="31" t="s">
        <v>302</v>
      </c>
      <c r="P32" s="35"/>
      <c r="Q32" s="35"/>
      <c r="R32" s="35"/>
      <c r="S32" s="35"/>
      <c r="T32" s="35"/>
      <c r="U32" s="35"/>
      <c r="V32" s="32">
        <v>1</v>
      </c>
      <c r="W32" s="31" t="s">
        <v>32</v>
      </c>
      <c r="X32" s="35"/>
      <c r="Y32" s="31">
        <v>100</v>
      </c>
      <c r="Z32" s="31" t="s">
        <v>32</v>
      </c>
      <c r="AA32" s="32" t="s">
        <v>149</v>
      </c>
    </row>
    <row r="33" spans="1:27" s="2" customFormat="1" ht="108.75" customHeight="1" x14ac:dyDescent="0.25">
      <c r="A33" s="24">
        <v>2021</v>
      </c>
      <c r="B33" s="27">
        <v>138</v>
      </c>
      <c r="C33" s="30" t="s">
        <v>230</v>
      </c>
      <c r="D33" s="30" t="s">
        <v>234</v>
      </c>
      <c r="E33" s="30" t="s">
        <v>240</v>
      </c>
      <c r="F33" s="30">
        <v>1</v>
      </c>
      <c r="G33" s="30" t="s">
        <v>246</v>
      </c>
      <c r="H33" s="30" t="s">
        <v>193</v>
      </c>
      <c r="I33" s="30" t="s">
        <v>261</v>
      </c>
      <c r="J33" s="30">
        <v>1</v>
      </c>
      <c r="K33" s="30" t="s">
        <v>254</v>
      </c>
      <c r="L33" s="30" t="s">
        <v>250</v>
      </c>
      <c r="M33" s="30" t="s">
        <v>251</v>
      </c>
      <c r="N33" s="36" t="s">
        <v>283</v>
      </c>
      <c r="O33" s="31" t="s">
        <v>312</v>
      </c>
      <c r="P33" s="35"/>
      <c r="Q33" s="35"/>
      <c r="R33" s="35"/>
      <c r="S33" s="35"/>
      <c r="T33" s="35"/>
      <c r="U33" s="35"/>
      <c r="V33" s="32">
        <v>1</v>
      </c>
      <c r="W33" s="31" t="s">
        <v>32</v>
      </c>
      <c r="X33" s="35"/>
      <c r="Y33" s="31">
        <v>100</v>
      </c>
      <c r="Z33" s="31" t="s">
        <v>32</v>
      </c>
      <c r="AA33" s="32" t="s">
        <v>149</v>
      </c>
    </row>
  </sheetData>
  <mergeCells count="8">
    <mergeCell ref="E4:J4"/>
    <mergeCell ref="S5:U5"/>
    <mergeCell ref="B2:G2"/>
    <mergeCell ref="AA5:AA6"/>
    <mergeCell ref="B3:G3"/>
    <mergeCell ref="V5:Z5"/>
    <mergeCell ref="N5:O5"/>
    <mergeCell ref="P5:R5"/>
  </mergeCells>
  <phoneticPr fontId="9" type="noConversion"/>
  <dataValidations count="8">
    <dataValidation type="date" allowBlank="1" showInputMessage="1" errorTitle="Entrada no válida" error="Por favor escriba una fecha válida (AAAA/MM/DD)" promptTitle="Ingrese una fecha (AAAA/MM/DD)" sqref="L7:M31" xr:uid="{00000000-0002-0000-0000-000000000000}">
      <formula1>1900/1/1</formula1>
      <formula2>3000/1/1</formula2>
    </dataValidation>
    <dataValidation type="textLength" allowBlank="1" showInputMessage="1" showErrorMessage="1" errorTitle="Entrada no válida" error="Escriba un texto  Maximo 20 Caracteres" promptTitle="Cualquier contenido Maximo 20 Caracteres" sqref="D10 D7 B20 B7:C19 A7:A33" xr:uid="{00000000-0002-0000-0000-000006000000}">
      <formula1>0</formula1>
      <formula2>20</formula2>
    </dataValidation>
    <dataValidation type="textLength" allowBlank="1" showInputMessage="1" error="Escriba un texto  Maximo 100 Caracteres" promptTitle="Cualquier contenido Maximo 100 Caracteres" sqref="AA15:AA18 AA7:AA13 P7:U18 W7:W33 X7:X31 N7:O33 Y7:Z33" xr:uid="{00000000-0002-0000-0000-000007000000}">
      <formula1>0</formula1>
      <formula2>100</formula2>
    </dataValidation>
    <dataValidation type="textLength" allowBlank="1" showInputMessage="1" showErrorMessage="1" errorTitle="Entrada no válida" error="Escriba un texto  Maximo 500 Caracteres" promptTitle="Cualquier contenido Maximo 500 Caracteres" sqref="D8:D9 E7:E18 G7:G19 G22" xr:uid="{00000000-0002-0000-0000-000004000000}">
      <formula1>0</formula1>
      <formula2>500</formula2>
    </dataValidation>
    <dataValidation type="textLength" allowBlank="1" showInputMessage="1" showErrorMessage="1" errorTitle="Entrada no válida" error="Escriba un texto  Maximo 100 Caracteres" promptTitle="Cualquier contenido Maximo 100 Caracteres" sqref="H7:H18 K7:K19 K22 K30 K28" xr:uid="{00000000-0002-0000-0000-000001000000}">
      <formula1>0</formula1>
      <formula2>100</formula2>
    </dataValidation>
    <dataValidation type="decimal" allowBlank="1" showInputMessage="1" showErrorMessage="1" errorTitle="Entrada no válida" error="Por favor escriba un número" promptTitle="Escriba un número en esta casilla" sqref="J7:J19 V7:V19" xr:uid="{00000000-0002-0000-0000-000002000000}">
      <formula1>-999999</formula1>
      <formula2>999999</formula2>
    </dataValidation>
    <dataValidation type="textLength" allowBlank="1" showInputMessage="1" showErrorMessage="1" errorTitle="Entrada no válida" error="Escriba un texto  Maximo 200 Caracteres" promptTitle="Cualquier contenido Maximo 200 Caracteres" sqref="I7:I18" xr:uid="{00000000-0002-0000-0000-000003000000}">
      <formula1>0</formula1>
      <formula2>200</formula2>
    </dataValidation>
    <dataValidation type="whole" allowBlank="1" showInputMessage="1" showErrorMessage="1" errorTitle="Entrada no válida" error="Por favor escriba un número entero" promptTitle="Escriba un número entero en esta casilla" sqref="F7:F18 F20 F22 F24 F26 F28 F30" xr:uid="{00000000-0002-0000-0000-000005000000}">
      <formula1>-999</formula1>
      <formula2>999</formula2>
    </dataValidation>
  </dataValidations>
  <pageMargins left="0.70866141732283472" right="0.70866141732283472" top="0.74803149606299213" bottom="0.74803149606299213" header="0.31496062992125984" footer="0.31496062992125984"/>
  <pageSetup scale="80" orientation="landscape" r:id="rId1"/>
  <extLst>
    <ext xmlns:x14="http://schemas.microsoft.com/office/spreadsheetml/2009/9/main" uri="{78C0D931-6437-407d-A8EE-F0AAD7539E65}">
      <x14:conditionalFormattings>
        <x14:conditionalFormatting xmlns:xm="http://schemas.microsoft.com/office/excel/2006/main">
          <x14:cfRule type="containsText" priority="11" operator="containsText" id="{D61FB4C7-DF1F-4FB3-88F4-9CB144D45363}">
            <xm:f>NOT(ISERROR(SEARCH(#REF!,Y7)))</xm:f>
            <xm:f>#REF!</xm:f>
            <x14:dxf>
              <font>
                <b/>
                <i val="0"/>
                <color rgb="FFFF0000"/>
              </font>
            </x14:dxf>
          </x14:cfRule>
          <x14:cfRule type="containsText" priority="12" operator="containsText" id="{37C55313-C521-4B3D-B342-C8C9775EFDE2}">
            <xm:f>NOT(ISERROR(SEARCH(#REF!,Y7)))</xm:f>
            <xm:f>#REF!</xm:f>
            <x14:dxf>
              <font>
                <b/>
                <i val="0"/>
                <color rgb="FF00B050"/>
              </font>
            </x14:dxf>
          </x14:cfRule>
          <xm:sqref>AA7:AA11 Y7:Y33</xm:sqref>
        </x14:conditionalFormatting>
        <x14:conditionalFormatting xmlns:xm="http://schemas.microsoft.com/office/excel/2006/main">
          <x14:cfRule type="containsText" priority="1" operator="containsText" id="{A9F7CF71-182D-41D8-A443-B084F89E61B2}">
            <xm:f>NOT(ISERROR(SEARCH(#REF!,AA12)))</xm:f>
            <xm:f>#REF!</xm:f>
            <x14:dxf>
              <font>
                <b/>
                <i val="0"/>
                <color rgb="FFFF0000"/>
              </font>
            </x14:dxf>
          </x14:cfRule>
          <x14:cfRule type="containsText" priority="2" operator="containsText" id="{5B75174C-8923-4385-9CB9-A414133CE9C5}">
            <xm:f>NOT(ISERROR(SEARCH(#REF!,AA12)))</xm:f>
            <xm:f>#REF!</xm:f>
            <x14:dxf>
              <font>
                <b/>
                <i val="0"/>
                <color rgb="FF00B050"/>
              </font>
            </x14:dxf>
          </x14:cfRule>
          <xm:sqref>AA12:AA13 AA15</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FD37"/>
  <sheetViews>
    <sheetView workbookViewId="0">
      <selection activeCell="D11" sqref="D11"/>
    </sheetView>
  </sheetViews>
  <sheetFormatPr baseColWidth="10" defaultColWidth="0" defaultRowHeight="15" x14ac:dyDescent="0.25"/>
  <cols>
    <col min="1" max="1" width="11.42578125" style="10" customWidth="1"/>
    <col min="2" max="2" width="41.7109375" style="10" customWidth="1"/>
    <col min="3" max="3" width="14.7109375" style="10" customWidth="1"/>
    <col min="4" max="4" width="13.5703125" style="10" customWidth="1"/>
    <col min="5" max="5" width="12.140625" style="10" customWidth="1"/>
    <col min="6" max="6" width="13.85546875" style="10" customWidth="1"/>
    <col min="7" max="7" width="15.85546875" style="10" customWidth="1"/>
    <col min="8" max="8" width="15.140625" style="10" customWidth="1"/>
    <col min="9" max="9" width="40.85546875" style="10" hidden="1" customWidth="1"/>
    <col min="10" max="10" width="18.5703125" style="10" hidden="1" customWidth="1"/>
    <col min="11" max="11" width="11.42578125" style="10" customWidth="1"/>
    <col min="12" max="16382" width="11.42578125" style="10" hidden="1" customWidth="1"/>
    <col min="16383" max="16383" width="9.140625" style="10" hidden="1" customWidth="1"/>
    <col min="16384" max="16384" width="9.7109375" style="10" hidden="1" customWidth="1"/>
  </cols>
  <sheetData>
    <row r="1" spans="1:11 16384:16384" x14ac:dyDescent="0.25">
      <c r="D1" s="11" t="s">
        <v>32</v>
      </c>
      <c r="E1" s="17">
        <v>0</v>
      </c>
    </row>
    <row r="3" spans="1:11 16384:16384" ht="18" customHeight="1" x14ac:dyDescent="0.25">
      <c r="B3" s="54" t="s">
        <v>57</v>
      </c>
      <c r="C3" s="54"/>
      <c r="D3" s="54"/>
      <c r="E3" s="54"/>
      <c r="F3" s="54"/>
      <c r="G3" s="54"/>
      <c r="H3" s="54"/>
      <c r="I3" s="54"/>
    </row>
    <row r="6" spans="1:11 16384:16384" ht="18" customHeight="1" x14ac:dyDescent="0.25">
      <c r="B6" s="54" t="s">
        <v>55</v>
      </c>
      <c r="C6" s="54"/>
      <c r="D6" s="54"/>
      <c r="E6" s="54"/>
      <c r="F6" s="54"/>
      <c r="G6" s="54"/>
      <c r="H6" s="54"/>
      <c r="I6" s="54"/>
    </row>
    <row r="8" spans="1:11 16384:16384" s="2" customFormat="1" ht="60" x14ac:dyDescent="0.25">
      <c r="A8" s="12"/>
      <c r="B8" s="2" t="s">
        <v>51</v>
      </c>
      <c r="C8" s="2" t="s">
        <v>36</v>
      </c>
      <c r="D8" s="2" t="s">
        <v>37</v>
      </c>
      <c r="E8" s="2" t="s">
        <v>50</v>
      </c>
      <c r="F8" s="2" t="s">
        <v>52</v>
      </c>
      <c r="G8" s="2" t="s">
        <v>100</v>
      </c>
      <c r="H8" s="2" t="s">
        <v>99</v>
      </c>
      <c r="I8" s="2" t="s">
        <v>58</v>
      </c>
      <c r="J8" s="2" t="s">
        <v>91</v>
      </c>
      <c r="K8" s="12"/>
      <c r="XFD8" s="12"/>
    </row>
    <row r="9" spans="1:11 16384:16384" s="1" customFormat="1" ht="75" x14ac:dyDescent="0.25">
      <c r="A9" s="10"/>
      <c r="B9" s="5" t="s">
        <v>11</v>
      </c>
      <c r="C9" s="2">
        <f>COUNTIF('Seguimiento 2021'!$K$7:$K$18,Resumen!B9)</f>
        <v>0</v>
      </c>
      <c r="D9" s="2">
        <f>COUNTIFS('Seguimiento 2021'!$K$7:$K$18,Resumen!B9,'Seguimiento 2021'!$Z$7:$Z$18,Resumen!$D$1)</f>
        <v>0</v>
      </c>
      <c r="E9" s="2">
        <f>+C9-D9</f>
        <v>0</v>
      </c>
      <c r="F9" s="3" t="e">
        <f>+D9/C9</f>
        <v>#DIV/0!</v>
      </c>
      <c r="G9" s="16">
        <f>COUNTIFS('Seguimiento 2021'!$K$7:$K$18,Resumen!B9,'Seguimiento 2021'!$Y$7:$Y$18,Resumen!$E$1)</f>
        <v>0</v>
      </c>
      <c r="H9" s="4" t="e">
        <f>AVERAGEIFS('Seguimiento 2021'!$Y$7:$Y$18,'Seguimiento 2021'!$K$7:$K$18,Resumen!B9)</f>
        <v>#DIV/0!</v>
      </c>
      <c r="I9" s="9" t="s">
        <v>92</v>
      </c>
      <c r="J9" s="14">
        <v>0.62</v>
      </c>
      <c r="K9" s="10"/>
      <c r="XFD9" s="10"/>
    </row>
    <row r="10" spans="1:11 16384:16384" s="1" customFormat="1" ht="45" x14ac:dyDescent="0.25">
      <c r="A10" s="10"/>
      <c r="B10" s="5" t="s">
        <v>13</v>
      </c>
      <c r="C10" s="2">
        <f>COUNTIF('Seguimiento 2021'!$K$7:$K$18,Resumen!B10)</f>
        <v>0</v>
      </c>
      <c r="D10" s="2">
        <f>COUNTIFS('Seguimiento 2021'!$K$7:$K$18,Resumen!B10,'Seguimiento 2021'!$Z$7:$Z$18,Resumen!$D$1)</f>
        <v>0</v>
      </c>
      <c r="E10" s="2">
        <f t="shared" ref="E10:E16" si="0">+C10-D10</f>
        <v>0</v>
      </c>
      <c r="F10" s="3" t="e">
        <f t="shared" ref="F10:F17" si="1">+D10/C10</f>
        <v>#DIV/0!</v>
      </c>
      <c r="G10" s="16">
        <f>COUNTIFS('Seguimiento 2021'!$K$7:$K$18,Resumen!B10,'Seguimiento 2021'!$Y$7:$Y$18,Resumen!$E$1)</f>
        <v>0</v>
      </c>
      <c r="H10" s="4" t="e">
        <f>AVERAGEIFS('Seguimiento 2021'!$Y$7:$Y$18,'Seguimiento 2021'!$K$7:$K$18,Resumen!B10)</f>
        <v>#DIV/0!</v>
      </c>
      <c r="I10" s="9" t="s">
        <v>93</v>
      </c>
      <c r="J10" s="14">
        <v>0.7</v>
      </c>
      <c r="K10" s="10"/>
      <c r="XFD10" s="10"/>
    </row>
    <row r="11" spans="1:11 16384:16384" s="1" customFormat="1" ht="90" x14ac:dyDescent="0.25">
      <c r="A11" s="10"/>
      <c r="B11" s="5" t="s">
        <v>14</v>
      </c>
      <c r="C11" s="2">
        <f>COUNTIF('Seguimiento 2021'!$K$7:$K$18,Resumen!B11)</f>
        <v>0</v>
      </c>
      <c r="D11" s="2">
        <f>COUNTIFS('Seguimiento 2021'!$K$7:$K$18,Resumen!B11,'Seguimiento 2021'!$Z$7:$Z$18,Resumen!$D$1)</f>
        <v>0</v>
      </c>
      <c r="E11" s="2">
        <f t="shared" si="0"/>
        <v>0</v>
      </c>
      <c r="F11" s="3" t="e">
        <f t="shared" si="1"/>
        <v>#DIV/0!</v>
      </c>
      <c r="G11" s="16">
        <f>COUNTIFS('Seguimiento 2021'!$K$7:$K$18,Resumen!B11,'Seguimiento 2021'!$Y$7:$Y$18,Resumen!$E$1)</f>
        <v>0</v>
      </c>
      <c r="H11" s="4" t="e">
        <f>AVERAGEIFS('Seguimiento 2021'!$Y$7:$Y$18,'Seguimiento 2021'!$K$7:$K$18,Resumen!B11)</f>
        <v>#DIV/0!</v>
      </c>
      <c r="I11" s="9" t="s">
        <v>94</v>
      </c>
      <c r="J11" s="14" t="e">
        <f>+Tabla1[[#This Row],[Promedio cumplimiento acciones - Total]]</f>
        <v>#DIV/0!</v>
      </c>
      <c r="K11" s="10"/>
      <c r="XFD11" s="10"/>
    </row>
    <row r="12" spans="1:11 16384:16384" s="1" customFormat="1" x14ac:dyDescent="0.25">
      <c r="A12" s="10"/>
      <c r="B12" s="5" t="s">
        <v>15</v>
      </c>
      <c r="C12" s="2">
        <f>COUNTIF('Seguimiento 2021'!$K$7:$K$18,Resumen!B12)</f>
        <v>0</v>
      </c>
      <c r="D12" s="2">
        <f>COUNTIFS('Seguimiento 2021'!$K$7:$K$18,Resumen!B12,'Seguimiento 2021'!$Z$7:$Z$18,Resumen!$D$1)</f>
        <v>0</v>
      </c>
      <c r="E12" s="2">
        <f t="shared" si="0"/>
        <v>0</v>
      </c>
      <c r="F12" s="3" t="e">
        <f t="shared" si="1"/>
        <v>#DIV/0!</v>
      </c>
      <c r="G12" s="16">
        <f>COUNTIFS('Seguimiento 2021'!$K$7:$K$18,Resumen!B12,'Seguimiento 2021'!$Y$7:$Y$18,Resumen!$E$1)</f>
        <v>0</v>
      </c>
      <c r="H12" s="4" t="e">
        <f>AVERAGEIFS('Seguimiento 2021'!$Y$7:$Y$18,'Seguimiento 2021'!$K$7:$K$18,Resumen!B12)</f>
        <v>#DIV/0!</v>
      </c>
      <c r="I12" s="9"/>
      <c r="J12" s="14">
        <v>1</v>
      </c>
      <c r="K12" s="10"/>
      <c r="XFD12" s="10"/>
    </row>
    <row r="13" spans="1:11 16384:16384" s="1" customFormat="1" x14ac:dyDescent="0.25">
      <c r="A13" s="10"/>
      <c r="B13" s="5" t="s">
        <v>18</v>
      </c>
      <c r="C13" s="2">
        <f>COUNTIF('Seguimiento 2021'!$K$7:$K$18,Resumen!B13)</f>
        <v>0</v>
      </c>
      <c r="D13" s="2">
        <f>COUNTIFS('Seguimiento 2021'!$K$7:$K$18,Resumen!B13,'Seguimiento 2021'!$Z$7:$Z$18,Resumen!$D$1)</f>
        <v>0</v>
      </c>
      <c r="E13" s="2">
        <f t="shared" si="0"/>
        <v>0</v>
      </c>
      <c r="F13" s="3" t="e">
        <f t="shared" si="1"/>
        <v>#DIV/0!</v>
      </c>
      <c r="G13" s="16">
        <f>COUNTIFS('Seguimiento 2021'!$K$7:$K$18,Resumen!B13,'Seguimiento 2021'!$Y$7:$Y$18,Resumen!$E$1)</f>
        <v>0</v>
      </c>
      <c r="H13" s="4" t="e">
        <f>AVERAGEIFS('Seguimiento 2021'!$Y$7:$Y$18,'Seguimiento 2021'!$K$7:$K$18,Resumen!B13)</f>
        <v>#DIV/0!</v>
      </c>
      <c r="I13" s="9" t="s">
        <v>95</v>
      </c>
      <c r="J13" s="14" t="e">
        <f>+Tabla1[[#This Row],[Promedio cumplimiento acciones - Total]]</f>
        <v>#DIV/0!</v>
      </c>
      <c r="K13" s="10"/>
      <c r="XFD13" s="10"/>
    </row>
    <row r="14" spans="1:11 16384:16384" s="1" customFormat="1" ht="30" x14ac:dyDescent="0.25">
      <c r="A14" s="10"/>
      <c r="B14" s="5" t="s">
        <v>16</v>
      </c>
      <c r="C14" s="2">
        <f>COUNTIF('Seguimiento 2021'!$K$7:$K$18,Resumen!B14)</f>
        <v>0</v>
      </c>
      <c r="D14" s="2">
        <f>COUNTIFS('Seguimiento 2021'!$K$7:$K$18,Resumen!B14,'Seguimiento 2021'!$Z$7:$Z$18,Resumen!$D$1)</f>
        <v>0</v>
      </c>
      <c r="E14" s="2">
        <f t="shared" si="0"/>
        <v>0</v>
      </c>
      <c r="F14" s="3" t="e">
        <f t="shared" si="1"/>
        <v>#DIV/0!</v>
      </c>
      <c r="G14" s="16">
        <f>COUNTIFS('Seguimiento 2021'!$K$7:$K$18,Resumen!B14,'Seguimiento 2021'!$Y$7:$Y$18,Resumen!$E$1)</f>
        <v>0</v>
      </c>
      <c r="H14" s="4" t="e">
        <f>AVERAGEIFS('Seguimiento 2021'!$Y$7:$Y$18,'Seguimiento 2021'!$K$7:$K$18,Resumen!B14)</f>
        <v>#DIV/0!</v>
      </c>
      <c r="I14" s="9" t="s">
        <v>96</v>
      </c>
      <c r="J14" s="14">
        <v>0.81</v>
      </c>
      <c r="K14" s="10"/>
      <c r="XFD14" s="10"/>
    </row>
    <row r="15" spans="1:11 16384:16384" s="1" customFormat="1" x14ac:dyDescent="0.25">
      <c r="A15" s="10"/>
      <c r="B15" s="5" t="s">
        <v>24</v>
      </c>
      <c r="C15" s="2">
        <f>COUNTIF('Seguimiento 2021'!$K$7:$K$18,Resumen!B15)</f>
        <v>0</v>
      </c>
      <c r="D15" s="2">
        <f>COUNTIFS('Seguimiento 2021'!$K$7:$K$18,Resumen!B15,'Seguimiento 2021'!$Z$7:$Z$18,Resumen!$D$1)</f>
        <v>0</v>
      </c>
      <c r="E15" s="2">
        <f t="shared" si="0"/>
        <v>0</v>
      </c>
      <c r="F15" s="3" t="e">
        <f t="shared" si="1"/>
        <v>#DIV/0!</v>
      </c>
      <c r="G15" s="16">
        <f>COUNTIFS('Seguimiento 2021'!$K$7:$K$18,Resumen!B15,'Seguimiento 2021'!$Y$7:$Y$18,Resumen!$E$1)</f>
        <v>0</v>
      </c>
      <c r="H15" s="4" t="e">
        <f>AVERAGEIFS('Seguimiento 2021'!$Y$7:$Y$18,'Seguimiento 2021'!$K$7:$K$18,Resumen!B15)</f>
        <v>#DIV/0!</v>
      </c>
      <c r="I15" s="9"/>
      <c r="J15" s="14">
        <v>1</v>
      </c>
      <c r="K15" s="10"/>
      <c r="XFD15" s="10"/>
    </row>
    <row r="16" spans="1:11 16384:16384" s="1" customFormat="1" x14ac:dyDescent="0.25">
      <c r="A16" s="10"/>
      <c r="B16" s="5" t="s">
        <v>48</v>
      </c>
      <c r="C16" s="2">
        <f>COUNTIF('Seguimiento 2021'!$K$7:$K$18,Resumen!B16)</f>
        <v>0</v>
      </c>
      <c r="D16" s="2">
        <f>COUNTIFS('Seguimiento 2021'!$K$7:$K$18,Resumen!B16,'Seguimiento 2021'!$Z$7:$Z$18,Resumen!$D$1)</f>
        <v>0</v>
      </c>
      <c r="E16" s="2">
        <f t="shared" si="0"/>
        <v>0</v>
      </c>
      <c r="F16" s="3" t="e">
        <f t="shared" si="1"/>
        <v>#DIV/0!</v>
      </c>
      <c r="G16" s="16">
        <f>COUNTIFS('Seguimiento 2021'!$K$7:$K$18,Resumen!B16,'Seguimiento 2021'!$Y$7:$Y$18,Resumen!$E$1)</f>
        <v>0</v>
      </c>
      <c r="H16" s="4" t="e">
        <f>AVERAGEIFS('Seguimiento 2021'!$Y$7:$Y$18,'Seguimiento 2021'!$K$7:$K$18,Resumen!B16)</f>
        <v>#DIV/0!</v>
      </c>
      <c r="I16" s="9"/>
      <c r="J16" s="14" t="e">
        <f>+Tabla1[[#This Row],[Promedio cumplimiento acciones - Total]]</f>
        <v>#DIV/0!</v>
      </c>
      <c r="K16" s="10"/>
      <c r="XFD16" s="10"/>
    </row>
    <row r="17" spans="1:11 16384:16384" s="1" customFormat="1" ht="30" x14ac:dyDescent="0.25">
      <c r="A17" s="10"/>
      <c r="B17" s="5" t="s">
        <v>86</v>
      </c>
      <c r="C17" s="2">
        <f>COUNTIF('Seguimiento 2021'!$K$7:$K$18,Resumen!B17)</f>
        <v>0</v>
      </c>
      <c r="D17" s="2">
        <f>COUNTIFS('Seguimiento 2021'!$K$7:$K$18,Resumen!B17,'Seguimiento 2021'!$Z$7:$Z$18,Resumen!$D$1)</f>
        <v>0</v>
      </c>
      <c r="E17" s="2">
        <f>+C17-D17</f>
        <v>0</v>
      </c>
      <c r="F17" s="3" t="e">
        <f t="shared" si="1"/>
        <v>#DIV/0!</v>
      </c>
      <c r="G17" s="16">
        <f>COUNTIFS('Seguimiento 2021'!$K$7:$K$18,Resumen!B17,'Seguimiento 2021'!$Y$7:$Y$18,Resumen!$E$1)</f>
        <v>0</v>
      </c>
      <c r="H17" s="4" t="e">
        <f>AVERAGEIFS('Seguimiento 2021'!$Y$7:$Y$18,'Seguimiento 2021'!$K$7:$K$18,Resumen!B17)</f>
        <v>#DIV/0!</v>
      </c>
      <c r="I17" s="9" t="s">
        <v>97</v>
      </c>
      <c r="J17" s="14" t="s">
        <v>89</v>
      </c>
      <c r="K17" s="10"/>
      <c r="XFD17" s="10"/>
    </row>
    <row r="18" spans="1:11 16384:16384" s="1" customFormat="1" x14ac:dyDescent="0.25">
      <c r="A18" s="10"/>
      <c r="B18" s="5" t="s">
        <v>28</v>
      </c>
      <c r="C18" s="2">
        <f>SUBTOTAL(109,Tabla1[Total Acciones])</f>
        <v>0</v>
      </c>
      <c r="D18" s="2">
        <f>SUBTOTAL(109,Tabla1[Acciones Cumplidas])</f>
        <v>0</v>
      </c>
      <c r="E18" s="2">
        <f>+Tabla1[[#Totals],[Total Acciones]]-Tabla1[[#Totals],[Acciones Cumplidas]]</f>
        <v>0</v>
      </c>
      <c r="F18" s="13" t="e">
        <f>+Tabla1[[#Totals],[Acciones Cumplidas]]/Tabla1[[#Totals],[Total Acciones]]</f>
        <v>#DIV/0!</v>
      </c>
      <c r="G18" s="13"/>
      <c r="H18" s="2"/>
      <c r="I18"/>
      <c r="J18"/>
      <c r="K18" s="10"/>
      <c r="XFD18" s="10"/>
    </row>
    <row r="22" spans="1:11 16384:16384" ht="18" customHeight="1" x14ac:dyDescent="0.25">
      <c r="B22" s="54" t="s">
        <v>56</v>
      </c>
      <c r="C22" s="54"/>
      <c r="D22" s="54"/>
      <c r="E22" s="54"/>
      <c r="F22" s="54"/>
      <c r="G22" s="54"/>
      <c r="H22" s="54"/>
      <c r="I22" s="54"/>
    </row>
    <row r="23" spans="1:11 16384:16384" s="12" customFormat="1" x14ac:dyDescent="0.25">
      <c r="B23" s="10"/>
      <c r="C23" s="10"/>
      <c r="D23" s="10"/>
      <c r="E23" s="10"/>
      <c r="F23" s="10"/>
      <c r="G23" s="10"/>
    </row>
    <row r="24" spans="1:11 16384:16384" s="1" customFormat="1" ht="60" x14ac:dyDescent="0.25">
      <c r="A24" s="10"/>
      <c r="B24" s="2" t="s">
        <v>51</v>
      </c>
      <c r="C24" s="2" t="s">
        <v>36</v>
      </c>
      <c r="D24" s="2" t="s">
        <v>37</v>
      </c>
      <c r="E24" s="2" t="s">
        <v>50</v>
      </c>
      <c r="F24" s="2" t="s">
        <v>52</v>
      </c>
      <c r="G24" s="2" t="s">
        <v>100</v>
      </c>
      <c r="H24" s="2" t="s">
        <v>53</v>
      </c>
      <c r="I24" s="2" t="s">
        <v>58</v>
      </c>
      <c r="J24" s="2" t="s">
        <v>91</v>
      </c>
      <c r="K24" s="10"/>
      <c r="XFD24" s="10"/>
    </row>
    <row r="25" spans="1:11 16384:16384" s="1" customFormat="1" ht="30" x14ac:dyDescent="0.25">
      <c r="A25" s="10"/>
      <c r="B25" s="5" t="s">
        <v>9</v>
      </c>
      <c r="C25" s="2">
        <f>COUNTIF('Seguimiento 2021'!$K$7:$K$18,Resumen!B25)</f>
        <v>0</v>
      </c>
      <c r="D25" s="2">
        <f>COUNTIFS('Seguimiento 2021'!$K$7:$K$18,Resumen!B25,'Seguimiento 2021'!$Z$7:$Z$18,Resumen!$D$1)</f>
        <v>0</v>
      </c>
      <c r="E25" s="2">
        <f t="shared" ref="E25:E31" si="2">+C25-D25</f>
        <v>0</v>
      </c>
      <c r="F25" s="3" t="e">
        <f>+D25/C25</f>
        <v>#DIV/0!</v>
      </c>
      <c r="G25" s="16">
        <f>COUNTIFS('Seguimiento 2021'!$K$7:$K$18,Resumen!B25,'Seguimiento 2021'!$Y$7:$Y$18,Resumen!$E$1)</f>
        <v>0</v>
      </c>
      <c r="H25" s="4" t="e">
        <f>AVERAGEIFS('Seguimiento 2021'!$Y$7:$Y$18,'Seguimiento 2021'!$K$7:$K$18,Resumen!B25)</f>
        <v>#DIV/0!</v>
      </c>
      <c r="I25" s="9"/>
      <c r="J25" s="14">
        <v>1</v>
      </c>
      <c r="K25" s="10"/>
      <c r="XFD25" s="10"/>
    </row>
    <row r="26" spans="1:11 16384:16384" s="1" customFormat="1" ht="30" x14ac:dyDescent="0.25">
      <c r="A26" s="10"/>
      <c r="B26" s="5" t="s">
        <v>10</v>
      </c>
      <c r="C26" s="2">
        <f>COUNTIF('Seguimiento 2021'!$K$7:$K$18,Resumen!B26)</f>
        <v>0</v>
      </c>
      <c r="D26" s="2">
        <f>COUNTIFS('Seguimiento 2021'!$K$7:$K$18,Resumen!B26,'Seguimiento 2021'!$Z$7:$Z$18,Resumen!$D$1)</f>
        <v>0</v>
      </c>
      <c r="E26" s="2">
        <f t="shared" si="2"/>
        <v>0</v>
      </c>
      <c r="F26" s="3" t="e">
        <f t="shared" ref="F26:F31" si="3">+D26/C26</f>
        <v>#DIV/0!</v>
      </c>
      <c r="G26" s="16">
        <f>COUNTIFS('Seguimiento 2021'!$K$7:$K$18,Resumen!B26,'Seguimiento 2021'!$Y$7:$Y$18,Resumen!$E$1)</f>
        <v>0</v>
      </c>
      <c r="H26" s="4" t="e">
        <f>AVERAGEIFS('Seguimiento 2021'!$Y$7:$Y$18,'Seguimiento 2021'!$K$7:$K$18,Resumen!B26)</f>
        <v>#DIV/0!</v>
      </c>
      <c r="I26" s="9"/>
      <c r="J26" s="14">
        <v>1</v>
      </c>
      <c r="K26" s="10"/>
      <c r="XFD26" s="10"/>
    </row>
    <row r="27" spans="1:11 16384:16384" s="1" customFormat="1" ht="30" x14ac:dyDescent="0.25">
      <c r="A27" s="10"/>
      <c r="B27" s="5" t="s">
        <v>20</v>
      </c>
      <c r="C27" s="2">
        <f>COUNTIF('Seguimiento 2021'!$K$7:$K$18,Resumen!B27)</f>
        <v>0</v>
      </c>
      <c r="D27" s="2">
        <f>COUNTIFS('Seguimiento 2021'!$K$7:$K$18,Resumen!B27,'Seguimiento 2021'!$Z$7:$Z$18,Resumen!$D$1)</f>
        <v>0</v>
      </c>
      <c r="E27" s="2">
        <f t="shared" si="2"/>
        <v>0</v>
      </c>
      <c r="F27" s="3" t="e">
        <f t="shared" si="3"/>
        <v>#DIV/0!</v>
      </c>
      <c r="G27" s="16">
        <f>COUNTIFS('Seguimiento 2021'!$K$7:$K$18,Resumen!B27,'Seguimiento 2021'!$Y$7:$Y$18,Resumen!$E$1)</f>
        <v>0</v>
      </c>
      <c r="H27" s="4" t="e">
        <f>AVERAGEIFS('Seguimiento 2021'!$Y$7:$Y$18,'Seguimiento 2021'!$K$7:$K$18,Resumen!B27)</f>
        <v>#DIV/0!</v>
      </c>
      <c r="I27" s="9" t="s">
        <v>98</v>
      </c>
      <c r="J27" s="14" t="e">
        <f>+Tabla2[[#This Row],[Promedio cumplimiento acciones]]</f>
        <v>#DIV/0!</v>
      </c>
      <c r="K27" s="10"/>
      <c r="XFD27" s="10"/>
    </row>
    <row r="28" spans="1:11 16384:16384" s="1" customFormat="1" ht="30" x14ac:dyDescent="0.25">
      <c r="A28" s="10"/>
      <c r="B28" s="5" t="s">
        <v>21</v>
      </c>
      <c r="C28" s="2">
        <f>COUNTIF('Seguimiento 2021'!$K$7:$K$18,Resumen!B28)</f>
        <v>0</v>
      </c>
      <c r="D28" s="2">
        <f>COUNTIFS('Seguimiento 2021'!$K$7:$K$18,Resumen!B28,'Seguimiento 2021'!$Z$7:$Z$18,Resumen!$D$1)</f>
        <v>0</v>
      </c>
      <c r="E28" s="2">
        <f t="shared" si="2"/>
        <v>0</v>
      </c>
      <c r="F28" s="3" t="e">
        <f t="shared" si="3"/>
        <v>#DIV/0!</v>
      </c>
      <c r="G28" s="16">
        <f>COUNTIFS('Seguimiento 2021'!$K$7:$K$18,Resumen!B28,'Seguimiento 2021'!$Y$7:$Y$18,Resumen!$E$1)</f>
        <v>0</v>
      </c>
      <c r="H28" s="4" t="e">
        <f>AVERAGEIFS('Seguimiento 2021'!$Y$7:$Y$18,'Seguimiento 2021'!$K$7:$K$18,Resumen!B28)</f>
        <v>#DIV/0!</v>
      </c>
      <c r="I28" s="9"/>
      <c r="J28" s="14">
        <v>1</v>
      </c>
      <c r="K28" s="10"/>
      <c r="XFD28" s="10"/>
    </row>
    <row r="29" spans="1:11 16384:16384" s="1" customFormat="1" ht="30" x14ac:dyDescent="0.25">
      <c r="A29" s="10"/>
      <c r="B29" s="5" t="s">
        <v>22</v>
      </c>
      <c r="C29" s="2">
        <f>COUNTIF('Seguimiento 2021'!$K$7:$K$18,Resumen!B29)</f>
        <v>0</v>
      </c>
      <c r="D29" s="2">
        <f>COUNTIFS('Seguimiento 2021'!$K$7:$K$18,Resumen!B29,'Seguimiento 2021'!$Z$7:$Z$18,Resumen!$D$1)</f>
        <v>0</v>
      </c>
      <c r="E29" s="2">
        <f t="shared" si="2"/>
        <v>0</v>
      </c>
      <c r="F29" s="3" t="e">
        <f t="shared" si="3"/>
        <v>#DIV/0!</v>
      </c>
      <c r="G29" s="16">
        <f>COUNTIFS('Seguimiento 2021'!$K$7:$K$18,Resumen!B29,'Seguimiento 2021'!$Y$7:$Y$18,Resumen!$E$1)</f>
        <v>0</v>
      </c>
      <c r="H29" s="4" t="e">
        <f>AVERAGEIFS('Seguimiento 2021'!$Y$7:$Y$18,'Seguimiento 2021'!$K$7:$K$18,Resumen!B29)</f>
        <v>#DIV/0!</v>
      </c>
      <c r="I29" s="9"/>
      <c r="J29" s="14">
        <v>1</v>
      </c>
      <c r="K29" s="10"/>
      <c r="XFD29" s="10"/>
    </row>
    <row r="30" spans="1:11 16384:16384" s="1" customFormat="1" ht="30" x14ac:dyDescent="0.25">
      <c r="A30" s="10"/>
      <c r="B30" s="5" t="s">
        <v>49</v>
      </c>
      <c r="C30" s="2">
        <f>COUNTIF('Seguimiento 2021'!$K$7:$K$18,Resumen!B30)</f>
        <v>0</v>
      </c>
      <c r="D30" s="2">
        <f>COUNTIFS('Seguimiento 2021'!$K$7:$K$18,Resumen!B30,'Seguimiento 2021'!$Z$7:$Z$18,Resumen!$D$1)</f>
        <v>0</v>
      </c>
      <c r="E30" s="2">
        <f t="shared" si="2"/>
        <v>0</v>
      </c>
      <c r="F30" s="3" t="e">
        <f t="shared" si="3"/>
        <v>#DIV/0!</v>
      </c>
      <c r="G30" s="16">
        <f>COUNTIFS('Seguimiento 2021'!$K$7:$K$18,Resumen!B30,'Seguimiento 2021'!$Y$7:$Y$18,Resumen!$E$1)</f>
        <v>0</v>
      </c>
      <c r="H30" s="4" t="e">
        <f>AVERAGEIFS('Seguimiento 2021'!$Y$7:$Y$18,'Seguimiento 2021'!$K$7:$K$18,Resumen!B30)</f>
        <v>#DIV/0!</v>
      </c>
      <c r="I30" s="9"/>
      <c r="J30" s="14">
        <v>1</v>
      </c>
      <c r="K30" s="10"/>
      <c r="XFD30" s="10"/>
    </row>
    <row r="31" spans="1:11 16384:16384" s="1" customFormat="1" ht="30" x14ac:dyDescent="0.25">
      <c r="A31" s="10"/>
      <c r="B31" s="5" t="s">
        <v>59</v>
      </c>
      <c r="C31" s="2">
        <f>COUNTIF('Seguimiento 2021'!$K$7:$K$18,Resumen!B31)</f>
        <v>0</v>
      </c>
      <c r="D31" s="2">
        <f>COUNTIFS('Seguimiento 2021'!$K$7:$K$18,Resumen!B31,'Seguimiento 2021'!$Z$7:$Z$18,Resumen!$D$1)</f>
        <v>0</v>
      </c>
      <c r="E31" s="2">
        <f t="shared" si="2"/>
        <v>0</v>
      </c>
      <c r="F31" s="3" t="e">
        <f t="shared" si="3"/>
        <v>#DIV/0!</v>
      </c>
      <c r="G31" s="16">
        <f>COUNTIFS('Seguimiento 2021'!$K$7:$K$18,Resumen!B31,'Seguimiento 2021'!$Y$7:$Y$18,Resumen!$E$1)</f>
        <v>0</v>
      </c>
      <c r="H31" s="4" t="e">
        <f>AVERAGEIFS('Seguimiento 2021'!$Y$7:$Y$18,'Seguimiento 2021'!$K$7:$K$18,Resumen!B31)</f>
        <v>#DIV/0!</v>
      </c>
      <c r="I31" s="9"/>
      <c r="J31" s="14">
        <v>1</v>
      </c>
      <c r="K31" s="10"/>
      <c r="XFD31" s="10"/>
    </row>
    <row r="32" spans="1:11 16384:16384" s="1" customFormat="1" ht="30" x14ac:dyDescent="0.25">
      <c r="A32" s="10"/>
      <c r="B32" s="5" t="s">
        <v>60</v>
      </c>
      <c r="C32" s="2">
        <f>COUNTIF('Seguimiento 2021'!$K$7:$K$18,Resumen!B32)</f>
        <v>0</v>
      </c>
      <c r="D32" s="2">
        <f>COUNTIFS('Seguimiento 2021'!$K$7:$K$18,Resumen!B32,'Seguimiento 2021'!$Z$7:$Z$18,Resumen!$D$1)</f>
        <v>0</v>
      </c>
      <c r="E32" s="2">
        <f>+C32-D32</f>
        <v>0</v>
      </c>
      <c r="F32" s="3" t="e">
        <f>+D32/C32</f>
        <v>#DIV/0!</v>
      </c>
      <c r="G32" s="16">
        <f>COUNTIFS('Seguimiento 2021'!$K$7:$K$18,Resumen!B32,'Seguimiento 2021'!$Y$7:$Y$18,Resumen!$E$1)</f>
        <v>0</v>
      </c>
      <c r="H32" s="4" t="e">
        <f>AVERAGEIFS('Seguimiento 2021'!$Y$7:$Y$18,'Seguimiento 2021'!$K$7:$K$18,Resumen!B32)</f>
        <v>#DIV/0!</v>
      </c>
      <c r="I32" s="9"/>
      <c r="J32" s="14">
        <v>1</v>
      </c>
      <c r="K32" s="10"/>
      <c r="XFD32" s="10"/>
    </row>
    <row r="33" spans="1:11 16384:16384" s="1" customFormat="1" x14ac:dyDescent="0.25">
      <c r="A33" s="10"/>
      <c r="B33" s="5" t="s">
        <v>28</v>
      </c>
      <c r="C33" s="2">
        <f>SUBTOTAL(109,Tabla2[Total Acciones])</f>
        <v>0</v>
      </c>
      <c r="D33" s="2">
        <f>SUBTOTAL(109,Tabla2[Acciones Cumplidas])</f>
        <v>0</v>
      </c>
      <c r="E33" s="2">
        <f>+Tabla2[[#Totals],[Total Acciones]]-Tabla2[[#Totals],[Acciones Cumplidas]]</f>
        <v>0</v>
      </c>
      <c r="F33" s="15" t="e">
        <f>+Tabla2[[#Totals],[Acciones Cumplidas]]/Tabla2[[#Totals],[Total Acciones]]</f>
        <v>#DIV/0!</v>
      </c>
      <c r="G33" s="2"/>
      <c r="H33"/>
      <c r="I33"/>
      <c r="J33"/>
      <c r="K33" s="10"/>
      <c r="XFD33" s="10"/>
    </row>
    <row r="34" spans="1:11 16384:16384" x14ac:dyDescent="0.25">
      <c r="C34" s="12"/>
      <c r="D34" s="12"/>
      <c r="E34" s="12"/>
      <c r="F34" s="12"/>
    </row>
    <row r="35" spans="1:11 16384:16384" x14ac:dyDescent="0.25">
      <c r="C35" s="12"/>
      <c r="D35" s="12"/>
      <c r="E35" s="12"/>
      <c r="F35" s="12"/>
    </row>
    <row r="36" spans="1:11 16384:16384" s="1" customFormat="1" ht="45" x14ac:dyDescent="0.25">
      <c r="A36" s="10"/>
      <c r="B36" s="6" t="s">
        <v>54</v>
      </c>
      <c r="C36" s="8" t="s">
        <v>36</v>
      </c>
      <c r="D36" s="8" t="s">
        <v>37</v>
      </c>
      <c r="E36" s="8" t="s">
        <v>50</v>
      </c>
      <c r="F36" s="8" t="s">
        <v>52</v>
      </c>
      <c r="G36" s="8" t="s">
        <v>53</v>
      </c>
      <c r="H36" s="10"/>
      <c r="I36" s="10"/>
      <c r="J36" s="10"/>
      <c r="K36" s="10"/>
      <c r="XFD36" s="10"/>
    </row>
    <row r="37" spans="1:11 16384:16384" s="1" customFormat="1" x14ac:dyDescent="0.25">
      <c r="A37" s="10"/>
      <c r="B37" s="6" t="s">
        <v>28</v>
      </c>
      <c r="C37" s="2">
        <f>+Tabla1[[#Totals],[Total Acciones]]+Tabla2[[#Totals],[Total Acciones]]</f>
        <v>0</v>
      </c>
      <c r="D37" s="2">
        <f>+Tabla1[[#Totals],[Acciones Cumplidas]]+Tabla2[[#Totals],[Acciones Cumplidas]]</f>
        <v>0</v>
      </c>
      <c r="E37" s="2">
        <f>+Tabla1[[#Totals],[Acciones por Cumplir]]+Tabla2[[#Totals],[Acciones por Cumplir]]</f>
        <v>0</v>
      </c>
      <c r="F37" s="7" t="e">
        <f>+Tabla3[Acciones Cumplidas]/Tabla3[Total Acciones]</f>
        <v>#DIV/0!</v>
      </c>
      <c r="G37" s="13">
        <f>AVERAGE('Seguimiento 2021'!Y7:Y18)</f>
        <v>100</v>
      </c>
      <c r="H37" s="10"/>
      <c r="I37" s="10"/>
      <c r="J37" s="10"/>
      <c r="K37" s="10"/>
      <c r="XFD37" s="10"/>
    </row>
  </sheetData>
  <sheetProtection algorithmName="SHA-512" hashValue="5LFQOI7iVNWs+Kg5CKHeqzinCjx3ffQmZacqfxD/BBVCexxgnOPErBN4qciVeqru3c3W9LC7oSoT86RY/V7mYg==" saltValue="hqtNpm8RPABUM909u5gAxg==" spinCount="100000" sheet="1" objects="1" scenarios="1"/>
  <mergeCells count="3">
    <mergeCell ref="B22:I22"/>
    <mergeCell ref="B6:I6"/>
    <mergeCell ref="B3:I3"/>
  </mergeCells>
  <conditionalFormatting sqref="J9:J17">
    <cfRule type="colorScale" priority="3">
      <colorScale>
        <cfvo type="min"/>
        <cfvo type="percentile" val="50"/>
        <cfvo type="max"/>
        <color rgb="FFF8696B"/>
        <color rgb="FFFFEB84"/>
        <color rgb="FF63BE7B"/>
      </colorScale>
    </cfRule>
  </conditionalFormatting>
  <conditionalFormatting sqref="J25:J32">
    <cfRule type="colorScale" priority="1">
      <colorScale>
        <cfvo type="min"/>
        <cfvo type="percentile" val="50"/>
        <cfvo type="max"/>
        <color rgb="FFF8696B"/>
        <color rgb="FFFFEB84"/>
        <color rgb="FF63BE7B"/>
      </colorScale>
    </cfRule>
  </conditionalFormatting>
  <dataValidations count="1">
    <dataValidation type="textLength" allowBlank="1" showInputMessage="1" showErrorMessage="1" errorTitle="Entrada no válida" error="Escriba un texto  Maximo 100 Caracteres" promptTitle="Cualquier contenido Maximo 100 Caracteres" sqref="B9:B17 B25:B32" xr:uid="{00000000-0002-0000-0100-000000000000}">
      <formula1>0</formula1>
      <formula2>100</formula2>
    </dataValidation>
  </dataValidations>
  <pageMargins left="0.7" right="0.7" top="0.75" bottom="0.75" header="0.3" footer="0.3"/>
  <pageSetup orientation="portrait" r:id="rId1"/>
  <tableParts count="3">
    <tablePart r:id="rId2"/>
    <tablePart r:id="rId3"/>
    <tablePart r:id="rId4"/>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Hoja2</vt:lpstr>
      <vt:lpstr>Seguimiento 2021</vt:lpstr>
      <vt:lpstr>Resumen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Lizeth Jahira Gonzalez Vargas</dc:creator>
  <cp:lastModifiedBy>Dairy Lizeth Silva Barrera</cp:lastModifiedBy>
  <cp:lastPrinted>2017-12-12T14:15:10Z</cp:lastPrinted>
  <dcterms:created xsi:type="dcterms:W3CDTF">2017-11-30T20:46:44Z</dcterms:created>
  <dcterms:modified xsi:type="dcterms:W3CDTF">2023-09-13T20:45:35Z</dcterms:modified>
</cp:coreProperties>
</file>