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User\Downloads\Seguimiento 2020 al 2023\"/>
    </mc:Choice>
  </mc:AlternateContent>
  <xr:revisionPtr revIDLastSave="0" documentId="13_ncr:1_{7809D20C-3C86-481F-AC73-24FF80C8EA0D}" xr6:coauthVersionLast="47" xr6:coauthVersionMax="47" xr10:uidLastSave="{00000000-0000-0000-0000-000000000000}"/>
  <bookViews>
    <workbookView xWindow="-120" yWindow="-120" windowWidth="20640" windowHeight="11160" tabRatio="402" firstSheet="1" activeTab="1" xr2:uid="{00000000-000D-0000-FFFF-FFFF00000000}"/>
  </bookViews>
  <sheets>
    <sheet name="Hoja2" sheetId="4" state="hidden" r:id="rId1"/>
    <sheet name="Seguimiento 2020" sheetId="1" r:id="rId2"/>
    <sheet name="Resumen" sheetId="2" state="hidden" r:id="rId3"/>
  </sheets>
  <definedNames>
    <definedName name="_xlnm._FilterDatabase" localSheetId="1" hidden="1">'Seguimiento 2020'!$A$6:$AA$18</definedName>
  </definedNames>
  <calcPr calcId="191028"/>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2" l="1"/>
  <c r="C26" i="2"/>
  <c r="C27" i="2"/>
  <c r="C28" i="2"/>
  <c r="C29" i="2"/>
  <c r="C30" i="2"/>
  <c r="C31" i="2"/>
  <c r="C32" i="2"/>
  <c r="C9" i="2"/>
  <c r="C10" i="2"/>
  <c r="C11" i="2"/>
  <c r="C12" i="2"/>
  <c r="C13" i="2"/>
  <c r="C14" i="2"/>
  <c r="C15" i="2"/>
  <c r="C16" i="2"/>
  <c r="C17" i="2"/>
  <c r="G17" i="2" l="1"/>
  <c r="H27" i="2"/>
  <c r="J27" i="2" s="1"/>
  <c r="G27" i="2"/>
  <c r="H17" i="2"/>
  <c r="D17" i="2" l="1"/>
  <c r="F17" i="2" s="1"/>
  <c r="H31" i="2"/>
  <c r="G31" i="2"/>
  <c r="H32" i="2" l="1"/>
  <c r="G32" i="2"/>
  <c r="D32" i="2" l="1"/>
  <c r="F32" i="2" s="1"/>
  <c r="E32" i="2" l="1"/>
  <c r="G16" i="2" l="1"/>
  <c r="H30" i="2"/>
  <c r="G30" i="2"/>
  <c r="H16" i="2"/>
  <c r="J16" i="2" s="1"/>
  <c r="D16" i="2"/>
  <c r="F16" i="2" s="1"/>
  <c r="D30" i="2" l="1"/>
  <c r="F30" i="2" s="1"/>
  <c r="E30" i="2" l="1"/>
  <c r="H28" i="2"/>
  <c r="G28" i="2"/>
  <c r="D31" i="2"/>
  <c r="D28" i="2"/>
  <c r="G10" i="2" l="1"/>
  <c r="G11" i="2"/>
  <c r="G37" i="2"/>
  <c r="G25" i="2"/>
  <c r="H25" i="2"/>
  <c r="H15" i="2"/>
  <c r="G15" i="2"/>
  <c r="G14" i="2"/>
  <c r="H12" i="2"/>
  <c r="G12" i="2"/>
  <c r="H13" i="2"/>
  <c r="J13" i="2" s="1"/>
  <c r="G13" i="2"/>
  <c r="H26" i="2"/>
  <c r="G26" i="2"/>
  <c r="G29" i="2"/>
  <c r="H29" i="2"/>
  <c r="G9" i="2"/>
  <c r="H9" i="2"/>
  <c r="H10" i="2"/>
  <c r="H14" i="2"/>
  <c r="H11" i="2"/>
  <c r="J11" i="2" s="1"/>
  <c r="F31" i="2"/>
  <c r="D26" i="2"/>
  <c r="D29" i="2"/>
  <c r="D14" i="2"/>
  <c r="F14" i="2" s="1"/>
  <c r="D11" i="2"/>
  <c r="F11" i="2" s="1"/>
  <c r="D12" i="2"/>
  <c r="F12" i="2" s="1"/>
  <c r="D15" i="2"/>
  <c r="F15" i="2" s="1"/>
  <c r="D9" i="2"/>
  <c r="F9" i="2" s="1"/>
  <c r="D25" i="2"/>
  <c r="F25" i="2" s="1"/>
  <c r="D10" i="2" l="1"/>
  <c r="F10" i="2" s="1"/>
  <c r="D27" i="2"/>
  <c r="D13" i="2"/>
  <c r="F13" i="2" s="1"/>
  <c r="E31" i="2"/>
  <c r="F29" i="2"/>
  <c r="E29" i="2" l="1"/>
  <c r="E28" i="2"/>
  <c r="F27" i="2"/>
  <c r="E14" i="2" l="1"/>
  <c r="C33" i="2"/>
  <c r="E16" i="2"/>
  <c r="E9" i="2"/>
  <c r="C18" i="2"/>
  <c r="E13" i="2"/>
  <c r="E12" i="2"/>
  <c r="F28" i="2"/>
  <c r="E17" i="2"/>
  <c r="E11" i="2"/>
  <c r="E15" i="2"/>
  <c r="D18" i="2"/>
  <c r="E27" i="2"/>
  <c r="E10" i="2"/>
  <c r="F18" i="2" l="1"/>
  <c r="C37" i="2"/>
  <c r="E18" i="2"/>
  <c r="E25" i="2"/>
  <c r="F26" i="2" l="1"/>
  <c r="E26" i="2"/>
  <c r="D33" i="2"/>
  <c r="D37" i="2" s="1"/>
  <c r="F37" i="2" s="1"/>
  <c r="F33" i="2" l="1"/>
  <c r="E33" i="2"/>
  <c r="E37" i="2" s="1"/>
</calcChain>
</file>

<file path=xl/sharedStrings.xml><?xml version="1.0" encoding="utf-8"?>
<sst xmlns="http://schemas.openxmlformats.org/spreadsheetml/2006/main" count="829" uniqueCount="456">
  <si>
    <t>Cuenta de No. HALLAZGO</t>
  </si>
  <si>
    <t>Etiquetas de columna</t>
  </si>
  <si>
    <t>Etiquetas de fila</t>
  </si>
  <si>
    <t>Total general</t>
  </si>
  <si>
    <t>2.1.2.1</t>
  </si>
  <si>
    <t>2.2.1.1</t>
  </si>
  <si>
    <t>2.2.1.2</t>
  </si>
  <si>
    <t>3.1</t>
  </si>
  <si>
    <t>3.1.1.1</t>
  </si>
  <si>
    <t>Responsable</t>
  </si>
  <si>
    <t>Vigencia</t>
  </si>
  <si>
    <t>3.1.1.2</t>
  </si>
  <si>
    <t>3.1.1.3</t>
  </si>
  <si>
    <t>Dirección Administrativa</t>
  </si>
  <si>
    <t>3.1.1.4</t>
  </si>
  <si>
    <t>Dirección de Contratación</t>
  </si>
  <si>
    <t>3.1.3.1</t>
  </si>
  <si>
    <t>Dirección de Derechos Humanos</t>
  </si>
  <si>
    <t>3.1.3.10</t>
  </si>
  <si>
    <t>Dirección Financiera</t>
  </si>
  <si>
    <t>3.1.3.11</t>
  </si>
  <si>
    <t>Oficina Asesora de Planeación</t>
  </si>
  <si>
    <t>3.1.3.2</t>
  </si>
  <si>
    <t>Oficina de Control Interno</t>
  </si>
  <si>
    <t>3.1.3.3</t>
  </si>
  <si>
    <t>Subsecretaría de Gestión Institucional</t>
  </si>
  <si>
    <t>3.1.3.4</t>
  </si>
  <si>
    <t>Acciones Compartidas</t>
  </si>
  <si>
    <t>3.1.3.5</t>
  </si>
  <si>
    <t>Dirección de Contratación y Subsecretaría de Gestión Institucional</t>
  </si>
  <si>
    <t>3.1.3.6</t>
  </si>
  <si>
    <t>Dirección de Derechos Humanos y Subsecretaría de Gestión Institucional</t>
  </si>
  <si>
    <t>3.1.3.7</t>
  </si>
  <si>
    <t>Oficina Asesora de Planeación y Subsecretaría de Gestión Institucional</t>
  </si>
  <si>
    <t>3.1.3.8</t>
  </si>
  <si>
    <t>3.1.3.9</t>
  </si>
  <si>
    <t>3.1.4.1</t>
  </si>
  <si>
    <t>3.10</t>
  </si>
  <si>
    <t>3.2</t>
  </si>
  <si>
    <t>3.2.1.1</t>
  </si>
  <si>
    <t>3.3</t>
  </si>
  <si>
    <t>3.3.1.1</t>
  </si>
  <si>
    <t>3.3.1.2</t>
  </si>
  <si>
    <t>3.3.1.3</t>
  </si>
  <si>
    <t>3.3.1.4</t>
  </si>
  <si>
    <t>3.3.1.5</t>
  </si>
  <si>
    <t>3.3.1.6</t>
  </si>
  <si>
    <t>3.4</t>
  </si>
  <si>
    <t>3.5</t>
  </si>
  <si>
    <t>3.6</t>
  </si>
  <si>
    <t>3.7</t>
  </si>
  <si>
    <t>3.8</t>
  </si>
  <si>
    <t>3.9</t>
  </si>
  <si>
    <t>Seguimiento Plan de Mejoramiento Contraloría 2020</t>
  </si>
  <si>
    <t>Seguimiento cinco (Corte 31 de Enero de 2019)</t>
  </si>
  <si>
    <t>Seguimiento cinco (Corte 28 de Febrero de 2019)</t>
  </si>
  <si>
    <t>Observaciones</t>
  </si>
  <si>
    <t>CÓD. AUDITORÍA</t>
  </si>
  <si>
    <t>No. HALLAZGO</t>
  </si>
  <si>
    <t>HALLAZGO</t>
  </si>
  <si>
    <t>CAUSA DEL HALLAZGO</t>
  </si>
  <si>
    <t>CÓDIGO ACCIÓN</t>
  </si>
  <si>
    <t>DESCRIPCIÓN ACCION</t>
  </si>
  <si>
    <t>NOMBRE DEL INDICADOR</t>
  </si>
  <si>
    <t>FORMULA DEL INDICADOR</t>
  </si>
  <si>
    <t>META</t>
  </si>
  <si>
    <t>AREA RESPONSABLE</t>
  </si>
  <si>
    <t>FECHA DE INICIO</t>
  </si>
  <si>
    <t>FECHA DE TERMINACIÓN</t>
  </si>
  <si>
    <t>Descripción</t>
  </si>
  <si>
    <t>Evidencia Aportada</t>
  </si>
  <si>
    <t>Descripción Avance</t>
  </si>
  <si>
    <t>Avance variable</t>
  </si>
  <si>
    <t>Meta</t>
  </si>
  <si>
    <t>Ejecutado</t>
  </si>
  <si>
    <t>Programado</t>
  </si>
  <si>
    <t>%</t>
  </si>
  <si>
    <t>Cumplimiento</t>
  </si>
  <si>
    <t>3.1.2.1</t>
  </si>
  <si>
    <t>HALLAZGO ADMINISTRATIVO POR NO EXISTENCIA DE UN CONTROL FINANCIERO Y/O ADMINISTRATIVO DEL BANCO AYUDAS TÉCNICAS EN DESARROLLO DEL CONVENIO INTERADMINISTRATIVO 152 DE 2014. (VER INFORME.)</t>
  </si>
  <si>
    <t>HALLAZGO ADMINISTRATIVO POR NO EXISTENCIA DE UN CONTROL FINANCIERO Y/O ADMINISTRATIVO DEL BANCO AYUDAS TÉCNICAS EN DESARROLLO DEL CONVENIO INTERADMINISTRATIVO 152 DE 2014</t>
  </si>
  <si>
    <t>ELABORAR UN PLAN DE GESTIÓN ESTRATÉGICO DONDE SE PONDRÁ EN MARCHA TODAS LAS ACTIVIDADES A DESARROLLAR EN PRO DE LA CULMINACIÓN  Y DETERMINACIÓN DEL PROCESO DE AYUDAS TÉCNICAS</t>
  </si>
  <si>
    <t>Capacitación a formuladores y apoyos a la supervisión para la aplicación del lineamiento.</t>
  </si>
  <si>
    <t>Una (1) capacitación trimestral a formuladores y apoyos a la supervisión realizadas</t>
  </si>
  <si>
    <t>ALMACÉN, ADMINISTRATIVO Y CONTABLE</t>
  </si>
  <si>
    <t>2019-06-28</t>
  </si>
  <si>
    <t>2020-03-30</t>
  </si>
  <si>
    <t>Se elaboró un plan de gestión estratégico donde se puso en marcha todas las actividades a desarrollar en pro de la culminación  y determinación del proceso de ayudas técnicas</t>
  </si>
  <si>
    <t>SI</t>
  </si>
  <si>
    <t>CUMPLIDA EFECTIVA</t>
  </si>
  <si>
    <t>HALLAZGO ADMINISTRATIVO CON INCIDENCIA FISCAL EN CUANTÍA DE $1.309.153.353 Y PRESUNTA INCIDENCIA DISCIPLINARIA, ORIGINADA EN DIFERENCIAS Y DEFICIENCIAS ESTABLECIDAS EN EL PROCESO CONSTRUCTIVO – CONTRATO DE OBRA PÚBLICA 116 DE 2016 “UNIÓN TEMPORAL VIAL BOSA” (VER INFORME).</t>
  </si>
  <si>
    <t>HALLAZGO ADMINISTRATIVO CON INCIDENCIA FISCAL EN CUANTÍA DE $1.309.153.353 Y PRESUNTA INCIDENCIA DISCIPLINARIA, ORIGINADA EN DIFERENCIAS Y DEFICIENCIAS ESTABLECIDAS EN EL PROCESO CONSTRUCTIVO - CONTRATO DE OBRA PUBLICA 116 DE 2016 "UNIÓN TEMPORAL VIAL BOSA"</t>
  </si>
  <si>
    <t>APORTAR SOPORTES DE LOS PAGOS Y CANTIDADES DE RCD QUE FUERON A DISPOSICIÓN FINAL Y QUE FUERON RECUPERADOS</t>
  </si>
  <si>
    <t>Concepto</t>
  </si>
  <si>
    <t>Un (1) concepto</t>
  </si>
  <si>
    <t>INFRAESTRUCTURA Y PIGA</t>
  </si>
  <si>
    <t>2019-11-15</t>
  </si>
  <si>
    <t>2020-01-09</t>
  </si>
  <si>
    <t>Se aportaron los soportes de los pagos y cantidades de rcd que fueron a disposición final y que fueron recuperados</t>
  </si>
  <si>
    <t>REMITIR RELACIÓN DE TODO EL PERSONAL PROFESIONAL CON EL CARGO QUE DESARROLLO ACTIVIDADES EN LA EJECUCIÓN DEL CONTRATO Y APORTAR HOJAS DE VIDA</t>
  </si>
  <si>
    <t>Nota incorporada</t>
  </si>
  <si>
    <t>Una (1) nota incorporada en el contrato para la ejecución de procedas en la localidad</t>
  </si>
  <si>
    <t>INFRAESTRUCTURA</t>
  </si>
  <si>
    <t>2020-01-15</t>
  </si>
  <si>
    <t>Se remitió la relación de todo el personal profesional con el cargo que desarrollo actividades en la ejecución del contrato y aportar hojas de vida</t>
  </si>
  <si>
    <t>IDENTIFICAR QUE EMPRESAS HACEN PARTE DE LA UNIÓN TEMPORAL Y DEMOSTRAR  VINCULO LABORAL DEL PERSONAL</t>
  </si>
  <si>
    <t>Se identificó que empresas hacen parte de la unión temporal y demostró el  vinculo laboral del personal</t>
  </si>
  <si>
    <t>DETERMINAR EN LAS MINUTAS CONTRACTUALES COMO OBLIGACIÓN QUE TODO CONTRATISTA QUE SEA UN CONSORCIO O UNIÓN TEMPORAL DEBERÁ COTIZAR EN EL SISTEMA DE SEGURIDAD SOCIAL COMO COTIZANTE  Y AFILIAR AL PERSONAL QUE SE ENCUENTRE CON VINCULACIÓN LABORAL</t>
  </si>
  <si>
    <t>Seguimiento realizado</t>
  </si>
  <si>
    <t>CONTRATACION</t>
  </si>
  <si>
    <t>2019-06-18</t>
  </si>
  <si>
    <t>2020-02-15</t>
  </si>
  <si>
    <t>Se determinó en las minutas contractuales como obligación que todo contratista que sea un consorcio o unión temporal deberá cotizar en el sistema de seguridad social como cotizante  y afiliar al personal que se encuentre con vinculación laboral</t>
  </si>
  <si>
    <t>APORTAR ESTADO DE LA REPARACIÓN DE LOS ANDENES CIV 7007964 - 7006005 - 7006056 - 7005459  Y EL ACTA DE REUNIÓN DEFINIENDO LAS FECHAS DE LAS CORRECCIÓN</t>
  </si>
  <si>
    <t>Mecanismo de seguimiento</t>
  </si>
  <si>
    <t>Un (1) mecanismo</t>
  </si>
  <si>
    <t>Se aportó el estado de la reparación de los andenes civ 7007964 - 7006005 - 7006056 - 7005459  y el acta de reunión definiendo las fechas de las corrección</t>
  </si>
  <si>
    <t>APORTAR SOPORTES TÉCNICOS DE LAS MEMORIAS DE CALCULO DE CANTIDADES  DE DEMOLICIONES DE LA EJECUCIÓN CON SU RESPECTIVAS EQUIVALENCIAS.</t>
  </si>
  <si>
    <t>Capacitaciones realizadas</t>
  </si>
  <si>
    <t>Capacitaciones realizadas al total de apoyos a la supervisión</t>
  </si>
  <si>
    <t>2019-06-07</t>
  </si>
  <si>
    <t>2020-02-17</t>
  </si>
  <si>
    <t>Se aportó los soportes técnicos de las memorias de calculo de cantidades  de demoliciones de la ejecución con su respectivas equivalencias.</t>
  </si>
  <si>
    <t>IDENTIFICAR Y ENTREGAR SOPORTES DE LOS PAGOS SEGÚN SUS CANTIDADES, SOLICITAR PLAN DE MANEJO AMBIENTAL Y CERTIFICADO DEL PROCESO PRODUCTIVO DEL TRATAMIENTO DEL MATERIAL DE ESCOMBRO DE LOS 1440.52 M3 QUE FALTAN POR SOPORTAR</t>
  </si>
  <si>
    <t>Oficio solicitud</t>
  </si>
  <si>
    <t>Numero de requerimientos realizados</t>
  </si>
  <si>
    <t>Se identificó y entregó los soportes de los pagos según sus cantidades, solicitar plan de manejo ambiental y certificado del proceso productivo del tratamiento del material de escombro de los 1440.52 m3 que faltaban por soportar</t>
  </si>
  <si>
    <t>SOLICITAR ESTUDIOS Y DISEÑOS, PMT, ESTRUCTURA DEL PAVIMENTO, DISEÑO GEOMÉTRICO, ESPACIO PUBLICO, REDES DE SERVICIOS, ESTRUCTURAS Y ESTUDIOS DE DISEÑO; JUSTIFICANDO TÉCNICAMENTE POR PARTE DE INTERVENTORÍA LA NECESIDAD DE LOS CAMBIOS EN EL DISEÑO</t>
  </si>
  <si>
    <t>Comunicaciones enviadas</t>
  </si>
  <si>
    <t>Número de comunicaciones enviadas</t>
  </si>
  <si>
    <t>2020-02-03</t>
  </si>
  <si>
    <t>Se solicitó los estudios y diseños, pmt, estructura del pavimento, diseño geométrico, espacio publico, redes de servicios, estructuras y estudios de diseño; justificando técnicamente por parte de interventoría la necesidad de los cambios en el diseño</t>
  </si>
  <si>
    <t>ENTREGAR SOPORTES DE LOS 15 M3 FALTANTES DE RCD</t>
  </si>
  <si>
    <t>Visitas técnicas adelantadas</t>
  </si>
  <si>
    <t>(visitas técnicas adelantadas/total de obras en garantía) *100</t>
  </si>
  <si>
    <t>INFRAESTRUCTURA, PIGA</t>
  </si>
  <si>
    <t>Se entregó los soportes de los 15 m3 faltantes de rcd</t>
  </si>
  <si>
    <t>ENTREGAR ESTADO JURÍDICO Y TÉCNICO  DE LAS ZONAS DE INTERVENCIÓN Y SOPORTES DE LAS RESPECTIVAS LICENCIAS PARA LA CONSTRUCCIÓN DE LA AVENIDA EL TINTAL</t>
  </si>
  <si>
    <t>Se entregó el estado jurídico y técnico  de las zonas de intervención y soportes de las respectivas licencias para la construcción de la avenida el tintal</t>
  </si>
  <si>
    <t>CUMPLIDA INEFECTIVA</t>
  </si>
  <si>
    <t>HALLAZGO ADMINISTRATIVO POR INCERTIDUMBRE EN LOS SALDOS DE LAS CUENTAS QUE CONFORMAN LOS INVENTARIOS COMO DE LAS PROPIEDADES PLANTA Y EQUIPO, AL NO PODER ESTABLECER EL SALDO REAL DE LOS BIENES Y BAJA DE ELEMENTOS QUE SE ENCUENTRAN INCORPORADOS EN LA CONTABILIDAD DEL FONDO COMO DE SU CONTROL ADMINISTRATIVO. (VER INFORME)</t>
  </si>
  <si>
    <t>HALLAZGO ADMINISTRATIVO POR INCERTIDUMBRE EN LOS SALDOS DE LAS CUENTAS QUE CONFORMAN LOS INVENTARIOS COMO DE LAS PROPIEDADES PLANTA Y EQUIPO</t>
  </si>
  <si>
    <t>Mesa de trabajo</t>
  </si>
  <si>
    <t>Una (1) mesa de trabajo</t>
  </si>
  <si>
    <t>Se elaboraró un plan de gestión estratégico donde se puso en marcha todas las actividades a desarrollar en pro de la culminación  y determinación del proceso de ayudas técnicas</t>
  </si>
  <si>
    <t>ESTABLECER LOS SEGMENTOS VIALES INTERVENIDOS EN LA EJECUCIÓN DEL CONVENIO 1292-2012.</t>
  </si>
  <si>
    <t>documento</t>
  </si>
  <si>
    <t>Un (1) documento</t>
  </si>
  <si>
    <t>INFRAESTRUCTURA, CONTABILIDAD, ADMINISTRATIVO</t>
  </si>
  <si>
    <t>2019-11-25</t>
  </si>
  <si>
    <t>2020-02-05</t>
  </si>
  <si>
    <t>Se estableció los segmentos viales intervenidos en la ejecución del convenio 1292-2012.</t>
  </si>
  <si>
    <t>Documento</t>
  </si>
  <si>
    <t>REALIZAR SOLICITUD  A LA UNIDAD DE MANTENIMIENTO VIAL Y  LA TESORERÍA DISTRITAL A FIN DE ESTABLECER EL PROCEDIMIENTO PARA QUE EL VALOR DE LOS RENDIMIENTOS SE HAN ABONADOS AL PRESUPUESTO DEL FONDO DE DESARROLLO LOCAL DE BOSA EN CASO DE QUE LOS HAYA</t>
  </si>
  <si>
    <t>CAPACITACIÓN REALIZADAS</t>
  </si>
  <si>
    <t>NÚMERO DE CAPACITACIONES REALIZADAS</t>
  </si>
  <si>
    <t>CONTABILIDAD, INFRAESTRUCTURA, CALIDAD</t>
  </si>
  <si>
    <t>2019-12-09</t>
  </si>
  <si>
    <t>2020-01-06</t>
  </si>
  <si>
    <t xml:space="preserve">Se realizó la solicitud  a la unidad de mantenimiento vial y  la tesorería distrital a fin de establecer el procedimiento para que el valor de los rendimientos sean abonados al presupuesto del fondo de desarrollo local de bosa </t>
  </si>
  <si>
    <t>Capacitación Realizadas</t>
  </si>
  <si>
    <t>HALLAZGO ADMINISTRATIVO POR FALTA DE SOPORTES QUE JUSTIFIQUEN LAS CUENTAS POR PAGAR  QUE SE ENCUENTRAN INCORPORADOS EN LA CONTABILIDAD POR  VALOR DE $175.587.065 (VER INFORME).</t>
  </si>
  <si>
    <t>PROPORCIONAR ANÁLISIS LOS RUBROS SEÑALADOS EN EL HALLAZGO DE CUENTAS POR PAGAR Y ANEXAR SOPORTE DE LA SITUACIÓN DE CADA UNO</t>
  </si>
  <si>
    <t>ORGANIZACION DOCUMENTAL</t>
  </si>
  <si>
    <t>NUMERO DE CONTRATOS ORGANIZADOS /NUMERO DE CONTRATOS REALIZADOS POSTERIOS A LA FECHA DEL HALLAZGO</t>
  </si>
  <si>
    <t>CONTABILIDAD</t>
  </si>
  <si>
    <t>2020-01-13</t>
  </si>
  <si>
    <t>2020-01-24</t>
  </si>
  <si>
    <t>Se proporcionó un análisis de los rubros señalados en el hallazgo de cuentas por pagar y anexo soporte de la situación de cada uno</t>
  </si>
  <si>
    <t>Organizacion Documental</t>
  </si>
  <si>
    <t>HALLAZGO ADMINISTRATIVO POR FALTA DE SOPORTES QUE JUSTIFIQUEN LAS CUENTAS POR PAGAR EN VALOR DE $175.587.067</t>
  </si>
  <si>
    <t>ESTABLECER E IMPLEMENTAR ESPECÍFICAMENTE UN MECANISMO INTERNO QUE PERMITA IMPLANTAR LOS CAMBIOS QUE SE GENEREN EN EL ÁREA DE ALMACÉN LOS CUALES DEBEN QUEDAR DILIGENCIADOS EN EL APLICATIVO EN TIEMPO DE CIERRE</t>
  </si>
  <si>
    <t>Notas aclaratorias</t>
  </si>
  <si>
    <t>ALMACÉN, CALIDAD</t>
  </si>
  <si>
    <t>2019-12-23</t>
  </si>
  <si>
    <t>2020-02-21</t>
  </si>
  <si>
    <t>Se estableció e implementó específicamente un mecanismo interno que permitió implantar los cambios que se generen en el área de almacén los cuales deben quedar diligenciados en el aplicativo en tiempo de cierre</t>
  </si>
  <si>
    <t>Notas Aclaratorias</t>
  </si>
  <si>
    <t>HALLAZGO ADMINISTRATIVO POR FALTA DE SOPORTES QUE JUSTIFIQUEN LAS CUENTAS POR PAGAR EN VALOR DE $175.587.069</t>
  </si>
  <si>
    <t>ESTABLECER E IMPLEMENTAR ESPECÍFICAMENTE UN MECANISMO INTERNO QUE PERMITA INVOLUCRAR EN LA RENDICIÓN DE CUENTAS LOS ESTADOS FINANCIEROS COMO INSTRUMENTO PARA LA TOMA DE DECISIONES</t>
  </si>
  <si>
    <t>MECANISMO INTERNO DE RESPONSABILIDAD</t>
  </si>
  <si>
    <t># DE ACTAS DE REUNIÓN</t>
  </si>
  <si>
    <t>CONTRATACIÓN, ALMACÉN Y CONTABILIDAD</t>
  </si>
  <si>
    <t>2020-02-10</t>
  </si>
  <si>
    <t>Se estableció  e implementó específicamente un mecanismo interno que permitió involucrar en la rendición de cuentas los estados financieros como instrumento para la toma de decisiones</t>
  </si>
  <si>
    <t>Actas de reunión</t>
  </si>
  <si>
    <t>3.1.1</t>
  </si>
  <si>
    <t>HALLAZGO ADMINISTRATIVO ORIGINADA EN DIFERENCIAS Y DEFICIENCIAS ESTABLECIDAS EN EL PROCESO DE MANTENIMIENTO Y ADECUACIONES LOCATIVAS - CONTRATO DE OBRA PÚBLICA NO.149 DE 2017 “CONSORCIO LOS JARDINES”.</t>
  </si>
  <si>
    <t>PROBLEMAS DE FILTRACIONES EN LA CUBIERTA, CAMBIOS DE LOS PUSH INSTALADOS TANTO EN ORINALES COMO LAVAMANOS, DETERIORO PREMATURO DE LA PINTURA EXTERIOR, TOMA CORRIENTE EN EL ÁREA DE COCINA SIN SERVICIO,DES FIJACIÓN TAPA DE INTERRUPTORES, APOZAMIENTOS DE AGUA EN LOS PISOS DE CAUCHO</t>
  </si>
  <si>
    <t>REQUERIR AL CONTRATISTA PARA QUE EFECTUE REPARACIONES DE LAS OBRAS</t>
  </si>
  <si>
    <t>REPARACIONES REQUERIDAS</t>
  </si>
  <si>
    <t># DE REQUERIMIENTOS REALIZADOS</t>
  </si>
  <si>
    <t>2019-12-20</t>
  </si>
  <si>
    <t>2020-03-31</t>
  </si>
  <si>
    <t>Se requirió al contratista para que efectue reparaciones de las obras</t>
  </si>
  <si>
    <t>Reparaciones Requeridas</t>
  </si>
  <si>
    <t>SE EVIDENCIÓ UN DOBLE PAGO POR CUANTO LA GRIFERÍA TIPO PUSH INSTALADA Y PAGADA SE ENCUENTRA INMERSA IGUALMENTE RECONOCIDA BAJO LAS ACTIVIDADES SUMINISTRO E INSTALACIÓN DE LAVAMANOS DE INCRUSTAR COLOR BLANCO (INCLUYE VÁLVULA DE CONTROL, SIFÓN COMPLETO TIPO BOTELLA Y GRIFERÍA TIPO PUSH, 10, 1, 7 SUMINISTRO E INSTALACIÓN DE ORINAL LÍNEA INFANTIL COLOR BLANCO (INCLUYE GRIFERÍA TIPO PUSH)</t>
  </si>
  <si>
    <t>REQUERIR AL CONTRATISTA PARA QUE EFECTUE LA DEVOLUCION DE DINERO POR DOBLE PAGO EN LOS  ÍTEMS 10.1.17 Y 10.1.18</t>
  </si>
  <si>
    <t>DEVOLUCION DE DINERO</t>
  </si>
  <si>
    <t>Se requirió al contratista para que efectue la devolucion de dinero por doble pago en los  ítems 10.1.17 y 10.1.18</t>
  </si>
  <si>
    <t>Devolucion De Dinero</t>
  </si>
  <si>
    <t>3.1.2</t>
  </si>
  <si>
    <t>HALLAZGO ADMINISTRATIVO ORIGINADO POR DEBILIDADES EN LA GESTIÓN DOCUMENTAL DE LAS CARPETAS CONTRACTUALES - CONTRATO INTERADMINISTRATIVO NO. 117 DE 2016 “SUBRED INTEGRADA DE SERVICIOS DE SALUD SUR OCCIDENTE”.</t>
  </si>
  <si>
    <t>DEBILIDADES EN LA GESTIÓN DOCUMENTAL DE LAS CARPETAS CONTRACTUALES - CONTRATO INTERADMINISTRATIVO NO. 117 DE 2016 “SUBRED INTEGRADA DE SERVICIOS DE SALUD SUR OCCIDENTE</t>
  </si>
  <si>
    <t>REALIZAR INTERVENCION DOCUMENTAL AL CONTRATO A LAS CARPETAS DEL CONTRATO INTERADMINISTRATIVO 117 DE 2016</t>
  </si>
  <si>
    <t>INTERVENCION DOCUMENTAL</t>
  </si>
  <si>
    <t>2020-05-01</t>
  </si>
  <si>
    <t>Se realizó intervencion documental al contrato a las carpetas del contrato interadministrativo 117 de 2016</t>
  </si>
  <si>
    <t>Intervencion Documental</t>
  </si>
  <si>
    <t>HALLAZGO ADMINISTRATIVO POR INEFECTIVIDAD DE LA ACCIÓN CORRECTIVA DEL HALLAZGO 3.1.1 AUDITORÍA DE DESEMPEÑO CÓDIGO 132 PAD 2018  POR INEFECTIVIDAD DE LA ACCIÓN CORRECTIVA “POR FALTA DE CONTROLES EN LA INTERVENTORÍA Y/O SUPERVISIÓN EN LA PLANEACIÓN, EJECUCIÓN Y LIQUIDACIÓN DEL CONTRATO DE OBRA”</t>
  </si>
  <si>
    <t>FALTA DE REQUERIMIENTO Y TRASLADO  A LA INTERVENTORÍA SOBRE INFORMES DE LA CONTRALORÍA DE BOGOTÁ.  FALTA DE REMISIÓN A ENTES DE CONTROL  FRENTE AL EJERCICIO DE LA INTERVENTORÍA.  INADECUADOS SEGUIMIENTOS A LA RESPUESTA DEL ENTE DE CONTROL.</t>
  </si>
  <si>
    <t>1. REALIZAR COMITÉS DE SEGUIMIENTO A CONTRATOS DE OBRA E INTERVENTORÍA ENTRE EL FDLB Y LOS CONTRATISTAS CON EL FIN DE DAR TRASLADO DE INFORMES Y REQUERIMIENTOS DE ENTES DE CONTROL.</t>
  </si>
  <si>
    <t>COMITÉS DE SEGUIMIENTO A CONTRATOS DE  OBRAS E INTERVENTORÍA DEL  FDLB.</t>
  </si>
  <si>
    <t>COMITÉS REALIZADOS/ COMITÉS PROGRAMADOS A REALIZAR</t>
  </si>
  <si>
    <t>ÁREA DE INFRAESTRUCTURA-INGENIERO APOYO.  SUPERVISIÓN Y/O APOYO DE CONTRATOS DE OBRA.</t>
  </si>
  <si>
    <t>2020-08-01</t>
  </si>
  <si>
    <t>2020-12-31</t>
  </si>
  <si>
    <t>Se realizó comités de seguimiento a contratos de obra e interventoría entre el fdlb y los contratistas con el fin de dar traslado de informes y requerimientos de entes de control.</t>
  </si>
  <si>
    <t>Comités de Seguimiento a Contratos</t>
  </si>
  <si>
    <t>3.1.2.2</t>
  </si>
  <si>
    <t>HALLAZGO ADMINISTRATIVO POR INEFECTIVIDAD DE LA ACCIÓN CORRECTIVA DEL HALLAZGO 3.1.1 AUDITORÍA DE DESEMPEÑO 132 DE 2018.  POR INEFECTIVIDAD DE LA ACCIÓN CORRECTIVA “POR FALTA DE CONTROLES EN LA INTERVENTORÍA Y/O SUPERVISIÓN EN LA PLANEACIÓN, EJECUCIÓN Y LIQUIDACIÓN DEL CONTRATO DE OBRA</t>
  </si>
  <si>
    <t>FALTA DE REMISIÓN A ENTES DE CONTROL  FRENTE AL EJERCICIO DE LA INTERVENTORÍA.  INADECUADOS SEGUIMIENTOS A LA RESPUESTA DEL ENTE DE CONTROL.</t>
  </si>
  <si>
    <t>1. INFORMAR Y DAR TRASLADO A  LOS ENTES DE CONTROL  EN CASO DE PRESENTARSE SOLICITUDES Y DE ACUERDO A LOS COMITÉS REALIZADOS CON LOS CONTRATISTAS DE OBRA E INTERVENTORÍA.</t>
  </si>
  <si>
    <t>REQUERIMIENTO REALIZADOS A LOS DIFERENTES ENTES DE CONTROL.</t>
  </si>
  <si>
    <t>COMUNICACIONES REMITIDAS/COMUNICACIONES A REMITIR</t>
  </si>
  <si>
    <t>Se informó y dio traslado a  los entes de control  en caso de presentarse solicitudes y de acuerdo a los comités realizados con los contratistas de obra e interventoría.</t>
  </si>
  <si>
    <t xml:space="preserve">Requerimientos realizados </t>
  </si>
  <si>
    <t>3.1.2.3</t>
  </si>
  <si>
    <t>HALLAZGO ADMINISTRATIVO POR INEFECTIVIDAD DE LA ACCIÓN CORRECTIVA DEL HALLAZGO 3.1.3.1 AUDITORÍA DE REGULARIDAD CÓDIGO 93 PAD 2019  POR INEFECTIVIDAD DE LA ACCIÓN CORRECTIVA “HALLAZGO ADMINISTRATIVO CON INCIDENCIA FISCAL EN CUANTÍA DE $1.309.153.353 Y PRESUNTA INCIDENCIA DISCIPLINARIA, ORIGINADA EN DIFERENCIAS Y DEFICIENCIAS ESTABLECIDAS EN EL PROCESO CONSTRUCTIVO - CONTRATO DE OBRA PUBLICA 116 DE 2016 "UNIÓN TEMPORAL VIAL BOSA</t>
  </si>
  <si>
    <t>FALTA DE SEGUIMIENTO Y CONTROL DE LOS CONTRATOS A CARGO DEL FDLB.         FALTA DE DOCUMENTO O ACTO ADMINISTRATIVO QUE DIRECCIONE Y DEFINAN LOS MECANISMOS Y CONTROLES. PARA LOS CONTRATISTAS QUE EJECUTAN OBRAS PARA EL FDLB.</t>
  </si>
  <si>
    <t>1. RELIZAR COMITÉS DE SEGUIMIENTO A CONTRATOS DE OBRA E INTERVENTORIA ENTRE EL FDLB Y LOS CONTRATISTAS CON EL FIN DE REALIZAR SEGUIMIENTO Y CONTROL.</t>
  </si>
  <si>
    <t>Se realizó comités de seguimiento a contratos de obra e interventoria entre el fdlb y los contratistas con el fin de realizar seguimiento y control.</t>
  </si>
  <si>
    <t xml:space="preserve">Comités de Seguimiento </t>
  </si>
  <si>
    <t>FALTA DE SEGUIMIENTO Y CONTROL DE LOS CONTRATOS A CARGO DEL FDLB.            FALTA DE DOCUMENTO O ACTO ADMINISTRATIVO QUE DIRECCIONE Y DEFINAN LOS MECANISMOS Y CONTROLES. PARA LOS CONTRATISTAS QUE EJECUTAN OBRAS PARA EL FDLB.</t>
  </si>
  <si>
    <t>APLICAR EL  MANUAL DE SUPERVISIÓN E INTERVENTORÍA DE SDG</t>
  </si>
  <si>
    <t>REMITIR A LAS INTERVENTORÍAS EL MANUAL DE SUPERVISIÓN E INTERVENTORÍA</t>
  </si>
  <si>
    <t>COMUNICACIONES REMITIDAS A LA INTERVENTORÍA/ NO. DE CONTRATOS DE INTERVENTORÍAS VIGENTES.</t>
  </si>
  <si>
    <t>2020-09-30</t>
  </si>
  <si>
    <t>Se aplicó el  manual de supervisión e interventoría de sdg</t>
  </si>
  <si>
    <t xml:space="preserve"> Manual de Supervisión e Interventoría</t>
  </si>
  <si>
    <t>3.1.2.4</t>
  </si>
  <si>
    <t>HALLAZGO ADMINISTRATIVO POR INEFECTIVIDAD DE LA ACCIÓN CORRECTIVA DEL HALLAZGO 3.1.3.1 AUDITORÍA DE REGULARIDAD CÓDIGO 93 PAD 2019.  POR INEFECTIVIDAD DE LA ACCIÓN CORRECTIVA “HALLAZGO ADMINISTRATIVO CON INCIDENCIA FISCAL EN CUANTÍA DE $1.309.153.353 Y PRESUNTA INCIDENCIA DISCIPLINARIA, ORIGINADA EN DIFERENCIAS Y DEFICIENCIAS ESTABLECIDAS EN EL PROCESO CONSTRUCTIVO - CONTRATO DE OBRA PUBLICA 116 DE 2016 "UNIÓN TEMPORAL VIAL BOSA</t>
  </si>
  <si>
    <t>FALTA DE JUSTIFICACIÓN Y VERIFICACIÓN  DE PAGOS DE OBRAS.                                                                                                          }FALTA DE PLANEACIÓN Y DISEÑOS.</t>
  </si>
  <si>
    <t>REMITIR A LAS INTERVENTORÍAS DE OBRAS  LOS MANUALES DE SUPERVISIÓN E INTERVENTORÍA, Y DE BUENAS PRACTICAS EN LA ACTIVIDAD CONTRACTUAL PARA SU APLICACIÓN.</t>
  </si>
  <si>
    <t>REMITIR A LAS INTERVENTORÍAS EL MANUAL DE SUPERVISIÓN E INTERVENTORÍA, Y DE BUENAS PRACTICAS</t>
  </si>
  <si>
    <t>Se remitió a las interventorías de obras  los manuales de supervisión e interventoría, y de buenas practicas en la actividad contractual para su aplicación.</t>
  </si>
  <si>
    <t xml:space="preserve"> Manual de Supervisión e Interventoría y de buenas practicas </t>
  </si>
  <si>
    <t>FALTA DE JUSTIFICACIÓN Y VERIFICACIÓN  PARA  PAGOS.                                                                                                               FALTA DE PLANEACIÓN Y FALTA DE DISEÑOS.</t>
  </si>
  <si>
    <t>2. ELABORAR JUSTIFICACIÓN Y SER AVALADA POR LA INTERVENTORÍA Y POR LA SUPERVISIÓN DEL CONTRATO DESIGNADA POR LA ALCADLÍA LOCAL DE BOSA, EN CASO DE PRESENTARSE  ITEMS NO PREVISTOS O MAYORES CANTIDADES DE OBRA.</t>
  </si>
  <si>
    <t>JUSTIFICACIONES ELABORADAS Y AVALADAS DE ITEMS NO PREVISTOS O MAYORES CANTIDADES DE OBRA.</t>
  </si>
  <si>
    <t>JUSTIFICACIONES ELABORADAS Y AVALADAS/ CONTRATOS CON ÍTEMS NO PREVISTOS O MAYORES CANTIDADES.</t>
  </si>
  <si>
    <t>Se elaboró una justificación  avalada por la interventoría y por la supervisión del contrato designado por la alcadlía local de bosa, en caso de presentarse  items no previstos o mayores cantidades de obra.</t>
  </si>
  <si>
    <t xml:space="preserve">Justificaciones </t>
  </si>
  <si>
    <t>OBSERVACIO´N ADMINISTRATIVA ORIGINADA EN LAS INCONSISTENCIAS EN EL MANEJO DEL ARCHIVO DOCUMENTAL DE LOS EXPEDIENTES DE LOS CONTRATOS NO. 238-2018, 251- 2018 Y 227-2018.</t>
  </si>
  <si>
    <t>DESCUIDO EN EL ORDENAMIENTO DE LOS FOLIOS O DE LOS DOCUMENTOS EN CADA CARPETA.   DESCONOCIMIENTO EN EL PROCEDIMIENTO DE GESTIÓN DOCUMENTAL POR PARTE DE LAS PERSONAS INTERVINIENTES.</t>
  </si>
  <si>
    <t>REVISAR LOS EXPEDIENTES DOCUMENTALES DE LOS CONTRATOS NOS. 238-2018, 251-2018 Y 227-2018 PARA SU INTERVENCIÓN DOCUMENTAL Y ARCHIVISTÍCA.</t>
  </si>
  <si>
    <t>REVISAR E INTEVENIR ADECUADAMENTE CADA UNO SE LOS CARPETAS CONTRACTUALES</t>
  </si>
  <si>
    <t>REVISIONES E INTERVENCIONES DE CARPETAS DOCUMENTALES REALIZADAS/REVISIONES DE CARPETAS DOCUMENTALES A REALIZAR.</t>
  </si>
  <si>
    <t>PROFESIONAL 222-24 AREA GESTIÓN DESARROLLO LOCAL APOYO TÉCNICO AL ÁREA DE GESTIÓN DOCUMENTAL.</t>
  </si>
  <si>
    <t>2020-07-15</t>
  </si>
  <si>
    <t>Se revisó los expedientes documentales de los contratos nos. 238-2018, 251-2018 y 227-2018 para su intervención documental y archivistíca.</t>
  </si>
  <si>
    <t>Carpetas Contractuales</t>
  </si>
  <si>
    <t>FALTA DE CONTROL  EN LA REVISIÓN DOCUMENTAL Y ORGANIZACIÓN  POR PARTE DE  LAS PERSONAS INTERVINIENTES.</t>
  </si>
  <si>
    <t>REALIZAR EJERCICIOS DE CAPACITACIONES SOBRE MANEJO DOCUMENTAL DIRIGIDO A:  ÁREAS DE APOYO A LA SUPERVISIÓN- CONTRATISTAS Y SERVIDORES PÚBLICOS EQUIPO DE GESTIÓN DOCUMENTAL.</t>
  </si>
  <si>
    <t>CAPACITACIONES EN GESTIÓN DOCUMENTAL DIRIGIDA A LÁS ÁREAS RESPONSABLES</t>
  </si>
  <si>
    <t>CAPACITACIONES REALIZADAS EN GESTIÓN DOCUMENTAL/CAPACITACIONES  EN GESTIÓN DOCUMENTAL A PROGRAMAR.</t>
  </si>
  <si>
    <t>PROFESIONAL 222-24 AGDL APOYO TÉCNICO AL ÁREA DE GESTIÓN DOCUMENTAL.  CALIDAD</t>
  </si>
  <si>
    <t>2020-10-31</t>
  </si>
  <si>
    <t>Se realizó ejercicios de capacitaciones sobre manejo documental dirigido a:  áreas de apoyo a la supervisión- contratistas y servidores públicos equipo de gestión documental.</t>
  </si>
  <si>
    <t>Capacitaciones</t>
  </si>
  <si>
    <t>NO SE CUMPLIO´ CON LAS OBLIGACIONES DE PUBLICIDAD EN EL SISTEMA SECOP II, DE LOS DIFERENTES ACTOS EXPEDIDOS EN LOS SIGUIENTES PROCESOS CONTRACTUALES: CPS NO 244 DE 2018, CPS NO 185 DE 2018 Y CPS 246 DE 2018</t>
  </si>
  <si>
    <t>FALTA DE CONTROL POR PARTE DEL  APOYO A LA SUPERVISIÓN FRENTE AL SEGUIMIENTO Y  CARGUE DE INFORMACIÓN EN SECOP.</t>
  </si>
  <si>
    <t>REQUERIR AL CONTRATISTA A FIN DE QUE ENTREGUE LOS DOCUMENTOS PENDIENTES DE CARGUE AL APLICATIVO  SECOP,  DE LOS CONTRATOS NOS. 244 DE 2018- 185 DE  2018- 246 DE 2018-</t>
  </si>
  <si>
    <t>REQUERIMIENTOS REALIZADOS</t>
  </si>
  <si>
    <t>REQUERIMIENTOS REALIZADOS/REQUERIMIENTOS SOLICITADOS</t>
  </si>
  <si>
    <t>ÁREA DE GESTIÓN DE DESARROLLO LOCAL-CONTRATACIÓN PROFESIONAL UNIVERSITARIO 219-18 ABOGADO FDLB</t>
  </si>
  <si>
    <t>Se requirió al contratista a fin de que entregue los documentos pendientes de cargue al aplicativo  secop,  de los contratos nos. 244 de 2018- 185 de  2018- 246 de 2018-</t>
  </si>
  <si>
    <t>Requerimientos Realizados</t>
  </si>
  <si>
    <t>INADECUADOS SEGUIMIENTOS A LA EJECUCIÓN DE LOS CONTRATOS.</t>
  </si>
  <si>
    <t>REALIZAR EJERCICIOS DE CAPACITACIONES SOBRE EL MANUAL DE CONTRATACIÓN Y SUPERVISIÓN DIRIGIDO A:  ÁREAS DE APOYO A LA SUPERVISIÓN (PERSONAS NATURALES Y JURIDICAS) SERVIDORES PÚBLICOS.</t>
  </si>
  <si>
    <t>CAPACITACIONES EN MANUAL DE CONTRATACIÓN Y SUPERVISIÓN   DIRIGIDA A LÁS ÁREAS RESPONSABLES</t>
  </si>
  <si>
    <t>CAPACITACIONES REALIZADAS MANUAL DE CONTRATACIÓN/CAPACITACIONES  EN  CONTRATACIÓN A PROGRAMAR.</t>
  </si>
  <si>
    <t>Se realizó ejercicios de capacitaciones sobre el manual de contratación y supervisión dirigido a:  áreas de apoyo a la supervisión (personas naturales y juridicas) servidores públicos.</t>
  </si>
  <si>
    <t xml:space="preserve">Capacitaciones </t>
  </si>
  <si>
    <t>HALLAZGO ADMINISTRATIVO. INCORRECCIONES DE CANTIDAD EN LA CUENTA CONTRIBUCIONES, TASAS E INGRESOS NO TRIBUTARIOS – MULTAS QUE GENERAN INCERTIDUMBRES POR $192.416.795,42 EN EL SALDO PRESENTADO</t>
  </si>
  <si>
    <t>INTERPRETACION EN LA GENERACIÓN DEL FORMATO CB-0905.</t>
  </si>
  <si>
    <t>SOLICITAR CONCEPTO ANTE LA CONTRALORIA DISTRITAL SOBRE LA INTERPRETACIÓN EN LA GENERACION DEL FORMATO CB-0905 CUENTAS DENOMINADA POR COBRAR, ESPECIFICAMENTE DE COMO SE DEBE REPORTAR LOS VALORES DE PROVISION DE CADA CUENTA POR COBRAR, YA QUE EL FORMATO NO PERMITE INCLUIR VALORES NEGATIVOS Y SU APLICACION.</t>
  </si>
  <si>
    <t>SOLICITUD CONCEPTO FORMATO CB-0905 CUENTAS POR COBRAR</t>
  </si>
  <si>
    <t>SOLICITUD SOBRE FORMATO CB-0905 CUENTAS POR COBRAR</t>
  </si>
  <si>
    <t>ARÉA DE CONTABILIDAD</t>
  </si>
  <si>
    <t>Se solicitó un concepto ante la contraloria distrital sobre la interpretación en la generacion del formato cb-0905 cuentas denominada por cobrar, especificamente de como se debe reportar los valores de provision de cada cuenta por cobrar, ya que el formato no permite incluir valores negativos y su aplicacion.</t>
  </si>
  <si>
    <t>Solicitud concepto formato Cb-0905</t>
  </si>
  <si>
    <t>HALLAZGO ADMINISTRATIVO. INCORRECCIONES DE PRESENTACIÓN QUE GENERAN INCERTIDUMBRES POR VALOR DE $96.231.417 EN EL SALDO DEL ACTIVO INVENTARIOS PRESENTADO EN EL ESTADO DE SITUACIÓN FINANCIERA DEL FDLB.</t>
  </si>
  <si>
    <t>FALTA DE CONTROLES INTERNOS FRENTE A LA ENTREGA DE LOS BIENES DE PROYECTOS DE INVERSIÓN</t>
  </si>
  <si>
    <t>REALIZAR REVISION  DE LOS SOPORTES OBJETO DE ENTREGA POR LA CUENTA 151030 INVENTARIOS EN LA VIGENCIA 2019.</t>
  </si>
  <si>
    <t>SOPORTE DE ENTREGA DE INVENTARIOS CUENTA 151030</t>
  </si>
  <si>
    <t>NO. DE SALIDAS REVISADAS/NO. DE SALIDAS REALIZADAS DE LA CUENTA 151030 VIGENCIA 2019</t>
  </si>
  <si>
    <t>ÁREA DE ALMACÉN ÁREA DE CONTABILIDAD</t>
  </si>
  <si>
    <t>Se realizó revision  de los soportes objeto de entrega por la cuenta 151030 inventarios en la vigencia 2019.</t>
  </si>
  <si>
    <t>Soporte de Entrega de Inventarios</t>
  </si>
  <si>
    <t>HALLAZGO ADMINISTRATIVO. INCORRECCIONES DE REVELACIÓN EN EL SALDO EXPUESTO EN LAS CUENTAS Y SUBCUENTAS DEL GRUPO PROPIEDAD PLANTA Y EQUIPO QUE GENERAN INCERTIDUMBRES POR VALOR DE $205.732.435,00</t>
  </si>
  <si>
    <t>FALTA DE COMPARACIONES ENTRE LO REPORTADO EN NOTAS DE LOS ESTADOS CONTABLES CON LOS MOVIMIENTOS DE INVENTARIOS</t>
  </si>
  <si>
    <t>COMPARAR LOS MOVIMIENTOS DE ALMACEN Y REFLEJARLOS EN LAS NOTAS DE LOS ESTADOS CONTABLES REGISTRADOS EN SIVICOF.</t>
  </si>
  <si>
    <t>COMPARACION DE MOVIMIENTOS DE INVENTARIOS</t>
  </si>
  <si>
    <t>COMPARACION DE MOVIMIENTOS ANUALES DE PROPIEDAD, PLANTA Y EQUIPO CON SIVICOF</t>
  </si>
  <si>
    <t>Se comparó los movimientos de almacen y reflejarlos en las notas de los estados contables registrados en sivicof.</t>
  </si>
  <si>
    <t>Comparacion de Movimientos de Inventarios</t>
  </si>
  <si>
    <t>FALTA DE CONTROLES SOBRE EL SEGUIMIENTO EN LA INVERSION EN CONTRATOS DE OBRA</t>
  </si>
  <si>
    <t>ELABORAR RELACION SOBRE LA INVERSION DE CONTRATOS DE OBRA POR LAS VIGENCIAS 2016-2017-2018, ESTABLECIENDO EN LA CUENTA CONTABLE EL REGISTRO.</t>
  </si>
  <si>
    <t>ELABORAR RELACION DE INVERSION DE CONTRATOS DE OBRA 2016-2017-2018</t>
  </si>
  <si>
    <t>NO DE CONTRATO DE OBRA POR VIGENCIA / TOTAL CONTRATOS DE OBRAS POR LAS VIGENCIAS</t>
  </si>
  <si>
    <t>ÁREA DE CONTABILIDAD</t>
  </si>
  <si>
    <t>Se elaboró una relacion sobre la inversion de contratos de obra por las vigencias 2016-2017-2018, estableciendo en la cuenta contable el registro.</t>
  </si>
  <si>
    <t>Relacion de Inversion de Contratos de Obra 2016-2017-2018</t>
  </si>
  <si>
    <t>HALLAZGO ADMINISTRATIVO. INCORRECCIONES EN LA PRESENTACIÓN EN LOS COMPONENTES DE LA CUENTA BIENES DE USO PÚBLICO EN CONSTRUCCIÓN QUE GENERAN INCERTIDUMBRE POR $458.664.953 EN EL SALDO DE LA CUENTA.</t>
  </si>
  <si>
    <t>FALTA DE SEGUIMIENTO SOBRE LA INVERSION EN CONTRATOS DE OBRA PUBLICA EN LO REFERENTE A PARQUES Y VIAS</t>
  </si>
  <si>
    <t>CONSOLIDAR LOS SOPORTES DE ORIGEN DE LOS TRAMOS VIALES INCLUIDOS EN INVENTARIO DE ALMACEN INCLUYENDO LOS PARQUES.</t>
  </si>
  <si>
    <t>SOPORTES DE LOS TRAMOS VIALES Y PARQUES INCLUIDOS EN ALMACEN</t>
  </si>
  <si>
    <t>ÁREA DE INFRAESTRUCTURA ÁREA JURIDICA  ÁREA CONTABILIDAD</t>
  </si>
  <si>
    <t>Se consolidó los soportes de origen de los tramos viales incluidos en inventario de almacen incluyendo los parques.</t>
  </si>
  <si>
    <t>Soportes de los Tramos Viales y Parques</t>
  </si>
  <si>
    <t>HALLAZGO ADMINISTRATIVO. INCORRECCIONES DE REVELACIÓN EN LOS COMPONENTES DE LAS OPERACIONES RECIPROCAS QUE GENERA INCERTIDUMBRE POR $15.545.736.630 CON LA UNIDAD DE MANTENIMIENTO VIAL.</t>
  </si>
  <si>
    <t>FALTA DE SEGUIMIENTO SOBRE LAS OPERACIONES RECIPROCAS</t>
  </si>
  <si>
    <t>SE REALIZARÁ CIRCULARIZACION CON LOS ENTES DONDE SE POSEE OPERACIÓN RECIPROCA DE FORMA MENSUAL</t>
  </si>
  <si>
    <t>COMUNICACIONES REMITIDAS</t>
  </si>
  <si>
    <t>NO DE COMUNICACIONES DE CUENTAS RECIPROCAS MENSUALES/ NO COMUNICACIONES ENVIADAS</t>
  </si>
  <si>
    <t>Se realizó circularizacion con los entes donde se posee operación reciproca de forma mensual</t>
  </si>
  <si>
    <t>Comunicaciones Remitidas</t>
  </si>
  <si>
    <t>3.3.2.1</t>
  </si>
  <si>
    <t>HALLAZGO ADMINISTRATIVO. INCORRECCIONES DE PRESENTACIÓN POR FALENCIAS EN LOS PROCEDIMIENTOS CONTABLES PARA LA OBTENCIÓN DE LOS SALDOS PRESENTADOS EN LOS ESTADOS FINANCIEROS EN LAS NOTAS EXPLICATIVAS DE LOS ESTADOS FINANCIEROS SE RECONOCEN COMO LIMITACIONES Y DEFICIENCIAS GENERALES DE TIPO OPERATIVO O ADMINISTRATIVO</t>
  </si>
  <si>
    <t>FALTA DE OPORTUNIDAD EN LA VALIDACION DE INGRESOS DE BIENES POR PROYECTOS DE INVERSION A TRAVES DEL AREA ALMACEN</t>
  </si>
  <si>
    <t>GENERAR LINEAMIENTO SOBRE EL INGRESO DE TODOS LOS BIENES A ALMACEN EN TIEMPO REAL DE EJECUCION DE LOS CONTRATOS, DIRIGIDO A LOS SUPERVISORES DE CONTRATO.</t>
  </si>
  <si>
    <t>INSTRUCCIÓN REMITIDA</t>
  </si>
  <si>
    <t>1 COMUNICACIÓN</t>
  </si>
  <si>
    <t>Se generó un lineamiento sobre el ingreso de todos los bienes a almacen en tiempo real de ejecucion de los contratos, dirigido a los supervisores de contrato.</t>
  </si>
  <si>
    <t>Instrucción Remitida</t>
  </si>
  <si>
    <t>HALLAZGO ADMINISTRATIVO POR DEFICIENTE GESTIÓN EN COBRO PERSUASIVO Y COBRO COACTIVO EN EL RECAUDO DE ACRECENCIAS NO TRIBUTARIAS.</t>
  </si>
  <si>
    <t>1.INDEBIDA NOTIFICACIÓN DE LOS ACTOS ADMINISTRATIVOS Y MORA AL PROFESIONAL RESPONSABLE DE COBRO PERSUASIVO. 2.INAPROPIADO SEGUIMIENTO A LOS PROCESOS DE COBRO PERSUASIVO. 3.ALTA ROTACIÓN DE PERSONAL ENCARGADO DEL COBRO PERSUASIVO.</t>
  </si>
  <si>
    <t>1.VERIFICAR LA RESOLUCIÓN SANCIONATORIA POR PARTE DEL PROFESIONAL ESPECIALIZADO 222-24 PARA IMPONER LA MULTA VALIDANDO QUE SEA CLARA, EXPRESA Y EXIGIBLE E INFORMAR AL PROFESIONAL ENCARGADO DE COBRO PERSUASIVO DANDO INICIO AL TRÁMITE DE COBRO PERSUASIVO</t>
  </si>
  <si>
    <t>NÚMERO DE RESOLUCIONES SANCIONATORIAS CON MULTA CON COBRO PERSUASIVO</t>
  </si>
  <si>
    <t>NÚMERO DE RESOLUCIONES SANCIONATORIA CON MULTAS VERIFICADAS/NÚMERO DE RESOLUCIONES SANCIONATORIA CON MULTAS EXPEDIDAS CON COBRO PERSUASIVO</t>
  </si>
  <si>
    <t>ÁREA DE GESTIÓN POLICIVA - PROFESIONAL ESPECIALIZADO 222-24 Y/O ABOGADOS DE APOYO</t>
  </si>
  <si>
    <t>2020-10-07</t>
  </si>
  <si>
    <t>Se verificar la resolución sancionatoria por parte del profesional especializado 222-24 para imponer la multa validando que sea clara, expresa y exigible e informar al profesional encargado de cobro persuasivo dando inicio al trámite de cobro persuasivo</t>
  </si>
  <si>
    <t>Resoluciones Sancionatorias con Multa</t>
  </si>
  <si>
    <t>3.3.2.2</t>
  </si>
  <si>
    <t>HALLAZGO ADMINISTRATIVO. NO SE CUMPLIÓ CON LAS OBLIGACIONES DE PUBLICIDAD EN EL SISTEMA SECOP II, DE LOS DIFERENTES ACTOS EXPEDIDOS EN LOS PROCESOS CONTRACTUALES: CPS NO. 255-2018 Y CPS NO. 256-2019</t>
  </si>
  <si>
    <t>INOPORTUNIDAD EN LA VERIFICACIÓN DE LA PUBLICACIÓN DE LOS DOCUMENTOS DE LOS PROCESOS DE CONTRATACIÓN.</t>
  </si>
  <si>
    <t>REALIZAR SEGUIMIENTO MENSUAL A LA PUBLICACIÓN DE LOS DOCUMENTOS DE LOS PROCESOS DE CONTRATACIÓN EN LA PLATAFORMA SECOP I Y SECOP II  SEGÚN LO SEÑALADO EN EL ARTÍCULO  2.2.1.1.1.7.1.  DEL DECRETO 1082 DE 2015.</t>
  </si>
  <si>
    <t>DOCUMENTOS PUBLICADOS EN LA PLATAFORMA TRANSACCIONAL SECOP</t>
  </si>
  <si>
    <t>NÚMERO DE DOCUMENTOS DE  EXPEDIENTES PROCESOS CONTRACTUALES PUBLICADOS EN LA PLATAFORMA DEL SECOP/ NÚMERO DE PROCESOS CONTRACTUALES.</t>
  </si>
  <si>
    <t>GESTIÓN DEL DESARROLLO LOCAL- CONTRATACIÓN PROFESIONAL UNIVERSITARIO 219-18</t>
  </si>
  <si>
    <t>Se realizó seguimiento mensual a la publicación de los documentos de los procesos de contratación en la plataforma secop i y secop ii  según lo señalado en el artículo  2.2.1.1.1.7.1.  del decreto 1082 de 2015.</t>
  </si>
  <si>
    <t>Documentos publicados SECOP</t>
  </si>
  <si>
    <t>FALTA DE VERIFICACIÓN Y COTEJACIÓN POR PARTE DEL APOYO A LA SUPERVSIÓN Y DEMÁS RESPONSABLES.</t>
  </si>
  <si>
    <t>SE COMUNICARÁ POR MEDIO DE MEMORANDO A LOS RESPONSABLES DE CADA PROCESO CONTRACTUAL Y A QUIENES EJERCEN LAS ACTIVIDADES DE SUPERVISIÓN, LA  OBLIGACIÓN LEGAL DE PUBLICAR TODOS LOS DOCUMENTOS .</t>
  </si>
  <si>
    <t>COMUNICACIÓN ASOCIADA CON LA RESPONSABILIDAD DE PUBLICAR.</t>
  </si>
  <si>
    <t>NÚMERO DE COMUNICACIÓN REALIZADA/NÚMERO DE COMUNICACIÓN ESTABLECIDA.</t>
  </si>
  <si>
    <t>GESTIÓN DEL DESARROLLO LOCAL-CONTRATACIÓN PROFESIONAL UNIVERSITARIO 219-18</t>
  </si>
  <si>
    <t>Se comunicó por medio de memorando a los responsables de cada proceso contractual y a quienes ejercen las actividades de supervisión, la  obligación legal de publicar todos los documentos .</t>
  </si>
  <si>
    <t>Comunicación asociada con la responsabilidad de publicar</t>
  </si>
  <si>
    <t>3.3.2.3</t>
  </si>
  <si>
    <t>HALLAZGO ADMINISTRATIVO POR DEFICIENCIAS EN EL MANEJO DEL ARCHIVO DE GESTIÓN DOCUMENTAL DE LOS CONTRATOS NO. 255-2018 Y 256-2019</t>
  </si>
  <si>
    <t>FALTA DE ORGANIZACIÓN EN LOS EXPEDIENTES CONTRACTUALES, OCASIONANDO DUDA EN LA CONFIABILIDAD DEL MANEJO DE LA INFORMACIÓN DOCUMENTAL DE LA ENTIDAD</t>
  </si>
  <si>
    <t>REALIZAR LA INTERVENCIÓN Y ORGANIZACIÓN DOCUMENTAL DE LOS CONTRATOS NO. 255 DE 2018 Y 256 DE 2019 (ORDENACIÓN, DEPURACIÓN, LIMPIEZA, FOLIACIÓN, ALMACENAMIENTO EN CARPETAS, DESCRIPCIÓN, ALMACENAMIENTO EN CAJAS E INSTALACIÓN.) Y DIGITALIZACIÓN.</t>
  </si>
  <si>
    <t>INTERVENCIÓN Y ORGANIZACIÓN DE  CONTRATOS DE PRESTACIÓN DE SERVICIOS NO. 255 DE 2018 Y 256  DE 2019</t>
  </si>
  <si>
    <t>REVISION E  INTERVENCIÓN DE UNIDADES DOCUMENTALES /REVISION DE UNIDADES DOCUMENTALES A INTERVENIR</t>
  </si>
  <si>
    <t>GESTIÓN DEL DESARROLLO LOCAL- PROFESIONAL ESPECIALIZADO 222-24 LÍDER GESTIÓN DOCUMENTAL</t>
  </si>
  <si>
    <t>Se realizó la intervención y organización documental de los contratos no. 255 de 2018 y 256 de 2019 (ordenación, depuración, limpieza, foliación, almacenamiento en carpetas, descripción, almacenamiento en cajas e instalación.) y digitalización.</t>
  </si>
  <si>
    <t xml:space="preserve">Intervención y Organización de  Contratos </t>
  </si>
  <si>
    <t>1.1</t>
  </si>
  <si>
    <t>LA ALCALDÍA DE BOSA PUBLICÓ DE MANERA INCOMPLETA Y CONFUSA EN LA PÁGINA DEL SECOP. NO SE ENCUENTRA PUBLICADO EL CONTRATO DE PRESTACIÓN DE SERVICIOS CCI- 022-2020, FUE SUSCRITO PARA EL SUMINISTRO DE BIENES Y SERVICIOS PARA ATENDER EL GASTO DE LA ATENCIÓN HUMANITARIA DE EMERGENCIA DEL COVID -19. NO SE OBSERVA LA FECHA DE PUBLICACIÓN LO QUE IMPIDE ESTABLECER LA OPORTUNIDAD Y EL CUMPLIMIENTO DE LOS TIEMPOS ESTIMADOS DE REGISTRO. HALLAZGO CON PRESUNTA CONNOTACIÓN DE INCIDENCIA DISCIPLINARIA.</t>
  </si>
  <si>
    <t>1 INOPORTUNIDAD EN BÚSQUEDA DOCUMENTAL EN LA PLATAFORMA TRANSACCIONAL 2 FALTA DE LINEAMIENTOS Y CONCEPTOS EN  MANEJO Y CONSULTA DE LOS DOCUMENTOS EN LA PLATAFORMA TRANSACCIONAL 3 FALTA DE LINEAMIENTO POR PARTE DE CCE PARA PODER JUSTIFICAR LA APLICACIÓN DEL CLAUSULADO EN PROCESOS DE EMERGENCIA DE URGENCIA MANIFIESTA</t>
  </si>
  <si>
    <t>1.  SOLICITAR A COLOMBIA COMPRA EFICIENTE CONCEPTO SOBRE PROCESOS CONTRACTUALES PARA CONTRATOS TRANSACCIONALES.</t>
  </si>
  <si>
    <t>PROYECTAR Y RADICAR LA SOLICITUD DE CONCEPTO A COLOMBIA COMPRA EFICIENTE</t>
  </si>
  <si>
    <t>DOCUMENTO PROYECTADO Y ENVIADO.</t>
  </si>
  <si>
    <t>ASESOR ÁREA DE CONTRATACIÓN</t>
  </si>
  <si>
    <t>2020-06-30</t>
  </si>
  <si>
    <t>Se solicitó a colombia compra eficiente concepto sobre procesos contractuales para contratos transaccionales.</t>
  </si>
  <si>
    <t xml:space="preserve"> Solicitud de Concepto a Colombia Compra Eficiente</t>
  </si>
  <si>
    <t>1 INOPORTUNIDAD EN LA BÚSQUEDA  DE DOCUMENTOS EN LA PLATAFORMA TRANSACCIONAL.</t>
  </si>
  <si>
    <t>2. APLICAR EL MANUAL DE BUENAS PRÁCTICAS DE CONTRATACIÓN DE LA SECRETARÍA DISTRITAL DE GOBIERNO</t>
  </si>
  <si>
    <t>CAPACITAR AL GRUPO DE CONTRATACIÓN RESPECTO EN LA APLICACIÓN DEL MANUAL CONTRATACIÓN.</t>
  </si>
  <si>
    <t>JORNADA DE CAPACITACIÓN</t>
  </si>
  <si>
    <t>2020-10-13</t>
  </si>
  <si>
    <t>Se aplicó el manual de buenas prácticas de contratación de la secretaría distrital de gobierno</t>
  </si>
  <si>
    <t>Capacitación</t>
  </si>
  <si>
    <t>VERIFICAR PERIÓDICAMENTE EL EXPEDIENTE DE SECOP II SOBRE LA APLICACIÓN DEL MANUAL DE CONTRATACIÓN.</t>
  </si>
  <si>
    <t>DOCUMENTO DE VERIFICACIÓN.</t>
  </si>
  <si>
    <t>1.2</t>
  </si>
  <si>
    <t>EL HALLAZGO COMUNICADO HACE REFERENCIA A SOBRECOSTOS EN LAS 4 ENTREGAS DE LOS KITS ALIMENTARIOS, SIN EMBARGO, EN LA RESPUESTA DE LA ALCALDÍA NO HAY ACLARACIÓN SOBRE LA SEGUNDA ENTREGA QUE REGISTRA UN SOBRE COSTO DEL 6% CON BASE EN LOS PRECIOS DE REFERENCIA TOMADOS POR LA CONTRALORÍA GENERAL DE LA REPUBLICA Y DETERMINA QUE SE ENCUENTRA UN HALLAZGO CON PRESUNTA INCIDENCIA FISCAL POR VALOR DE $95,855,427</t>
  </si>
  <si>
    <t>1 VARIACIÓN DEL MERCADO DE PRECIOS EN KITS ALIMENTARIOS Y ASEO 2 IMPRECISIÓN EN EL SEGUIMIENTO/CONTROL DEL OPERADOR CRUZ ROJA FRENTE A LAS CIFRAS REPORTADAS 3 DIFERENCIAS DE GRAMAJE EN ALGUNOS PRODUCTOS -KIT ALIMENTARIO 4 FALTA DE JUSTIFICACIÓN DEL PORCENTAJE ADMINISTRACIÓN EN LA PROPUESTA ECONÓMICA DE CRUZ ROJA</t>
  </si>
  <si>
    <t>1. REALIZAR UN COMITÉ TÉCNICO DEL CONTRATO 022-2020, PARA VERIFICAR Y APROBAR MODIFICACIÓN DEL PORCENTAJE DE ADMINISTRACIÓN.</t>
  </si>
  <si>
    <t>COMITÉ TÉCNICO</t>
  </si>
  <si>
    <t>1. COMITÉ TÉCNICO</t>
  </si>
  <si>
    <t>DESPACHO CONTRATACIÓN APOYO A LA SUPERVISIÓN</t>
  </si>
  <si>
    <t>2020-06-12</t>
  </si>
  <si>
    <t>Se realizó un comité técnico del contrato 022-2020, para verificar y aprobar modificación del porcentaje de administración.</t>
  </si>
  <si>
    <t>Comité Técnico</t>
  </si>
  <si>
    <t>2. SUSCRIBIR OTROSÍ MODIFICATORIO PARA PRECISIÓN DE CLAUSULADO</t>
  </si>
  <si>
    <t>ELABORACIÓN OTROSÍ MODIFICATORIO</t>
  </si>
  <si>
    <t>2. SUSCRIPCIÓN DEL OTROSÍ POR LA PLATAFORMA TRANSACCIONAL SECOP II</t>
  </si>
  <si>
    <t>ASESOR ÁREA DE CONTRATACIÓN   APOYO A LA SUPERVISIÓN</t>
  </si>
  <si>
    <t>Se suscribió un otrosí modificatorio para precisión de clausulado</t>
  </si>
  <si>
    <t>Otrosí Modificatorio</t>
  </si>
  <si>
    <t>3. CITAR Y ADELANTAR COMITÉ TÉCNICO CON LA CRUZ ROJA, REQUIRIENDO ACLARACIÓN DE LAS CIFRAS REPORTADAS  FRENTE AL ÚLTIMO INFORME ENTREGADO.</t>
  </si>
  <si>
    <t>COMITÉ EXTRAORDINARIO ADELANTADO CON PUNTOS A TRATAR</t>
  </si>
  <si>
    <t>1. COMITÉ EXTRAORDINARIO ADELANTADO CON PUNTOS A TRATAR</t>
  </si>
  <si>
    <t>DESPACHO Y APOYO A LA SUPERVISIÓN</t>
  </si>
  <si>
    <t>2020-06-18</t>
  </si>
  <si>
    <t>Se citó y adelantó un comité técnico con la cruz roja, requiriendo aclaración de las cifras reportadas  frente al último informe entregado.</t>
  </si>
  <si>
    <t xml:space="preserve">Comité Extraordinario </t>
  </si>
  <si>
    <t>4.  VERIFICAR EL INFORME TÉCNICO, ADMINISTRATIVO Y FINANCIERO, RESPECTO DE LAS OBSERVACIONES REALIZADAS EN COMITÉ TÉCNICO DEL 12-06-2020 Y POSTERIOR  APROBACIÓN DE GASTO.</t>
  </si>
  <si>
    <t>VERIFICAR COSTOS, CIFRAS Y CANTIDADES DEL INFORME PRESENTADO.</t>
  </si>
  <si>
    <t>INFORME VERIFICADO</t>
  </si>
  <si>
    <t>2020-06-24</t>
  </si>
  <si>
    <t>2020-07-30</t>
  </si>
  <si>
    <t>Se verificó el informe técnico, administrativo y financiero, respecto de las observaciones realizadas en comité técnico del 12-06-2020 y posterior  aprobación de gasto.</t>
  </si>
  <si>
    <t>Informe</t>
  </si>
  <si>
    <t>5. REQUERIR AL OPERADOR CRUZ ROJA FRENTE A LAS IMPRECISIONES A LOS VALORES REPORTADOS EN EL INFORME TÉCNICO, ADMINISTRATIVO Y FINANCIERO DE EJECUCIÓN PARA QUE SEAN CORREGIDOS.</t>
  </si>
  <si>
    <t>REQUERIR DESDE LA SUPEVISIÓN DETALLAR IMPRECISIONES DE LOS INFORMES DEL OPERADOR.</t>
  </si>
  <si>
    <t>1. REQUERIMIENTO REALIZADA.</t>
  </si>
  <si>
    <t>SUPERVISIÓN Y   APOYO A LA SUPERVISIÓN</t>
  </si>
  <si>
    <t>Se requirió al operador cruz roja frente a las imprecisiones a los valores reportados en el informe técnico, administrativo y financiero de ejecución para que fuesen corregidos.</t>
  </si>
  <si>
    <t>Requerimiento</t>
  </si>
  <si>
    <t>Consolidado Seguimiento Plan de Mejoramiento Contraloría</t>
  </si>
  <si>
    <t>Avances cumplimiento Acciones por Dependencias</t>
  </si>
  <si>
    <t>Dependencia</t>
  </si>
  <si>
    <t>Total Acciones</t>
  </si>
  <si>
    <t>Acciones Cumplidas</t>
  </si>
  <si>
    <t>Acciones por Cumplir</t>
  </si>
  <si>
    <t>% Acciones cumplidas</t>
  </si>
  <si>
    <t># Acciones cumplimiento 0%</t>
  </si>
  <si>
    <t>Promedio cumplimiento acciones - Total</t>
  </si>
  <si>
    <t>Tareas Pendientes</t>
  </si>
  <si>
    <t>Cumplimiento al 30 de Junio de 2018, según programación</t>
  </si>
  <si>
    <t xml:space="preserve"> - Plan de digitalización de expedientes contractuales 2017.
- Inventarios mensuales de Almacén.
- Avances en la elaboración y actualización de instrumentos archivísticos.</t>
  </si>
  <si>
    <t>- Solicitud concepto a SHD.
- Capacitación en reservas
- Formato supervisión aprobado.</t>
  </si>
  <si>
    <t>- Flujo en Secop II.
- Capacitaciones a supervisores.
- Curso de Contratación virtual.
- Reentrenamiento grupo de profesionales.
- Designación persona para el cargue de información.</t>
  </si>
  <si>
    <t>Dirección de Tecnologías e Información</t>
  </si>
  <si>
    <t>- Expedición acto administrativo MIPG.</t>
  </si>
  <si>
    <t>- Ajustes Manual Operativo Contable.
- Planillas de pago con punto de revisión.</t>
  </si>
  <si>
    <t>Dirección de Gestión del Talento Humano</t>
  </si>
  <si>
    <t>- Revisión de muestro de la publicación de contratos en Secop.</t>
  </si>
  <si>
    <t>N/A</t>
  </si>
  <si>
    <t>Total</t>
  </si>
  <si>
    <t>Avances cumplimiento Acciones compartidas entre Dependencias</t>
  </si>
  <si>
    <t>Promedio cumplimiento acciones</t>
  </si>
  <si>
    <t>Dirección de Tecnologías e Información y Oficina Asesora de Comunicaciones</t>
  </si>
  <si>
    <t>Subsecretaría de Gestión Institucional y Dirección de Gestión del Talento Humano</t>
  </si>
  <si>
    <t>- Continuar con la actualización de los documentos de los procesos.</t>
  </si>
  <si>
    <t>Dirección Financiera y Dirección Administrativa</t>
  </si>
  <si>
    <t>Dirección Financiera y Dirección de Tecnologías e Información</t>
  </si>
  <si>
    <t>Dirección de Contratación y Dirección de Tecnologías e Información</t>
  </si>
  <si>
    <t>Consolidado</t>
  </si>
  <si>
    <t xml:space="preserve">
Código Auditorías 93 y 133 Vigencia 2019
132 - 183 y 604  Vigencia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</si>
</sst>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5" x14ac:knownFonts="1">
    <font>
      <sz val="11"/>
      <color theme="1"/>
      <name val="Calibri"/>
      <family val="2"/>
      <scheme val="minor"/>
    </font>
    <font>
      <sz val="11"/>
      <color theme="1"/>
      <name val="Calibri"/>
      <family val="2"/>
      <scheme val="minor"/>
    </font>
    <font>
      <sz val="11"/>
      <color rgb="FF9C6500"/>
      <name val="Calibri"/>
      <family val="2"/>
      <scheme val="minor"/>
    </font>
    <font>
      <b/>
      <sz val="11"/>
      <color theme="1"/>
      <name val="Calibri"/>
      <family val="2"/>
      <scheme val="minor"/>
    </font>
    <font>
      <sz val="14"/>
      <color theme="8" tint="-0.499984740745262"/>
      <name val="Arial Rounded MT Bold"/>
      <family val="2"/>
    </font>
    <font>
      <sz val="11"/>
      <color theme="0"/>
      <name val="Calibri"/>
      <family val="2"/>
      <scheme val="minor"/>
    </font>
    <font>
      <b/>
      <sz val="11"/>
      <color rgb="FF000000"/>
      <name val="Times New Roman"/>
      <family val="1"/>
    </font>
    <font>
      <sz val="11"/>
      <color rgb="FF000000"/>
      <name val="Times New Roman"/>
      <family val="1"/>
    </font>
    <font>
      <sz val="11"/>
      <color indexed="8"/>
      <name val="Calibri"/>
      <family val="2"/>
      <scheme val="minor"/>
    </font>
    <font>
      <sz val="8"/>
      <name val="Calibri"/>
      <family val="2"/>
      <scheme val="minor"/>
    </font>
    <font>
      <sz val="11"/>
      <color rgb="FF000000"/>
      <name val="Calibri"/>
      <family val="2"/>
      <scheme val="minor"/>
    </font>
    <font>
      <b/>
      <sz val="11"/>
      <color indexed="9"/>
      <name val="Calibri"/>
      <family val="2"/>
      <scheme val="minor"/>
    </font>
    <font>
      <sz val="11"/>
      <color theme="3"/>
      <name val="Calibri"/>
      <family val="2"/>
      <scheme val="minor"/>
    </font>
    <font>
      <b/>
      <sz val="11"/>
      <color rgb="FF9C6500"/>
      <name val="Calibri"/>
      <family val="2"/>
      <scheme val="minor"/>
    </font>
    <font>
      <b/>
      <sz val="24"/>
      <color theme="3"/>
      <name val="Calibri"/>
      <family val="2"/>
      <scheme val="minor"/>
    </font>
  </fonts>
  <fills count="8">
    <fill>
      <patternFill patternType="none"/>
    </fill>
    <fill>
      <patternFill patternType="gray125"/>
    </fill>
    <fill>
      <patternFill patternType="solid">
        <fgColor rgb="FFFFEB9C"/>
      </patternFill>
    </fill>
    <fill>
      <patternFill patternType="solid">
        <fgColor indexed="5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0"/>
        <bgColor rgb="FF000000"/>
      </patternFill>
    </fill>
  </fills>
  <borders count="21">
    <border>
      <left/>
      <right/>
      <top/>
      <bottom/>
      <diagonal/>
    </border>
    <border>
      <left style="thin">
        <color theme="0"/>
      </left>
      <right/>
      <top style="thin">
        <color theme="0"/>
      </top>
      <bottom style="thin">
        <color theme="0"/>
      </bottom>
      <diagonal/>
    </border>
    <border>
      <left style="hair">
        <color indexed="8"/>
      </left>
      <right style="hair">
        <color indexed="8"/>
      </right>
      <top style="hair">
        <color indexed="8"/>
      </top>
      <bottom style="dashed">
        <color theme="3"/>
      </bottom>
      <diagonal/>
    </border>
    <border>
      <left style="hair">
        <color indexed="8"/>
      </left>
      <right/>
      <top style="hair">
        <color indexed="8"/>
      </top>
      <bottom style="dashed">
        <color theme="3"/>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medium">
        <color rgb="FFB8CCE4"/>
      </left>
      <right style="medium">
        <color rgb="FFB8CCE4"/>
      </right>
      <top style="medium">
        <color rgb="FFB8CCE4"/>
      </top>
      <bottom/>
      <diagonal/>
    </border>
    <border>
      <left style="medium">
        <color rgb="FFB8CCE4"/>
      </left>
      <right style="medium">
        <color rgb="FFB8CCE4"/>
      </right>
      <top/>
      <bottom style="medium">
        <color rgb="FFB8CCE4"/>
      </bottom>
      <diagonal/>
    </border>
    <border>
      <left/>
      <right style="medium">
        <color rgb="FFB8CCE4"/>
      </right>
      <top style="medium">
        <color rgb="FFB8CCE4"/>
      </top>
      <bottom style="thick">
        <color rgb="FF95B3D7"/>
      </bottom>
      <diagonal/>
    </border>
    <border>
      <left/>
      <right style="medium">
        <color rgb="FFB8CCE4"/>
      </right>
      <top style="medium">
        <color rgb="FFB8CCE4"/>
      </top>
      <bottom style="medium">
        <color rgb="FFB8CCE4"/>
      </bottom>
      <diagonal/>
    </border>
    <border>
      <left/>
      <right style="medium">
        <color rgb="FFB8CCE4"/>
      </right>
      <top/>
      <bottom style="medium">
        <color rgb="FFB8CCE4"/>
      </bottom>
      <diagonal/>
    </border>
    <border>
      <left style="medium">
        <color rgb="FFB8CCE4"/>
      </left>
      <right/>
      <top style="medium">
        <color rgb="FFB8CCE4"/>
      </top>
      <bottom style="thick">
        <color rgb="FF95B3D7"/>
      </bottom>
      <diagonal/>
    </border>
    <border>
      <left style="medium">
        <color rgb="FFB8CCE4"/>
      </left>
      <right/>
      <top style="medium">
        <color rgb="FFB8CCE4"/>
      </top>
      <bottom style="medium">
        <color rgb="FFB8CCE4"/>
      </bottom>
      <diagonal/>
    </border>
    <border>
      <left/>
      <right/>
      <top style="medium">
        <color rgb="FFB8CCE4"/>
      </top>
      <bottom style="medium">
        <color rgb="FFB8CCE4"/>
      </bottom>
      <diagonal/>
    </border>
    <border>
      <left/>
      <right/>
      <top style="hair">
        <color indexed="8"/>
      </top>
      <bottom style="dashed">
        <color theme="3"/>
      </bottom>
      <diagonal/>
    </border>
    <border>
      <left style="dashed">
        <color theme="3"/>
      </left>
      <right style="dashed">
        <color theme="3"/>
      </right>
      <top style="dashed">
        <color theme="3"/>
      </top>
      <bottom/>
      <diagonal/>
    </border>
    <border>
      <left style="thin">
        <color indexed="64"/>
      </left>
      <right/>
      <top style="thin">
        <color indexed="64"/>
      </top>
      <bottom style="thin">
        <color indexed="64"/>
      </bottom>
      <diagonal/>
    </border>
    <border>
      <left style="dashed">
        <color theme="3"/>
      </left>
      <right/>
      <top style="dashed">
        <color theme="3"/>
      </top>
      <bottom/>
      <diagonal/>
    </border>
    <border>
      <left style="hair">
        <color indexed="8"/>
      </left>
      <right style="hair">
        <color indexed="8"/>
      </right>
      <top style="hair">
        <color indexed="8"/>
      </top>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67">
    <xf numFmtId="0" fontId="0" fillId="0" borderId="0" xfId="0"/>
    <xf numFmtId="0" fontId="0" fillId="0" borderId="0" xfId="0" applyAlignment="1">
      <alignment vertical="center" wrapText="1"/>
    </xf>
    <xf numFmtId="0" fontId="0" fillId="0" borderId="0" xfId="0" applyAlignment="1">
      <alignment horizontal="center" vertical="center" wrapText="1"/>
    </xf>
    <xf numFmtId="9" fontId="0" fillId="0" borderId="0" xfId="1" applyFont="1" applyAlignment="1">
      <alignment horizontal="center" vertical="center" wrapText="1"/>
    </xf>
    <xf numFmtId="165" fontId="0" fillId="0" borderId="0" xfId="1" applyNumberFormat="1" applyFont="1" applyAlignment="1">
      <alignment horizontal="center" vertical="center" wrapText="1"/>
    </xf>
    <xf numFmtId="0" fontId="0" fillId="0" borderId="0" xfId="0" applyAlignment="1" applyProtection="1">
      <alignment vertical="center" wrapText="1"/>
      <protection locked="0"/>
    </xf>
    <xf numFmtId="0" fontId="3" fillId="0" borderId="0" xfId="0" applyFont="1" applyAlignment="1" applyProtection="1">
      <alignment vertical="center" wrapText="1"/>
      <protection locked="0"/>
    </xf>
    <xf numFmtId="165" fontId="0" fillId="0" borderId="1" xfId="1" applyNumberFormat="1" applyFont="1" applyFill="1" applyBorder="1" applyAlignment="1">
      <alignment horizontal="center" vertical="center" wrapText="1"/>
    </xf>
    <xf numFmtId="0" fontId="3" fillId="0" borderId="0" xfId="0" applyFont="1" applyAlignment="1">
      <alignment horizontal="center" vertical="center" wrapText="1"/>
    </xf>
    <xf numFmtId="49" fontId="0" fillId="0" borderId="0" xfId="0" applyNumberFormat="1" applyAlignment="1">
      <alignment horizontal="justify" vertical="center" wrapText="1"/>
    </xf>
    <xf numFmtId="0" fontId="0" fillId="4" borderId="0" xfId="0" applyFill="1" applyAlignment="1">
      <alignment vertical="center" wrapText="1"/>
    </xf>
    <xf numFmtId="0" fontId="5" fillId="4" borderId="0" xfId="0" applyFont="1" applyFill="1" applyAlignment="1">
      <alignment vertical="center" wrapText="1"/>
    </xf>
    <xf numFmtId="0" fontId="0" fillId="4" borderId="0" xfId="0" applyFill="1" applyAlignment="1">
      <alignment horizontal="center" vertical="center" wrapText="1"/>
    </xf>
    <xf numFmtId="165" fontId="0" fillId="0" borderId="0" xfId="0" applyNumberFormat="1" applyAlignment="1">
      <alignment horizontal="center" vertical="center" wrapText="1"/>
    </xf>
    <xf numFmtId="9" fontId="3" fillId="0" borderId="0" xfId="1" applyFont="1" applyAlignment="1">
      <alignment horizontal="center" vertical="center" wrapText="1"/>
    </xf>
    <xf numFmtId="9" fontId="0" fillId="0" borderId="0" xfId="0" applyNumberFormat="1" applyAlignment="1">
      <alignment horizontal="center" vertical="center" wrapText="1"/>
    </xf>
    <xf numFmtId="0" fontId="0" fillId="0" borderId="0" xfId="1" applyNumberFormat="1" applyFont="1" applyAlignment="1">
      <alignment horizontal="center" vertical="center" wrapText="1"/>
    </xf>
    <xf numFmtId="9" fontId="5" fillId="4" borderId="0" xfId="0" applyNumberFormat="1" applyFont="1" applyFill="1" applyAlignment="1">
      <alignment vertical="center" wrapText="1"/>
    </xf>
    <xf numFmtId="0" fontId="0" fillId="0" borderId="0" xfId="0" pivotButton="1"/>
    <xf numFmtId="0" fontId="0" fillId="0" borderId="0" xfId="0" applyAlignment="1">
      <alignment horizontal="left"/>
    </xf>
    <xf numFmtId="0" fontId="6" fillId="0" borderId="10" xfId="0" applyFont="1" applyBorder="1" applyAlignment="1">
      <alignment horizontal="center" vertical="center"/>
    </xf>
    <xf numFmtId="0" fontId="7" fillId="0" borderId="7" xfId="0" applyFont="1" applyBorder="1" applyAlignment="1">
      <alignment vertical="center"/>
    </xf>
    <xf numFmtId="0" fontId="7" fillId="0" borderId="10" xfId="0" applyFont="1" applyBorder="1" applyAlignment="1">
      <alignment horizontal="center" vertical="center"/>
    </xf>
    <xf numFmtId="0" fontId="6" fillId="0" borderId="7" xfId="0" applyFont="1" applyBorder="1" applyAlignment="1">
      <alignment vertical="center"/>
    </xf>
    <xf numFmtId="0" fontId="8" fillId="4" borderId="5" xfId="0" applyFont="1" applyFill="1" applyBorder="1" applyAlignment="1" applyProtection="1">
      <alignment horizontal="center" vertical="center"/>
      <protection locked="0"/>
    </xf>
    <xf numFmtId="0" fontId="8" fillId="4" borderId="5" xfId="0" applyFont="1" applyFill="1" applyBorder="1" applyAlignment="1">
      <alignment horizontal="center" vertical="center" wrapText="1"/>
    </xf>
    <xf numFmtId="0" fontId="0" fillId="4" borderId="5" xfId="0" applyFill="1" applyBorder="1" applyAlignment="1">
      <alignment horizontal="center" vertical="center"/>
    </xf>
    <xf numFmtId="0" fontId="0" fillId="4" borderId="5" xfId="0" applyFill="1" applyBorder="1" applyAlignment="1">
      <alignment horizontal="center" vertical="center" wrapText="1"/>
    </xf>
    <xf numFmtId="0" fontId="0" fillId="4" borderId="5" xfId="0" applyFill="1" applyBorder="1" applyAlignment="1" applyProtection="1">
      <alignment horizontal="center" vertical="center"/>
      <protection locked="0"/>
    </xf>
    <xf numFmtId="0" fontId="11" fillId="3" borderId="15" xfId="0" applyFont="1" applyFill="1" applyBorder="1" applyAlignment="1">
      <alignment horizontal="center" vertical="center" wrapText="1"/>
    </xf>
    <xf numFmtId="0" fontId="11" fillId="3" borderId="15" xfId="0" applyFont="1" applyFill="1" applyBorder="1" applyAlignment="1" applyProtection="1">
      <alignment horizontal="center" vertical="center" wrapText="1"/>
      <protection locked="0"/>
    </xf>
    <xf numFmtId="0" fontId="12" fillId="4" borderId="0" xfId="0" applyFont="1" applyFill="1" applyAlignment="1">
      <alignment horizontal="center" vertical="center" wrapText="1"/>
    </xf>
    <xf numFmtId="0" fontId="3" fillId="4" borderId="0" xfId="0" applyFont="1" applyFill="1" applyAlignment="1">
      <alignment horizontal="center" vertical="center" wrapText="1"/>
    </xf>
    <xf numFmtId="0" fontId="11" fillId="6" borderId="15"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0" fillId="4" borderId="19" xfId="0" applyFill="1" applyBorder="1" applyAlignment="1">
      <alignment horizontal="center" vertical="center" wrapText="1"/>
    </xf>
    <xf numFmtId="0" fontId="8" fillId="4" borderId="19" xfId="0" applyFont="1" applyFill="1" applyBorder="1" applyAlignment="1">
      <alignment horizontal="center" vertical="center" wrapText="1"/>
    </xf>
    <xf numFmtId="0" fontId="0" fillId="0" borderId="19" xfId="0" applyBorder="1" applyAlignment="1">
      <alignment horizontal="center" vertical="center" wrapText="1"/>
    </xf>
    <xf numFmtId="0" fontId="0" fillId="4" borderId="19" xfId="0" applyFill="1" applyBorder="1" applyAlignment="1" applyProtection="1">
      <alignment horizontal="center" vertical="center" wrapText="1"/>
      <protection locked="0"/>
    </xf>
    <xf numFmtId="9" fontId="0" fillId="4" borderId="19" xfId="1" applyFont="1" applyFill="1" applyBorder="1" applyAlignment="1" applyProtection="1">
      <alignment horizontal="center" vertical="center" wrapText="1"/>
      <protection locked="0"/>
    </xf>
    <xf numFmtId="0" fontId="10" fillId="7" borderId="19"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0" fillId="4" borderId="16" xfId="0" applyFill="1" applyBorder="1" applyAlignment="1">
      <alignment horizontal="center" vertical="center"/>
    </xf>
    <xf numFmtId="0" fontId="0" fillId="4" borderId="20" xfId="0" applyFill="1" applyBorder="1" applyAlignment="1">
      <alignment horizontal="center" vertical="center" wrapText="1"/>
    </xf>
    <xf numFmtId="0" fontId="10" fillId="7" borderId="20"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12" fillId="4" borderId="0" xfId="0" applyFont="1" applyFill="1" applyAlignment="1">
      <alignment horizontal="center" vertical="center" wrapText="1"/>
    </xf>
    <xf numFmtId="0" fontId="11" fillId="6" borderId="2" xfId="0" applyFont="1" applyFill="1" applyBorder="1" applyAlignment="1">
      <alignment horizontal="center" vertical="center" wrapText="1"/>
    </xf>
    <xf numFmtId="0" fontId="13" fillId="2" borderId="4" xfId="2" applyFont="1" applyBorder="1" applyAlignment="1">
      <alignment horizontal="center" vertical="center" wrapText="1"/>
    </xf>
    <xf numFmtId="0" fontId="13" fillId="2" borderId="18" xfId="2" applyFont="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4" fillId="4" borderId="0" xfId="0" applyFont="1" applyFill="1" applyAlignment="1">
      <alignment horizontal="center" vertical="center" wrapText="1"/>
    </xf>
    <xf numFmtId="0" fontId="14" fillId="4" borderId="0" xfId="0" applyFont="1" applyFill="1" applyAlignment="1">
      <alignment horizontal="center" vertical="center" wrapText="1"/>
    </xf>
  </cellXfs>
  <cellStyles count="3">
    <cellStyle name="Neutral" xfId="2" builtinId="28"/>
    <cellStyle name="Normal" xfId="0" builtinId="0"/>
    <cellStyle name="Porcentaje" xfId="1" builtinId="5"/>
  </cellStyles>
  <dxfs count="48">
    <dxf>
      <font>
        <b/>
        <i val="0"/>
        <color rgb="FF00B050"/>
      </font>
    </dxf>
    <dxf>
      <font>
        <b/>
        <i val="0"/>
        <color rgb="FFFF0000"/>
      </font>
    </dxf>
    <dxf>
      <font>
        <b/>
        <i val="0"/>
        <color rgb="FF00B050"/>
      </font>
    </dxf>
    <dxf>
      <font>
        <b/>
        <i val="0"/>
        <color rgb="FFFF0000"/>
      </font>
    </dxf>
    <dxf>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top style="thin">
          <color theme="0"/>
        </top>
        <bottom style="thin">
          <color theme="0"/>
        </bottom>
      </border>
    </dxf>
    <dxf>
      <alignment horizontal="center" vertical="center" textRotation="0" wrapText="1" indent="0" justifyLastLine="0" shrinkToFit="0" readingOrder="0"/>
      <border outline="0">
        <right style="thin">
          <color theme="0"/>
        </right>
      </border>
    </dxf>
    <dxf>
      <alignment horizontal="center" vertical="center" textRotation="0" wrapText="1" indent="0" justifyLastLine="0" shrinkToFit="0" readingOrder="0"/>
    </dxf>
    <dxf>
      <alignment horizontal="center" vertical="center" textRotation="0" wrapText="1" indent="0" justifyLastLine="0" shrinkToFit="0" readingOrder="0"/>
    </dxf>
    <dxf>
      <font>
        <b/>
      </font>
      <fill>
        <patternFill patternType="none">
          <fgColor indexed="64"/>
          <bgColor auto="1"/>
        </patternFill>
      </fill>
      <alignment horizontal="general" vertical="center" textRotation="0" wrapText="1" indent="0" justifyLastLine="0" shrinkToFit="0" readingOrder="0"/>
      <protection locked="0" hidden="0"/>
    </dxf>
    <dxf>
      <border outline="0">
        <right style="thin">
          <color theme="0"/>
        </right>
      </border>
    </dxf>
    <dxf>
      <alignment horizontal="center" vertical="center" textRotation="0" wrapText="1" indent="0" justifyLastLine="0" shrinkToFit="0" readingOrder="0"/>
    </dxf>
    <dxf>
      <font>
        <b/>
      </font>
      <alignment horizontal="center" vertical="center" textRotation="0" wrapText="1" indent="0" justifyLastLine="0" shrinkToFit="0" readingOrder="0"/>
    </dxf>
    <dxf>
      <numFmt numFmtId="13" formatCode="0%"/>
      <alignment horizontal="center" vertical="center" textRotation="0" wrapText="1" indent="0" justifyLastLine="0" shrinkToFit="0" readingOrder="0"/>
    </dxf>
    <dxf>
      <numFmt numFmtId="30" formatCode="@"/>
      <alignment horizontal="justify" vertical="center" textRotation="0" wrapText="1" indent="0" justifyLastLine="0" shrinkToFit="0" readingOrder="0"/>
    </dxf>
    <dxf>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3" formatCode="0%"/>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border diagonalUp="0" diagonalDown="0" outline="0">
        <left/>
        <right/>
        <top/>
        <bottom/>
      </border>
    </dxf>
    <dxf>
      <numFmt numFmtId="0" formatCode="General"/>
      <alignment horizontal="center" vertical="center" textRotation="0" wrapText="1" indent="0" justifyLastLine="0" shrinkToFit="0" readingOrder="0"/>
      <border>
        <left style="medium">
          <color auto="1"/>
        </left>
      </border>
    </dxf>
    <dxf>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0" hidden="0"/>
    </dxf>
    <dxf>
      <fill>
        <patternFill patternType="none">
          <fgColor indexed="64"/>
          <bgColor auto="1"/>
        </patternFill>
      </fill>
      <alignment horizontal="general" vertical="center" textRotation="0" wrapText="1" indent="0" justifyLastLine="0" shrinkToFit="0" readingOrder="0"/>
      <protection locked="0" hidden="0"/>
    </dxf>
    <dxf>
      <alignment horizontal="center" vertical="center" textRotation="0" wrapText="1" indent="0" justifyLastLine="0" shrinkToFit="0" readingOrder="0"/>
    </dxf>
    <dxf>
      <alignment horizontal="center" vertical="center" textRotation="0" wrapText="1" indent="0" justifyLastLine="0" shrinkToFit="0" readingOrder="0"/>
    </dxf>
    <dxf>
      <font>
        <b/>
      </font>
      <alignment horizontal="center" vertical="center" textRotation="0" wrapText="1" indent="0" justifyLastLine="0" shrinkToFit="0" readingOrder="0"/>
    </dxf>
    <dxf>
      <alignment horizontal="justify"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5" formatCode="0.0%"/>
      <alignment horizontal="center" vertical="center" textRotation="0" wrapText="1" indent="0" justifyLastLine="0" shrinkToFit="0" readingOrder="0"/>
    </dxf>
    <dxf>
      <numFmt numFmtId="13" formatCode="0%"/>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numFmt numFmtId="0" formatCode="General"/>
      <fill>
        <patternFill patternType="none">
          <fgColor indexed="64"/>
          <bgColor auto="1"/>
        </patternFill>
      </fill>
      <alignment horizontal="center"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protection locked="0" hidden="0"/>
    </dxf>
    <dxf>
      <fill>
        <patternFill patternType="none">
          <fgColor indexed="64"/>
          <bgColor auto="1"/>
        </patternFill>
      </fill>
      <alignment horizontal="general" vertical="center" textRotation="0" wrapText="1" indent="0" justifyLastLine="0" shrinkToFit="0" readingOrder="0"/>
      <protection locked="0" hidden="0"/>
    </dxf>
    <dxf>
      <alignment horizontal="center"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zeth Jahira Gonzalez Vargas" refreshedDate="43384.615121064817" createdVersion="6" refreshedVersion="6" minRefreshableVersion="3" recordCount="50" xr:uid="{CEBEDED8-CD35-4FE4-9900-B2D3C414599E}">
  <cacheSource type="worksheet">
    <worksheetSource ref="A6:Z18" sheet="Seguimiento 2020"/>
  </cacheSource>
  <cacheFields count="67">
    <cacheField name="Vigencia" numFmtId="0">
      <sharedItems containsSemiMixedTypes="0" containsString="0" containsNumber="1" containsInteger="1" minValue="2017" maxValue="2018" count="2">
        <n v="2017"/>
        <n v="2018"/>
      </sharedItems>
    </cacheField>
    <cacheField name="CÓD. AUDITORÍA" numFmtId="0">
      <sharedItems containsSemiMixedTypes="0" containsString="0" containsNumber="1" containsInteger="1" minValue="33" maxValue="523"/>
    </cacheField>
    <cacheField name="No. HALLAZGO" numFmtId="0">
      <sharedItems count="36">
        <s v="2.1.2.1"/>
        <s v="2.2.1.1"/>
        <s v="2.2.1.2"/>
        <s v="3.3"/>
        <s v="3.4"/>
        <s v="3.5"/>
        <s v="3.6"/>
        <s v="3.7"/>
        <s v="3.8"/>
        <s v="3.9"/>
        <s v="3.10"/>
        <s v="3.1"/>
        <s v="3.2"/>
        <s v="3.1.1.1"/>
        <s v="3.1.1.2"/>
        <s v="3.1.1.3"/>
        <s v="3.1.1.4"/>
        <s v="3.1.3.1"/>
        <s v="3.1.3.2"/>
        <s v="3.1.3.3"/>
        <s v="3.1.3.4"/>
        <s v="3.1.3.5"/>
        <s v="3.1.3.6"/>
        <s v="3.1.3.7"/>
        <s v="3.1.3.8"/>
        <s v="3.1.3.9"/>
        <s v="3.1.3.10"/>
        <s v="3.1.3.11"/>
        <s v="3.1.4.1"/>
        <s v="3.2.1.1"/>
        <s v="3.3.1.1"/>
        <s v="3.3.1.2"/>
        <s v="3.3.1.3"/>
        <s v="3.3.1.4"/>
        <s v="3.3.1.5"/>
        <s v="3.3.1.6"/>
      </sharedItems>
    </cacheField>
    <cacheField name="HALLAZGO" numFmtId="0">
      <sharedItems longText="1"/>
    </cacheField>
    <cacheField name="CAUSA DEL HALLAZGO" numFmtId="0">
      <sharedItems longText="1"/>
    </cacheField>
    <cacheField name="CÓDIGO ACCIÓN" numFmtId="0">
      <sharedItems containsSemiMixedTypes="0" containsString="0" containsNumber="1" containsInteger="1" minValue="1" maxValue="3"/>
    </cacheField>
    <cacheField name="DESCRIPCIÓN ACCION" numFmtId="0">
      <sharedItems longText="1"/>
    </cacheField>
    <cacheField name="NOMBRE DEL INDICADOR" numFmtId="0">
      <sharedItems/>
    </cacheField>
    <cacheField name="FORMULA DEL INDICADOR" numFmtId="0">
      <sharedItems/>
    </cacheField>
    <cacheField name="META" numFmtId="0">
      <sharedItems containsSemiMixedTypes="0" containsString="0" containsNumber="1" containsInteger="1" minValue="1" maxValue="100"/>
    </cacheField>
    <cacheField name="AREA RESPONSABLE" numFmtId="0">
      <sharedItems count="10">
        <s v="Subsecretaría de Gestión Institucional"/>
        <s v="Oficina Asesora de Planeación"/>
        <s v="Oficina Asesora de Planeación y Subsecretaría de Gestión Institucional"/>
        <s v="Dirección de Derechos Humanos"/>
        <s v="Dirección Administrativa"/>
        <s v="Dirección de Contratación"/>
        <s v="Dirección de Contratación y Subsecretaría de Gestión Institucional"/>
        <s v="Dirección de Derechos Humanos y Subsecretaría de Gestión Institucional"/>
        <s v="Oficina de Control Interno"/>
        <s v="Dirección Financiera"/>
      </sharedItems>
    </cacheField>
    <cacheField name="FECHA DE INICIO" numFmtId="164">
      <sharedItems containsSemiMixedTypes="0" containsNonDate="0" containsDate="1" containsString="0" minDate="2017-11-07T00:00:00" maxDate="2018-07-04T00:00:00"/>
    </cacheField>
    <cacheField name="FECHA DE TERMINACIÓN" numFmtId="164">
      <sharedItems containsSemiMixedTypes="0" containsNonDate="0" containsDate="1" containsString="0" minDate="2018-02-28T00:00:00" maxDate="2019-02-16T00:00:00"/>
    </cacheField>
    <cacheField name="Descripción Avance" numFmtId="0">
      <sharedItems containsBlank="1"/>
    </cacheField>
    <cacheField name="Evidencia Aportada" numFmtId="0">
      <sharedItems containsBlank="1"/>
    </cacheField>
    <cacheField name="Avance variable" numFmtId="0">
      <sharedItems containsString="0" containsBlank="1" containsNumber="1" containsInteger="1" minValue="1" maxValue="3"/>
    </cacheField>
    <cacheField name="Descripción Avance2" numFmtId="0">
      <sharedItems containsBlank="1" longText="1"/>
    </cacheField>
    <cacheField name="Evidencia Aportada2" numFmtId="0">
      <sharedItems containsBlank="1" longText="1"/>
    </cacheField>
    <cacheField name="Avance variable2" numFmtId="0">
      <sharedItems containsString="0" containsBlank="1" containsNumber="1" minValue="0.88427299703264095" maxValue="3"/>
    </cacheField>
    <cacheField name="Descripción Avance3" numFmtId="0">
      <sharedItems containsBlank="1" longText="1"/>
    </cacheField>
    <cacheField name="Evidencia Aportada3" numFmtId="0">
      <sharedItems containsBlank="1" longText="1"/>
    </cacheField>
    <cacheField name="Avance variable3" numFmtId="0">
      <sharedItems containsString="0" containsBlank="1" containsNumber="1" containsInteger="1" minValue="1" maxValue="650"/>
    </cacheField>
    <cacheField name="Descripción Avance4" numFmtId="0">
      <sharedItems containsBlank="1"/>
    </cacheField>
    <cacheField name="Evidencia Aportada4" numFmtId="0">
      <sharedItems containsBlank="1" longText="1"/>
    </cacheField>
    <cacheField name="Avance variable4" numFmtId="0">
      <sharedItems containsString="0" containsBlank="1" containsNumber="1" containsInteger="1" minValue="1" maxValue="4"/>
    </cacheField>
    <cacheField name="Descripción Avance5" numFmtId="0">
      <sharedItems containsBlank="1"/>
    </cacheField>
    <cacheField name="Evidencia Aportada5" numFmtId="0">
      <sharedItems containsBlank="1"/>
    </cacheField>
    <cacheField name="Avance variable5" numFmtId="0">
      <sharedItems containsString="0" containsBlank="1" containsNumber="1" containsInteger="1" minValue="1" maxValue="1"/>
    </cacheField>
    <cacheField name="Descripción Avance6" numFmtId="0">
      <sharedItems containsBlank="1"/>
    </cacheField>
    <cacheField name="Evidencia Aportada6" numFmtId="0">
      <sharedItems containsBlank="1"/>
    </cacheField>
    <cacheField name="Avance variable6" numFmtId="0">
      <sharedItems containsString="0" containsBlank="1" containsNumber="1" containsInteger="1" minValue="1" maxValue="1"/>
    </cacheField>
    <cacheField name="Descripción Avance7" numFmtId="0">
      <sharedItems containsBlank="1"/>
    </cacheField>
    <cacheField name="Evidencia Aportada7" numFmtId="0">
      <sharedItems containsBlank="1"/>
    </cacheField>
    <cacheField name="Avance variable7" numFmtId="0">
      <sharedItems containsString="0" containsBlank="1" containsNumber="1" containsInteger="1" minValue="1" maxValue="1"/>
    </cacheField>
    <cacheField name="Descripción Avance8" numFmtId="0">
      <sharedItems containsBlank="1" longText="1"/>
    </cacheField>
    <cacheField name="Evidencia Aportada8" numFmtId="0">
      <sharedItems containsBlank="1"/>
    </cacheField>
    <cacheField name="Avance variable8" numFmtId="0">
      <sharedItems containsString="0" containsBlank="1" containsNumber="1" minValue="0" maxValue="100"/>
    </cacheField>
    <cacheField name="Descripción Avance9" numFmtId="0">
      <sharedItems containsBlank="1" longText="1"/>
    </cacheField>
    <cacheField name="Evidencia Aportada9" numFmtId="0">
      <sharedItems containsBlank="1"/>
    </cacheField>
    <cacheField name="Avance variable9" numFmtId="0">
      <sharedItems containsString="0" containsBlank="1" containsNumber="1" minValue="0" maxValue="1"/>
    </cacheField>
    <cacheField name="Descripción Avance10" numFmtId="0">
      <sharedItems containsBlank="1" longText="1"/>
    </cacheField>
    <cacheField name="Evidencia Aportada10" numFmtId="0">
      <sharedItems containsBlank="1"/>
    </cacheField>
    <cacheField name="Avance variable10" numFmtId="0">
      <sharedItems containsString="0" containsBlank="1" containsNumber="1" containsInteger="1" minValue="0" maxValue="1"/>
    </cacheField>
    <cacheField name="Descripción Avance11" numFmtId="0">
      <sharedItems containsBlank="1"/>
    </cacheField>
    <cacheField name="Evidencia Aportada11" numFmtId="0">
      <sharedItems containsBlank="1"/>
    </cacheField>
    <cacheField name="Avance variable11" numFmtId="0">
      <sharedItems containsString="0" containsBlank="1" containsNumber="1" minValue="0" maxValue="1"/>
    </cacheField>
    <cacheField name="Descripción Avance12" numFmtId="0">
      <sharedItems containsNonDate="0" containsString="0" containsBlank="1"/>
    </cacheField>
    <cacheField name="Evidencia Aportada12" numFmtId="0">
      <sharedItems containsNonDate="0" containsString="0" containsBlank="1"/>
    </cacheField>
    <cacheField name="Avance variable12" numFmtId="0">
      <sharedItems containsNonDate="0" containsString="0" containsBlank="1"/>
    </cacheField>
    <cacheField name="Descripción Avance13" numFmtId="0">
      <sharedItems containsNonDate="0" containsString="0" containsBlank="1"/>
    </cacheField>
    <cacheField name="Evidencia Aportada13" numFmtId="0">
      <sharedItems containsNonDate="0" containsString="0" containsBlank="1"/>
    </cacheField>
    <cacheField name="Avance variable13" numFmtId="0">
      <sharedItems containsNonDate="0" containsString="0" containsBlank="1"/>
    </cacheField>
    <cacheField name="Descripción Avance14" numFmtId="0">
      <sharedItems containsNonDate="0" containsString="0" containsBlank="1"/>
    </cacheField>
    <cacheField name="Evidencia Aportada14" numFmtId="0">
      <sharedItems containsNonDate="0" containsString="0" containsBlank="1"/>
    </cacheField>
    <cacheField name="Avance variable14" numFmtId="0">
      <sharedItems containsNonDate="0" containsString="0" containsBlank="1"/>
    </cacheField>
    <cacheField name="Descripción Avance15" numFmtId="0">
      <sharedItems containsNonDate="0" containsString="0" containsBlank="1"/>
    </cacheField>
    <cacheField name="Evidencia Aportada15" numFmtId="0">
      <sharedItems containsNonDate="0" containsString="0" containsBlank="1"/>
    </cacheField>
    <cacheField name="Avance variable15" numFmtId="0">
      <sharedItems containsNonDate="0" containsString="0" containsBlank="1"/>
    </cacheField>
    <cacheField name="Descripción Avance16" numFmtId="0">
      <sharedItems containsNonDate="0" containsString="0" containsBlank="1"/>
    </cacheField>
    <cacheField name="Evidencia Aportada16" numFmtId="0">
      <sharedItems containsNonDate="0" containsString="0" containsBlank="1"/>
    </cacheField>
    <cacheField name="Avance variable16" numFmtId="0">
      <sharedItems containsNonDate="0" containsString="0" containsBlank="1"/>
    </cacheField>
    <cacheField name="Forma de Medición" numFmtId="0">
      <sharedItems containsBlank="1"/>
    </cacheField>
    <cacheField name="Meta2" numFmtId="0">
      <sharedItems containsSemiMixedTypes="0" containsString="0" containsNumber="1" containsInteger="1" minValue="1" maxValue="100"/>
    </cacheField>
    <cacheField name="Ejecutado" numFmtId="0">
      <sharedItems containsSemiMixedTypes="0" containsString="0" containsNumber="1" minValue="0" maxValue="650"/>
    </cacheField>
    <cacheField name="Programado" numFmtId="0">
      <sharedItems containsSemiMixedTypes="0" containsString="0" containsNumber="1" containsInteger="1" minValue="1" maxValue="650"/>
    </cacheField>
    <cacheField name="%" numFmtId="9">
      <sharedItems containsSemiMixedTypes="0" containsString="0" containsNumber="1" minValue="0" maxValue="2"/>
    </cacheField>
    <cacheField name="Cumplimient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x v="0"/>
    <n v="33"/>
    <x v="0"/>
    <s v="Hallazgo Administrativo por Inefectividad en las acciones correctivas formuladas en el Plan de Mejoramiento y desarrolladas para la eliminación de las causas de los inconvenientes presentados"/>
    <s v="Fallas en la articulación entre los resultados de las acciones de mejoramiento formuladas, frente al análisis de causas identificadas en la formulación."/>
    <n v="1"/>
    <s v="Efectuar seguimientos al cumplimiento del presente Plan de Mejoramiento, cuyos resultados sean socializados con los directivos de las dependencias responsables de la ejecución de cada acción."/>
    <s v="Seguimientos realizados"/>
    <s v="Sumatoria de seguimientos realizados"/>
    <n v="8"/>
    <x v="0"/>
    <d v="2017-11-07T00:00:00"/>
    <d v="2018-02-28T00:00:00"/>
    <s v="Se realiza seguimiento al cumplimiento de las acciones, se establece el espacio para cargar la información, se envía memorando con las indicaciones a seguir para el seguimiento."/>
    <s v="Memorando y archivo en Excel"/>
    <n v="1"/>
    <s v="Se realiza seguimiento nuevamente, con el diligenciamiento del formato correspondiente."/>
    <s v="Archivo en Excel"/>
    <n v="3"/>
    <s v="Se realiza seguimiento nuevamente, con el diligenciamiento del formato correspondiente."/>
    <s v="Archivo en Excel"/>
    <n v="2"/>
    <s v="Se realiza seguimiento nuevamente, con el diligenciamiento del formato correspondiente."/>
    <s v="Archivo en Excel"/>
    <n v="1"/>
    <s v="Se realiza seguimiento nuevamente, con el diligenciamiento del formato correspondiente."/>
    <s v="Archivo en Excel"/>
    <n v="1"/>
    <s v="Se realiza seguimiento nuevamente, con el diligenciamiento del formato correspondiente."/>
    <s v="Archivo en Excel"/>
    <n v="1"/>
    <s v="Se realiza seguimiento nuevamente, con el diligenciamiento del formato correspondiente."/>
    <s v="Archivo en Excel"/>
    <n v="1"/>
    <s v="Se realiza nuevo seguimiento al cumplimiento del Plan de Mejoramiento. La acción ya está cumplida"/>
    <s v="Archivo en Excel"/>
    <n v="1"/>
    <m/>
    <m/>
    <m/>
    <m/>
    <m/>
    <m/>
    <m/>
    <m/>
    <m/>
    <m/>
    <m/>
    <m/>
    <m/>
    <m/>
    <m/>
    <m/>
    <m/>
    <m/>
    <m/>
    <m/>
    <m/>
    <m/>
    <m/>
    <m/>
    <s v="Suma"/>
    <n v="8"/>
    <n v="8"/>
    <n v="8"/>
    <n v="1"/>
    <s v="SI"/>
  </r>
  <r>
    <x v="0"/>
    <n v="33"/>
    <x v="1"/>
    <s v="Hallazgo Administrativo por deficiencias de planeación en la formulación de los proyectos 822 y 823"/>
    <s v="No se tienen en cuenta todos los lineamientos de la Secretaría Distrital de Planeación y de la Entidad para la formulación de los proyectos._x000a__x000a_Por los constantes cambios en las gerencias  de los proyectos de inversión, las estrategias que se trazan en un primer momento varían según la perspectiva gerencial._x000a_ "/>
    <n v="1"/>
    <s v="Implementar mesas de trabajo técnicas mensuales con los gerentes y gestores de los proyectos, donde se haga seguimiento a la formulación y ejecución  de los proyectos y sus planes de acción (modificaciones, traslados, registros de pasivos exigibles, reformulaciones, ajustes de componentes, metas y flujos financieros), para garantizar que exista un soporte técnico oportuno._x000a__x000a_Para el desarrollo de las  mesas se elaborará un documento adoptado por el Sistema de Gestión. "/>
    <s v="Nivel de Cumplimiento en el desarrollo de las mesas de trabajo mensuales"/>
    <s v="No. De mesas desarrolladas/Total mesas de a desarrollar"/>
    <n v="7"/>
    <x v="1"/>
    <d v="2017-11-07T00:00:00"/>
    <d v="2018-02-28T00:00:00"/>
    <s v="El 9 de noviembre se realizó una reunión con los gerentes de proyectos de inversió, se revisó el detalle de las metas Plan de Desarrollo vinculadas a cada proyecto y sus avances de cumplimiento. El Secretario de Gobierno participó en esta jornada."/>
    <s v="Acta de reunión"/>
    <n v="1"/>
    <s v="El 13 de diciembre se efectuó una nueva reunión de Planeación que contó con la participación de la Oficina Asesora de Planeación y los gerentes de los proyectos de inversi+on."/>
    <s v="Acta de reunión"/>
    <n v="1"/>
    <s v="Se realiza nueva reunión de seguimiento para el 30 de enero, se establecen compromisos según el propósito mismo de la reunión"/>
    <s v="Acta de reunión_x000a_Presentación_x000a_Estructura informe"/>
    <n v="1"/>
    <s v="Se realizan mesas técnicas con cada gerencia de proyectos"/>
    <s v="Actas de reunión_x000a_Fichas técnias"/>
    <n v="4"/>
    <m/>
    <m/>
    <m/>
    <m/>
    <m/>
    <m/>
    <m/>
    <m/>
    <m/>
    <m/>
    <m/>
    <m/>
    <m/>
    <m/>
    <m/>
    <m/>
    <m/>
    <m/>
    <m/>
    <m/>
    <m/>
    <m/>
    <m/>
    <m/>
    <m/>
    <m/>
    <m/>
    <m/>
    <m/>
    <m/>
    <m/>
    <m/>
    <m/>
    <m/>
    <m/>
    <m/>
    <s v="Suma"/>
    <n v="7"/>
    <n v="7"/>
    <n v="7"/>
    <n v="1"/>
    <s v="SI"/>
  </r>
  <r>
    <x v="0"/>
    <n v="33"/>
    <x v="2"/>
    <s v="Hallazgo Administrativo Por Incumplimiento en la Ejecución de las Metas de los Proyecto 823 y 822"/>
    <s v="Debilidad en el proceso de seguimiento en generación de alertas tempranas con respecto a la ejecución de los proyectos de inversión. _x000a__x000a_Baja participación de los analistas en el proceso de ejecución y seguimiento a los proyectos de inversión "/>
    <n v="1"/>
    <s v="Hacer seguimiento mensual a la ejecución de los proyectos,  generando alertas mediante informes ejecutivos  mensuales a los gerentes de cada proyecto. Este informe se construirá de acuerdo con las mesas de trabajo mensuales. "/>
    <s v="Informes mensuales ejecutivo de alertas"/>
    <s v="Informe ejecutivo de alertas presentados/Informe ejecutivo de alertas programados"/>
    <n v="8"/>
    <x v="2"/>
    <d v="2017-11-07T00:00:00"/>
    <d v="2018-02-28T00:00:00"/>
    <s v="La Subsecretaría de Gestión Institucional elaboró el informe de alertas quincenal con la ejecución de cada proyecto de inversión._x000a_Se generon los informes de seguimiento en la reunión del 9 de noviembre."/>
    <s v="Informe  "/>
    <n v="3"/>
    <s v="La Subsecretaría de Gestión Institucional elaboró el informe de alertas quincenal con la ejecución de cada proyecto de inversión."/>
    <s v="Informe  "/>
    <n v="2"/>
    <s v="La Subsecretaría de Gestión Institucional ha continuado con la eleboración y emisión de informes periódicos, como estrategia de seguimiento a la correcta ejecución de los proyectos de inversión."/>
    <s v="Informes"/>
    <n v="2"/>
    <s v="La Subsecretaría de Gestión Institucional ha continuado con la eleboración y emisión de informes periódicos, como estrategia de seguimiento a la correcta ejecución de los proyectos de inversión."/>
    <s v="Informes"/>
    <n v="2"/>
    <m/>
    <m/>
    <m/>
    <m/>
    <m/>
    <m/>
    <m/>
    <m/>
    <m/>
    <m/>
    <m/>
    <m/>
    <m/>
    <m/>
    <m/>
    <m/>
    <m/>
    <m/>
    <m/>
    <m/>
    <m/>
    <m/>
    <m/>
    <m/>
    <m/>
    <m/>
    <m/>
    <m/>
    <m/>
    <m/>
    <m/>
    <m/>
    <m/>
    <m/>
    <m/>
    <m/>
    <s v="Suma"/>
    <n v="8"/>
    <n v="9"/>
    <n v="8"/>
    <n v="1"/>
    <s v="SI"/>
  </r>
  <r>
    <x v="0"/>
    <n v="516"/>
    <x v="3"/>
    <s v="Hallazgo administrativo por falta de cuantificación de la relación de los elementos de dotación de la casa refugio suministrados por el contratista y que corresponden al aporte del contratista para la ejecución de los Convenios de Asociación No. 1649 de 2015 y 604 de 2016"/>
    <s v="Realizar la verificación de los elementos de dotación aportados por el contratista para la ejecución, cuando sea requerido por las cláusulas establecidas en el convenio, teniendo en cuenta el valor unitario que corresponde a cada uno de ellos "/>
    <n v="1"/>
    <s v="Elaborar un instrumento financiero que permita la cuantificación y seguimiento a la ejecución de los aportes del  contratista o asociado para la ejecución de programas de interés público."/>
    <s v="Instrumento financiero de cuantificación y seguimiento a los aportes de las partes elaborado"/>
    <s v="Número de Instrumentos financieros elaborados"/>
    <n v="1"/>
    <x v="3"/>
    <d v="2017-12-11T00:00:00"/>
    <d v="2018-03-30T00:00:00"/>
    <m/>
    <m/>
    <m/>
    <s v="El instrumento financiera está incorporado en el modelo de informe de supervisión utilizado por la Dirección de Derechos Humanos. La actividad se encuentra cumplida."/>
    <s v="Modelo informe de supervisión."/>
    <n v="1"/>
    <s v="La actividad ya está cumplida."/>
    <m/>
    <m/>
    <m/>
    <m/>
    <m/>
    <m/>
    <m/>
    <m/>
    <m/>
    <m/>
    <m/>
    <m/>
    <m/>
    <m/>
    <m/>
    <m/>
    <m/>
    <m/>
    <m/>
    <m/>
    <m/>
    <m/>
    <m/>
    <m/>
    <m/>
    <m/>
    <m/>
    <m/>
    <m/>
    <m/>
    <m/>
    <m/>
    <m/>
    <m/>
    <m/>
    <m/>
    <m/>
    <m/>
    <m/>
    <m/>
    <m/>
    <s v="Suma"/>
    <n v="1"/>
    <n v="1"/>
    <n v="1"/>
    <n v="1"/>
    <s v="SI"/>
  </r>
  <r>
    <x v="0"/>
    <n v="516"/>
    <x v="4"/>
    <s v="Hallazgo administrativo por falta de registros que permitan evidenciar la trazabilidad en la ejecución de las obras de mantenimiento efectuadas en la casa refugio en el marco del Convenio de Asociación No. 1649 de 2015"/>
    <s v="Omisión de registros tanto documental como fotográfico, que permitan evidenciar la ejecución de los obras de mantenimiento realizadas en la Casa Refugio, así como la calidad y estado de las mismas, lo cual se presenta como oportunidad de mejora en el seguimiento y control por parte de la supervisión del convenio."/>
    <n v="1"/>
    <s v="Realizar seguimiento técnico mensual a las condiciones de las instalaciones en los informes de supervisión."/>
    <s v="Porcentaje de seguimientos técnicos a las condiciones físicas"/>
    <s v="(Número de seguimientos técnicos realizados / Número de seguimientos técnicos programados)*100"/>
    <n v="4"/>
    <x v="3"/>
    <d v="2017-12-11T00:00:00"/>
    <d v="2018-03-30T00:00:00"/>
    <m/>
    <m/>
    <m/>
    <s v="La Dirección de Derechos Humanos, realiza el informe de seguimiento a las condiciones técnicas del mes de octubre y noviembre. Este informe se firma en el mes de diciembre."/>
    <s v="Memorandos de informe de supervisión del convenio 607-17 Cruz Roja._x000a_-              20173100547613 (octubre y noviembre de 2017)_x000a_-              20183100093413 (diciembre de 2017)_x000a_-              20183100116813 (enero de 2018)_x000a_ _x000a_Memorandos de informe de supervisión del convenio 621-17 ICETEX._x000a_-              20173000498753_x000a_-              20183100140553_x000a_ _x000a_Memorando informe de supervisión del convenio 703-17 UNODC._x000a_-              20183100129903"/>
    <n v="2"/>
    <s v="La Dirección de Derechos Humanos, realiza el informe de seguimiento a las condiciones técnicas del mes de diciembre. Este informe se firma en el mes de diciembre."/>
    <s v="Memorandos de informe de supervisión del convenio 607-17 Cruz Roja._x000a_-              20173100547613 (octubre y noviembre de 2017)_x000a_-              20183100093413 (diciembre de 2017)_x000a_-              20183100116813 (enero de 2018)_x000a_ _x000a_Memorandos de informe de supervisión del convenio 621-17 ICETEX._x000a_-              20173000498753_x000a_-              20183100140553_x000a_ _x000a_Memorando informe de supervisión del convenio 703-17 UNODC._x000a_-              20183100129903"/>
    <n v="1"/>
    <s v="La Dirección de Derechos Humanos, realiza el informe de seguimiento a las condiciones técnicas del mes de enero. Este informe se firma en el mes de diciembre."/>
    <s v="Memorandos de informe de supervisión del convenio 607-17 Cruz Roja._x000a_-              20173100547613 (octubre y noviembre de 2017)_x000a_-              20183100093413 (diciembre de 2017)_x000a_-              20183100116813 (enero de 2018)_x000a_ _x000a_Memorandos de informe de supervisión del convenio 621-17 ICETEX._x000a_-              20173000498753_x000a_-              20183100140553_x000a_ _x000a_Memorando informe de supervisión del convenio 703-17 UNODC._x000a_-              20183100129903"/>
    <n v="1"/>
    <s v="La acción se encuentra cumplida"/>
    <s v="Informes de supervisión sobre los convenios"/>
    <m/>
    <m/>
    <m/>
    <m/>
    <m/>
    <m/>
    <m/>
    <m/>
    <m/>
    <m/>
    <m/>
    <m/>
    <m/>
    <m/>
    <m/>
    <m/>
    <m/>
    <m/>
    <m/>
    <m/>
    <m/>
    <m/>
    <m/>
    <m/>
    <m/>
    <m/>
    <m/>
    <m/>
    <m/>
    <m/>
    <m/>
    <m/>
    <m/>
    <m/>
    <s v="Suma"/>
    <n v="4"/>
    <n v="4"/>
    <n v="4"/>
    <n v="1"/>
    <s v="SI"/>
  </r>
  <r>
    <x v="0"/>
    <n v="516"/>
    <x v="5"/>
    <s v="Hallazgo administrativo por la no realización de todas las reuniones de Comité Técnico del Convenio de Asociación 604 de 2016"/>
    <s v="En el estudio previos y convenio  se dejó como obligación clara y expresa, la realización del comité técnico de forma mensual  durante la ejecución del Convenio. "/>
    <n v="1"/>
    <s v="Implementar la figura del secretario del Comité técnico de convenios en curso, para que realice convocatoria y seguimiento de acuerdo a lo establecido. "/>
    <s v="Servidor público designado como secretario del Comité"/>
    <s v="Número de servidores públicos designados"/>
    <n v="1"/>
    <x v="3"/>
    <d v="2017-12-11T00:00:00"/>
    <d v="2018-03-30T00:00:00"/>
    <m/>
    <m/>
    <m/>
    <m/>
    <m/>
    <m/>
    <s v="Designación realizada con las comunicaciones:_x000a_Convenio 607-17 Cruz Roja – Designación apoyo a supervisión y secretaría técnica con memorando 20183100040713._x000a_Convenio 621-17 ICETEX – Designación apoyo a supervisión y secretaría técnica con memorando 20183100040743._x000a_Convenio 703-17 UNODC – Designación apoyo a supervisión y secretaría técnica con memorando 20183100043413."/>
    <s v="Copia memorandos"/>
    <n v="1"/>
    <s v="La actividad ya fue cumplida."/>
    <m/>
    <m/>
    <s v="La actividad ya fue cumplida."/>
    <m/>
    <m/>
    <m/>
    <m/>
    <m/>
    <m/>
    <m/>
    <m/>
    <m/>
    <m/>
    <m/>
    <m/>
    <m/>
    <m/>
    <m/>
    <m/>
    <m/>
    <m/>
    <m/>
    <m/>
    <m/>
    <m/>
    <m/>
    <m/>
    <m/>
    <m/>
    <m/>
    <m/>
    <m/>
    <m/>
    <m/>
    <m/>
    <m/>
    <m/>
    <m/>
    <s v="Suma"/>
    <n v="1"/>
    <n v="1"/>
    <n v="1"/>
    <n v="1"/>
    <s v="SI"/>
  </r>
  <r>
    <x v="0"/>
    <n v="516"/>
    <x v="6"/>
    <s v="Hallazgo administrativo por fallas en el archivo de la documentación que hace parte de los Contratos N° 1462/13, 1604/13, 1649/15 y 604/2016"/>
    <s v="Expedientes no intervenidos en vigencias anteriores"/>
    <n v="1"/>
    <s v="Formular e implementar un plan de digitalización para los expedientes contractuales de la vigencia 2017."/>
    <s v="Planes formulados e implementados"/>
    <s v="Número de planes formulados e implementados"/>
    <n v="1"/>
    <x v="4"/>
    <d v="2017-12-11T00:00:00"/>
    <d v="2018-06-30T00:00:00"/>
    <m/>
    <m/>
    <m/>
    <s v="Mediante memorando N° 20174220547933, la Dirección Administrativa informó a la Dirección de Contratación el estado de avance del Plan de digitalización de expedientes contractuales, para la vigencia que se planteó en la acción (2017), para la fecha se habían digitalizado 596 expedientes."/>
    <s v="Memorando"/>
    <n v="0.88427299703264095"/>
    <m/>
    <m/>
    <m/>
    <m/>
    <m/>
    <m/>
    <m/>
    <m/>
    <m/>
    <m/>
    <m/>
    <m/>
    <m/>
    <m/>
    <m/>
    <m/>
    <m/>
    <m/>
    <m/>
    <m/>
    <m/>
    <m/>
    <m/>
    <m/>
    <m/>
    <m/>
    <m/>
    <m/>
    <m/>
    <m/>
    <m/>
    <m/>
    <m/>
    <m/>
    <m/>
    <m/>
    <m/>
    <m/>
    <m/>
    <m/>
    <m/>
    <m/>
    <s v="Suma"/>
    <n v="1"/>
    <n v="0.88427299703264095"/>
    <n v="1"/>
    <n v="0.88427299703264095"/>
    <s v="NO"/>
  </r>
  <r>
    <x v="0"/>
    <n v="516"/>
    <x v="7"/>
    <s v="Hallazgo administrativo con presunta incidencia fiscal y disciplinaria por la indebida ejecución del objeto del Convenio de Asociación No. 1604 del 16 de diciembre de 2013, por valor de $87.220.892"/>
    <s v="Desconocimiento de las funciones de quienes ejercen el control y vigilancia de los contratos celebrados. "/>
    <n v="1"/>
    <s v="Efectuar una campaña institucional a través de la Intranet en la cual se informe a quienes ejercen las funciones de supervisión, respecto de las tareas que se deben tener en cuenta en la ejecución de los contratos de los cuales ejerzan aquellas funciones."/>
    <s v="Campañas Institucionales en temas de Supervisión realizadas"/>
    <s v="Número de campañas Institucionales en temas de Supervisión"/>
    <n v="1"/>
    <x v="5"/>
    <d v="2017-12-11T00:00:00"/>
    <d v="2018-06-30T00:00:00"/>
    <m/>
    <m/>
    <m/>
    <s v="La Dirección de Contratación realiza la entrega de la campaña de comunicaciones, que incluye tips para fortalecer el ejercicio de la Supervisión en la Entidad"/>
    <s v="Captura de pantalla, tips (imágenes publicitarias)"/>
    <n v="1"/>
    <m/>
    <m/>
    <m/>
    <m/>
    <m/>
    <m/>
    <m/>
    <m/>
    <m/>
    <m/>
    <m/>
    <m/>
    <m/>
    <m/>
    <m/>
    <m/>
    <m/>
    <m/>
    <m/>
    <m/>
    <m/>
    <m/>
    <m/>
    <m/>
    <m/>
    <m/>
    <m/>
    <m/>
    <m/>
    <m/>
    <m/>
    <m/>
    <m/>
    <m/>
    <m/>
    <m/>
    <m/>
    <m/>
    <m/>
    <m/>
    <m/>
    <m/>
    <s v="Suma"/>
    <n v="1"/>
    <n v="1"/>
    <n v="1"/>
    <n v="1"/>
    <s v="SI"/>
  </r>
  <r>
    <x v="0"/>
    <n v="516"/>
    <x v="7"/>
    <s v="Hallazgo administrativo con presunta incidencia fiscal y disciplinaria por la indebida ejecución del objeto del Convenio de Asociación No. 1604 del 16 de diciembre de 2013, por valor de $87.220.892"/>
    <s v="Desconocimiento de las funciones de quienes ejercen el control y vigilancia de los contratos celebrados. "/>
    <n v="2"/>
    <s v="Implementar jornadas de capacitación con los supervisores designados y apoyos a la supervisión, de modo tal que el ejercicio de Supervisión sea fortalecido en la Entidad."/>
    <s v="Jornadas de capacitación realizadas"/>
    <s v="Número de jornadas de capacitación realizadas"/>
    <n v="1"/>
    <x v="5"/>
    <d v="2017-12-11T00:00:00"/>
    <d v="2018-06-30T00:00:00"/>
    <m/>
    <m/>
    <m/>
    <s v="La Dirección de Contratación realizó una jornada de capacitación sobre el tema de Supervisión e Interventoría en la Contratación Estatal, con el objeto de &quot;Identificar los riesgos en la ejecución contractual para evitarlos y lograr el cumplimiento del objeto, sin que se haga uso de la actuación administrativa contemplada en la Ley 1474 de 2011.&quot;"/>
    <s v="Listado de asitencia y presentació  temática"/>
    <n v="1"/>
    <s v="Se realizó capacitación a los Supervisores el 31-01-2018, del Funcionamiento del SECOP II y el Manual de Supervisión e Inteventoría._x000a_"/>
    <s v="Actas de reunión"/>
    <n v="1"/>
    <m/>
    <m/>
    <m/>
    <s v="Capacitación en Modalidades de Selección, Supervisión e Interventoría, Liquidación el 15-03-2018 en la ESAP."/>
    <s v="Actas de reunión"/>
    <n v="1"/>
    <s v="Capacitación Procedimiento Administrativo Sancionatorio el 16-04-2018."/>
    <s v="Actas de reunión"/>
    <n v="1"/>
    <s v="Se realizó capacitación a los Supervisores el 11-05-2018, Suspensión de contratos._x000a__x000a_Capacitación Procedimiento Administrativo Sancionatorio el 16-05-2018."/>
    <s v="Actas de reunión"/>
    <n v="1"/>
    <m/>
    <m/>
    <m/>
    <m/>
    <m/>
    <m/>
    <m/>
    <m/>
    <m/>
    <m/>
    <m/>
    <m/>
    <m/>
    <m/>
    <m/>
    <m/>
    <m/>
    <m/>
    <m/>
    <m/>
    <m/>
    <m/>
    <m/>
    <m/>
    <m/>
    <m/>
    <m/>
    <s v="Suma"/>
    <n v="1"/>
    <n v="2"/>
    <n v="1"/>
    <n v="2"/>
    <s v="SI"/>
  </r>
  <r>
    <x v="0"/>
    <n v="516"/>
    <x v="8"/>
    <s v="Hallazgo administrativo, con presunta incidencia disciplinaria y fiscal, por indebida ejecución del objeto del Convenio Interadministrativo 1462 de 2013 por $108.498.120"/>
    <s v="Desconocimiento de las funciones de quienes ejercen el control y vigilancia de los contratos celebrados. "/>
    <n v="1"/>
    <s v="Efectuar una campaña institucional a través de la Intranet en la cual se informe a quienes ejercen las funciones de supervisión, respecto de las tareas que se deben tener en cuenta en la ejecución de los contratos de los cuales ejerzan aquellas funciones."/>
    <s v="Campañas Institucionales en temas de Supervisión realizadas"/>
    <s v="Número de campañas Institucionales en temas de Supervisión"/>
    <n v="1"/>
    <x v="5"/>
    <d v="2017-12-11T00:00:00"/>
    <d v="2018-06-30T00:00:00"/>
    <m/>
    <m/>
    <m/>
    <s v="La Dirección de Contratación realiza la entrega de la campaña de comunicaciones, que incluye tips para fortalecer el ejercicio de la Supervisión en la Entidad"/>
    <s v="Captura de pantalla, tips (imágenes publicitarias)"/>
    <n v="1"/>
    <m/>
    <m/>
    <m/>
    <m/>
    <m/>
    <m/>
    <m/>
    <m/>
    <m/>
    <m/>
    <m/>
    <m/>
    <m/>
    <m/>
    <m/>
    <m/>
    <m/>
    <m/>
    <m/>
    <m/>
    <m/>
    <m/>
    <m/>
    <m/>
    <m/>
    <m/>
    <m/>
    <m/>
    <m/>
    <m/>
    <m/>
    <m/>
    <m/>
    <m/>
    <m/>
    <m/>
    <m/>
    <m/>
    <m/>
    <m/>
    <m/>
    <m/>
    <s v="Suma"/>
    <n v="1"/>
    <n v="1"/>
    <n v="1"/>
    <n v="1"/>
    <s v="SI"/>
  </r>
  <r>
    <x v="0"/>
    <n v="516"/>
    <x v="8"/>
    <s v="Hallazgo administrativo, con presunta incidencia disciplinaria y fiscal, por indebida ejecución del objeto del Convenio Interadministrativo 1462 de 2013 por $108.498.120"/>
    <s v="Desconocimiento de las funciones de quienes ejercen el control y vigilancia de los contratos celebrados. "/>
    <n v="2"/>
    <s v="Implementar jornadas de capacitación con los supervisores designados y apoyos a la supervisión, de modo tal que el ejercicio de Supervisión sea fortalecido en la Entidad."/>
    <s v="Jornadas de capacitación realizadas"/>
    <s v="Número de jornadas de capacitación realizadas"/>
    <n v="1"/>
    <x v="5"/>
    <d v="2017-12-11T00:00:00"/>
    <d v="2018-06-30T00:00:00"/>
    <m/>
    <m/>
    <m/>
    <m/>
    <m/>
    <m/>
    <s v="Se realizó capacitación a los Supervisores el 31-01-2018, del Funcionamiento del SECOP II y el Manual de Supervisión e Inteventoría._x000a_"/>
    <s v="Acta de reunión"/>
    <n v="1"/>
    <m/>
    <m/>
    <m/>
    <s v="Capacitación en Modalidades de Selección, Supervisión e Interventoría, Liquidación el 15-03-2018 en la ESAP."/>
    <s v="Actas de reunión"/>
    <n v="1"/>
    <s v="Capacitación Procedimiento Administrativo Sancionatorio el 16-04-2018."/>
    <s v="Actas de reunión"/>
    <n v="1"/>
    <s v="Se realizó capacitación a los Supervisores el 11-05-2018, Suspensión de contratos._x000a__x000a_Capacitación Procedimiento Administrativo Sancionatorio el 16-05-2018."/>
    <s v="Actas de reunión"/>
    <n v="1"/>
    <m/>
    <m/>
    <m/>
    <m/>
    <m/>
    <m/>
    <m/>
    <m/>
    <m/>
    <m/>
    <m/>
    <m/>
    <m/>
    <m/>
    <m/>
    <m/>
    <m/>
    <m/>
    <m/>
    <m/>
    <m/>
    <m/>
    <m/>
    <m/>
    <m/>
    <m/>
    <m/>
    <s v="Suma"/>
    <n v="1"/>
    <n v="1"/>
    <n v="1"/>
    <n v="1"/>
    <s v="SI"/>
  </r>
  <r>
    <x v="0"/>
    <n v="516"/>
    <x v="9"/>
    <s v="Hallazgo administrativo por el no cumplimiento de las condiciones establecidas en el plan de trabajo relacionadas con las obligaciones específicas del contratista en el Convenio 1462 de 2013"/>
    <s v="Desconocimiento de las funciones de quienes ejercen el control y vigilancia de los contratos celebrados. "/>
    <n v="1"/>
    <s v="Efectuar una campaña institucional a través de la Intranet en la cual se informe a quienes ejercen las funciones de supervisión, respecto de las tareas que se deben tener en cuenta en la ejecución de los contratos de los cuales ejerzan aquellas funciones."/>
    <s v="Campañas Institucionales en temas de Supervisión realizadas"/>
    <s v="Número de campañas Institucionales en temas de Supervisión"/>
    <n v="1"/>
    <x v="5"/>
    <d v="2017-12-11T00:00:00"/>
    <d v="2018-06-30T00:00:00"/>
    <m/>
    <m/>
    <m/>
    <s v="La Dirección de Contratación realiza la entrega de la campaña de comunicaciones, que incluye tips para fortalecer el ejercicio de la Supervisión en la Entidad"/>
    <s v="Captura de pantalla, tips (imágenes publicitarias)"/>
    <n v="1"/>
    <m/>
    <m/>
    <m/>
    <m/>
    <m/>
    <m/>
    <m/>
    <m/>
    <m/>
    <m/>
    <m/>
    <m/>
    <m/>
    <m/>
    <m/>
    <m/>
    <m/>
    <m/>
    <m/>
    <m/>
    <m/>
    <m/>
    <m/>
    <m/>
    <m/>
    <m/>
    <m/>
    <m/>
    <m/>
    <m/>
    <m/>
    <m/>
    <m/>
    <m/>
    <m/>
    <m/>
    <m/>
    <m/>
    <m/>
    <m/>
    <m/>
    <m/>
    <s v="Suma"/>
    <n v="1"/>
    <n v="1"/>
    <n v="1"/>
    <n v="1"/>
    <s v="SI"/>
  </r>
  <r>
    <x v="0"/>
    <n v="516"/>
    <x v="9"/>
    <s v="Hallazgo administrativo por el no cumplimiento de las condiciones establecidas en el plan de trabajo relacionadas con las obligaciones específicas del contratista en el Convenio 1462 de 2013"/>
    <s v="Desconocimiento de las funciones de quienes ejercen el control y vigilancia de los contratos celebrados. "/>
    <n v="2"/>
    <s v="Implementar jornadas de capacitación con los supervisores designados y apoyos a la supervisión, de modo tal que el ejercicio de Supervisión sea fortalecido en la Entidad."/>
    <s v="Jornadas de capacitación realizadas"/>
    <s v="Número de jornadas de capacitación realizadas"/>
    <n v="1"/>
    <x v="5"/>
    <d v="2017-12-11T00:00:00"/>
    <d v="2018-06-30T00:00:00"/>
    <m/>
    <m/>
    <m/>
    <m/>
    <m/>
    <m/>
    <s v="Se realizó capacitación a los Supervisores el 31-01-2018, del Funcionamiento del SECOP II y el Manual de Supervisión e Inteventoría._x000a_"/>
    <s v="Acta de reunión"/>
    <n v="1"/>
    <m/>
    <m/>
    <m/>
    <s v="Capacitación en Modalidades de Selección, Supervisión e Interventoría, Liquidación el 15-03-2018 en la ESAP."/>
    <s v="Actas de reunión"/>
    <n v="1"/>
    <s v="Capacitación Procedimiento Administrativo Sancionatorio el 16-04-2018."/>
    <s v="Actas de reunión"/>
    <n v="1"/>
    <s v="Se realizó capacitación a los Supervisores el 11-05-2018, Suspensión de contratos._x000a__x000a_Capacitación Procedimiento Administrativo Sancionatorio el 16-05-2018."/>
    <s v="Actas de reunión"/>
    <n v="1"/>
    <m/>
    <m/>
    <m/>
    <m/>
    <m/>
    <m/>
    <m/>
    <m/>
    <m/>
    <m/>
    <m/>
    <m/>
    <m/>
    <m/>
    <m/>
    <m/>
    <m/>
    <m/>
    <m/>
    <m/>
    <m/>
    <m/>
    <m/>
    <m/>
    <m/>
    <m/>
    <m/>
    <s v="Suma"/>
    <n v="1"/>
    <n v="1"/>
    <n v="1"/>
    <n v="1"/>
    <s v="SI"/>
  </r>
  <r>
    <x v="0"/>
    <n v="516"/>
    <x v="10"/>
    <s v="Hallazgo administrativo por la publicación extemporánea en SECOP de los documentos del proceso contractual No. 1604 del 16 de diciembre de 2013"/>
    <s v="Porque no existe un punto de control donde se detecte qué documentos se han publicado"/>
    <n v="1"/>
    <s v="Registrar los procesos de contratación en la Plataforma Secop II, de modo tal que la publicación de los documentos de cada proceso sean publicados en los términos de Ley."/>
    <s v="Porcentaje de procesos de contratación cargados en Secop II"/>
    <s v="(N° de procesos de contratación registrados/N° de procesos de contratación programados) x 100%"/>
    <n v="100"/>
    <x v="6"/>
    <d v="2018-01-01T00:00:00"/>
    <d v="2018-06-30T00:00:00"/>
    <m/>
    <m/>
    <m/>
    <m/>
    <m/>
    <m/>
    <s v="Según la programación interna para iniciar los procesos de contratación en la Entidad, estos se han registrado en la Plataforma Secop en su totalidad."/>
    <s v="Plataforma Secop"/>
    <n v="650"/>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Las publicaciones están disponibles en Secop II."/>
    <s v="Plataforma Secop"/>
    <m/>
    <m/>
    <m/>
    <m/>
    <m/>
    <m/>
    <m/>
    <m/>
    <m/>
    <m/>
    <m/>
    <m/>
    <m/>
    <m/>
    <m/>
    <m/>
    <m/>
    <m/>
    <m/>
    <m/>
    <m/>
    <m/>
    <m/>
    <m/>
    <m/>
    <s v="Demanda"/>
    <n v="100"/>
    <n v="650"/>
    <n v="650"/>
    <n v="1"/>
    <s v="SI"/>
  </r>
  <r>
    <x v="0"/>
    <n v="523"/>
    <x v="11"/>
    <s v="Hallazgo administrativo por fallas en la elaboración de los estudios previos del Contrato Nº 984 de 2015."/>
    <s v="La certificación aportada por el Contratista que fundamentaba  su selección  y elección de acuerdo con lo establecido en el numeral 3 de los Estudios Previos del Contrato 984 de 2015, se  encontraba desactualizado en razón a que dicho documento corresponde a dos (2) vigencias anteriores a la fecha de elaboración de los estudios previos."/>
    <n v="1"/>
    <s v="Actualizar el instructivo establecido para la modalidad de Contratación Directa, de modo tal que indique que en la etapa precontractual se deberá verificar la vigencia y oportunidad de la documentación que soporta la idoneidad."/>
    <s v="Instructivo actualizado"/>
    <s v="Número de instructivos actualizados"/>
    <n v="1"/>
    <x v="7"/>
    <d v="2018-01-19T00:00:00"/>
    <d v="2018-07-18T00:00:00"/>
    <m/>
    <m/>
    <m/>
    <m/>
    <m/>
    <m/>
    <m/>
    <m/>
    <m/>
    <m/>
    <m/>
    <m/>
    <s v="El documento con las instrucciones para la contratación directa fue actualizado, incluyendo como punto de control la revisión de los documentos insumo utilizados en la construcción de los estudios previos."/>
    <s v="Instructivo actualizado con fecha del 23 de marzo de 2018"/>
    <n v="1"/>
    <m/>
    <m/>
    <m/>
    <m/>
    <m/>
    <m/>
    <m/>
    <m/>
    <m/>
    <m/>
    <m/>
    <m/>
    <m/>
    <m/>
    <m/>
    <m/>
    <m/>
    <m/>
    <m/>
    <m/>
    <m/>
    <m/>
    <m/>
    <m/>
    <m/>
    <m/>
    <m/>
    <m/>
    <m/>
    <m/>
    <m/>
    <m/>
    <m/>
    <s v="Demanda"/>
    <n v="1"/>
    <n v="1"/>
    <n v="1"/>
    <n v="1"/>
    <s v="SI"/>
  </r>
  <r>
    <x v="0"/>
    <n v="523"/>
    <x v="12"/>
    <s v="Hallazgo administrativo por la publicación extemporánea, así como el cargue incompleto de los actos y documentos del Contrato No. 984 de 2015 en el SECOP."/>
    <s v="Porque se dificulta la existencia de un punto de control donde se detecte qué documentos se han publicado"/>
    <n v="1"/>
    <s v="Registrar los procesos de contratación en la Plataforma Secop II, de modo tal que la publicación de los documentos de cada proceso sean publicados en los términos de Ley."/>
    <s v="Porcentaje de procesos de contratación cargados en Secop II"/>
    <s v="(N° de procesos de contratación registrados/N° de procesos de contratación programados) x 100%"/>
    <n v="100"/>
    <x v="5"/>
    <d v="2018-01-19T00:00:00"/>
    <d v="2018-12-31T00:00:00"/>
    <m/>
    <m/>
    <m/>
    <m/>
    <m/>
    <m/>
    <s v="Según la programación interna para iniciar los procesos de contratación en la Entidad, estos se han registrado en la Plataforma Secop en su totalidad."/>
    <s v="Plataforma Secop"/>
    <n v="650"/>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m/>
    <m/>
    <m/>
    <m/>
    <m/>
    <m/>
    <m/>
    <m/>
    <m/>
    <m/>
    <m/>
    <m/>
    <m/>
    <m/>
    <m/>
    <m/>
    <m/>
    <m/>
    <m/>
    <m/>
    <m/>
    <m/>
    <m/>
    <m/>
    <s v="Demanda"/>
    <n v="100"/>
    <n v="650"/>
    <n v="650"/>
    <n v="1"/>
    <s v="SI"/>
  </r>
  <r>
    <x v="0"/>
    <n v="523"/>
    <x v="4"/>
    <s v="Hallazgo administrativo por la no realización de las diferentes reuniones de Comité Técnico y Comité Directivo establecidas en el anexo técnico del Contrato No. 984 de 2015."/>
    <s v="En el Anexo Técnico del Contrato de Prestación de Servicios 984 de 2015,  se dejó como obligación clara y expresa, la realización de dos (2) Comités (Técnico y Directivo).  Los cuales debían  “(…) Reunirse al menos una vez al mes o cada vez que se considere pertinente, para resolver las situaciones que así lo ameriten. (…)”. "/>
    <n v="1"/>
    <s v="Implementar la figura del secretario del Comité técnico de contratos o convenios, para que realice convocatoria y seguimiento de acuerdo a lo establecido en los documentos del proceso contractual. "/>
    <s v="Servidor público designado como secretario del Comité"/>
    <s v="Número de servidores públicos designados"/>
    <n v="1"/>
    <x v="3"/>
    <d v="2018-01-19T00:00:00"/>
    <d v="2018-07-18T00:00:00"/>
    <m/>
    <m/>
    <m/>
    <m/>
    <m/>
    <m/>
    <s v="Designación realizada con las comunicaciones:_x000a_Convenio 607-17 Cruz Roja – Designación apoyo a supervisión y secretaría técnica con memorando 20183100040713._x000a_Convenio 621-17 ICETEX – Designación apoyo a supervisión y secretaría técnica con memorando 20183100040743._x000a_Convenio 703-17 UNODC – Designación apoyo a supervisión y secretaría técnica con memorando 20183100043413."/>
    <s v="Copia memorandos"/>
    <n v="1"/>
    <s v="La actividad ya fue cumplida."/>
    <m/>
    <m/>
    <s v="La actividad ya fue cumplida."/>
    <m/>
    <m/>
    <m/>
    <m/>
    <m/>
    <m/>
    <m/>
    <m/>
    <m/>
    <m/>
    <m/>
    <m/>
    <m/>
    <m/>
    <m/>
    <m/>
    <m/>
    <m/>
    <m/>
    <m/>
    <m/>
    <m/>
    <m/>
    <m/>
    <m/>
    <m/>
    <m/>
    <m/>
    <m/>
    <m/>
    <m/>
    <m/>
    <m/>
    <m/>
    <m/>
    <s v="Demanda"/>
    <n v="1"/>
    <n v="1"/>
    <n v="1"/>
    <n v="1"/>
    <s v="SI"/>
  </r>
  <r>
    <x v="1"/>
    <n v="40"/>
    <x v="13"/>
    <s v="Hallazgo Administrativo por falta de reglamentación de los comités: Institucional de Coordinación de Control Interno e Institucional de Gestión y Desempeño"/>
    <s v="Múltiples cambios que se han tenido que realizar al proyecto de resolución, atendiendo los lineamientos del orden nacional y distrital."/>
    <n v="1"/>
    <s v="Expedir el acto administrativo que adopta el Modelo Integrado de Planeación y Gestión, y constituye el Comité Institucional de Gestión y Desempeño, de acuerdo con los lineamientos del orden nacional y distrital."/>
    <s v="Acto administrativo expedido"/>
    <s v="Número de acto administrativo expedido que adopta el Modelo Integrado de Planeación y Gestión, y constituye el Comité Institucional de Gestión y Desempeño."/>
    <n v="1"/>
    <x v="1"/>
    <d v="2018-06-01T00:00:00"/>
    <d v="2018-08-31T00:00:00"/>
    <m/>
    <m/>
    <m/>
    <m/>
    <m/>
    <m/>
    <m/>
    <m/>
    <m/>
    <m/>
    <m/>
    <m/>
    <m/>
    <m/>
    <m/>
    <m/>
    <m/>
    <m/>
    <m/>
    <m/>
    <m/>
    <s v="Se presentó a revisión de la Dirección Jurídica por segunda vez el proyecto de Resolución y se encuentra en trámite de aprobación por parte de esa Dirección."/>
    <s v="Memorando radicado 20181300296553_x000a_Proyecto de Resolución"/>
    <n v="0.5"/>
    <m/>
    <m/>
    <m/>
    <s v="Se efectúan nuevos ajustes al proyecto de resolución, según la orientación de un asesor del despacho."/>
    <s v="Proyecto de Resolución"/>
    <m/>
    <s v="Finalmente se expide la Resolución N° 783 del 12 de septiembre de 2018 - &quot;Por el cual se crea el Comité Institucional y se dictan otras disposiciones.&quot;"/>
    <s v="Resolución 783 de 2018"/>
    <n v="0.5"/>
    <m/>
    <m/>
    <m/>
    <m/>
    <m/>
    <m/>
    <m/>
    <m/>
    <m/>
    <m/>
    <m/>
    <m/>
    <m/>
    <m/>
    <m/>
    <s v="Suma"/>
    <n v="1"/>
    <n v="1"/>
    <n v="1"/>
    <n v="1"/>
    <s v="SI"/>
  </r>
  <r>
    <x v="1"/>
    <n v="40"/>
    <x v="14"/>
    <s v="Hallazgo Administrativo por desactualización de instrumentos archivísticos"/>
    <s v="La actualización de los instrumentos archivísticos requieren de tiempo y continuidad de procesos."/>
    <n v="1"/>
    <s v="Elaborar el Programa de Gestión Documental y el Plan Institucional de Archivos - PINAR."/>
    <s v="Porcentaje del número de Instrumentos Archivísticos elaborados"/>
    <s v="(Número de Instrumentos archivísticos elaborados/Número de Instrumentos archivísticos planeados para elaborar)*100"/>
    <n v="2"/>
    <x v="4"/>
    <d v="2018-07-01T00:00:00"/>
    <d v="2018-12-31T00:00:00"/>
    <m/>
    <m/>
    <m/>
    <m/>
    <m/>
    <m/>
    <m/>
    <m/>
    <m/>
    <m/>
    <m/>
    <m/>
    <m/>
    <m/>
    <m/>
    <m/>
    <m/>
    <m/>
    <m/>
    <m/>
    <m/>
    <s v="Se presenta información de gestión frente a la elaboración del PGD con acompañamiento de la Secretaría General y Skaphe; en esto se incluye un cronograma de trabajo cuyo resultado final estará para el 30 de septiembre, no se establece un avance porcentual en la elaboración de los dos documentos."/>
    <s v="Actas de reunión_x000a_Cronograma de trabajo"/>
    <n v="0"/>
    <s v="Se adelanta una mesa de trabajo con la Secretaría General en el marco de la elaboración del Programa de Gestión Documental."/>
    <s v="Acta mesa de trabajo."/>
    <m/>
    <s v="Se elabora el Diagnóstico Integral para la elaboración del Sistema Integrado de Conservación - SIC, esto para la elaboración del PINAR._x000a_Se adelantan 5 meses de trabajo con la Secretaría General en el marco de la elaboración del Programa de Gestión Documental."/>
    <s v="Diagnóstico Integral_x000a_Actas mesas de trabajo"/>
    <m/>
    <s v="Se adelanta una mesa de trabajo con la Secretaría General en el marco de la elaboración del Programa de Gestión Documental._x000a__x000a_Se entrega una versión inicial de la elaboraión del Programa de Gestión Documental."/>
    <s v="Acta mesa de trabajo._x000a_Programa de Gestión Documental (Documento versión de trabajo)"/>
    <n v="0.5"/>
    <m/>
    <m/>
    <m/>
    <m/>
    <m/>
    <m/>
    <m/>
    <m/>
    <m/>
    <m/>
    <m/>
    <m/>
    <m/>
    <m/>
    <m/>
    <s v="Suma"/>
    <n v="2"/>
    <n v="0.5"/>
    <n v="2"/>
    <n v="0.25"/>
    <s v="NO"/>
  </r>
  <r>
    <x v="1"/>
    <n v="40"/>
    <x v="14"/>
    <s v="Hallazgo Administrativo por desactualización de instrumentos archivísticos"/>
    <s v="La actualización de los instrumentos archivísticos requieren de tiempo y continuidad de procesos."/>
    <n v="2"/>
    <s v="Actualizar los Cuadros de Caracterización Documental y las Tablas de Retención Documental - TRD."/>
    <s v="Porcentaje del número de Instrumentos Archivísticos actualizados"/>
    <s v="(Número de  Instrumentos archivísticos actualizados/Número de instrumentos archivísticos  planeados para actualizar)*100"/>
    <n v="2"/>
    <x v="4"/>
    <d v="2018-07-01T00:00:00"/>
    <d v="2018-12-31T00:00:00"/>
    <m/>
    <m/>
    <m/>
    <m/>
    <m/>
    <m/>
    <m/>
    <m/>
    <m/>
    <m/>
    <m/>
    <m/>
    <m/>
    <m/>
    <m/>
    <m/>
    <m/>
    <m/>
    <m/>
    <m/>
    <m/>
    <s v="Durante el mes de junio, la Dirección Adminisstrativa aplicó una encuesta en cada dependencia con el propósito de actualizar las TRD de la Entidad. No se presenta un porcentaje de avance en la actualizaicón de los instrumentos referidos en la acción."/>
    <s v="Encuentas aplicadas._x000a_Informes de Encuestas"/>
    <n v="0"/>
    <m/>
    <m/>
    <m/>
    <m/>
    <m/>
    <m/>
    <s v="Se adelanta la actualización de los cuadros de caracterización de los procesos: Evaluación Independiente, Fomento y protección de Derechos Humanos, Gerencia del Talento Humano y Servicio a la Ciudadanía."/>
    <s v="Cuadros de caterización procesos mencionados."/>
    <m/>
    <m/>
    <m/>
    <m/>
    <m/>
    <m/>
    <m/>
    <m/>
    <m/>
    <m/>
    <m/>
    <m/>
    <m/>
    <m/>
    <m/>
    <m/>
    <s v="Suma"/>
    <n v="2"/>
    <n v="0"/>
    <n v="2"/>
    <n v="0"/>
    <s v="NO"/>
  </r>
  <r>
    <x v="1"/>
    <n v="40"/>
    <x v="14"/>
    <s v="Hallazgo Administrativo por desactualización de instrumentos archivísticos"/>
    <s v="La actualización de los instrumentos archivísticos requieren de tiempo y continuidad de procesos."/>
    <n v="3"/>
    <s v="Solicitar acompañamiento del Archivo Distrital para el diseño y adopción de los instrumentos archivísticos de la Entidad."/>
    <s v="Solicitud realizada"/>
    <s v="Número de solicitudes realizadas"/>
    <n v="1"/>
    <x v="4"/>
    <d v="2018-06-01T00:00:00"/>
    <d v="2018-06-30T00:00:00"/>
    <m/>
    <m/>
    <m/>
    <m/>
    <m/>
    <m/>
    <m/>
    <m/>
    <m/>
    <m/>
    <m/>
    <m/>
    <m/>
    <m/>
    <m/>
    <m/>
    <m/>
    <m/>
    <m/>
    <m/>
    <m/>
    <s v="El acompañamiento del Archivo Distrital ha sido permanente, se adjuntan los soportes de mencionado acompañamiento. Se resalta la reunión del 27 de junio ."/>
    <s v="Actas y presentaciones"/>
    <n v="1"/>
    <m/>
    <m/>
    <m/>
    <m/>
    <m/>
    <m/>
    <m/>
    <m/>
    <m/>
    <m/>
    <m/>
    <m/>
    <m/>
    <m/>
    <m/>
    <m/>
    <m/>
    <m/>
    <m/>
    <m/>
    <m/>
    <m/>
    <m/>
    <m/>
    <s v="Suma"/>
    <n v="1"/>
    <n v="1"/>
    <n v="1"/>
    <n v="1"/>
    <s v="SI"/>
  </r>
  <r>
    <x v="1"/>
    <n v="40"/>
    <x v="15"/>
    <s v="Hallazgo Administrativo por desactualización de los documentos que soportan el Sistema de Gestión, como son: caracterización de procesos, procedimientos, manuales, instrucciones y formatos"/>
    <s v="Inadecuada clasificación del estado de los documenta en el Listado Maestro de Documentos Internos - LMDI._x000a_"/>
    <n v="1"/>
    <s v="Realizar la reclasificación de los documentos de acuerdo a su vigencia, en el Listado Maestro de Documentos Internos. "/>
    <s v="Porcentaje de documentos reclasificados en el LMDI"/>
    <s v="(Número de documentos reclasificados / Número de documentos que requieren reclasificación en el LMDI)*100"/>
    <n v="100"/>
    <x v="1"/>
    <d v="2018-06-01T00:00:00"/>
    <d v="2018-11-30T00:00:00"/>
    <m/>
    <m/>
    <m/>
    <m/>
    <m/>
    <m/>
    <m/>
    <m/>
    <m/>
    <m/>
    <m/>
    <m/>
    <m/>
    <m/>
    <m/>
    <m/>
    <m/>
    <m/>
    <m/>
    <m/>
    <m/>
    <s v="Con fecha 3 de julio, la Secretaría Distrital de Gobierno cuenta con el inventario revisado del total de los registros documentales presentes en el Listado Maestro de Documentos Internos (812 registros documentales), se realizó la revisión total de todos los documentos y se realizó la actualización del “Estado Actual” de los mismos. La actualización documental se está realizando según la necesidad manifiesta del líder del proceso."/>
    <s v="Listado maestro de documentos al 03 de julio."/>
    <n v="100"/>
    <s v="No se presentan avances adicionales"/>
    <m/>
    <m/>
    <s v="No se presentan avances adicionales"/>
    <m/>
    <m/>
    <s v="No se presentan avances adicionales"/>
    <m/>
    <m/>
    <m/>
    <m/>
    <m/>
    <m/>
    <m/>
    <m/>
    <m/>
    <m/>
    <m/>
    <m/>
    <m/>
    <m/>
    <m/>
    <m/>
    <m/>
    <s v="Porcentaje"/>
    <n v="100"/>
    <n v="100"/>
    <n v="100"/>
    <n v="1"/>
    <s v="SI"/>
  </r>
  <r>
    <x v="1"/>
    <n v="40"/>
    <x v="15"/>
    <s v="Hallazgo Administrativo por desactualización de los documentos que soportan el Sistema de Gestión, como son: caracterización de procesos, procedimientos, manuales, instrucciones y formatos"/>
    <s v="Inadecuada clasificación del estado de los documenta en el Listado Maestro de Documentos Internos - LMDI._x000a_"/>
    <n v="2"/>
    <s v="Implementar como estrategia de actualización de los documentos del sistema de gestión en los procesos que lo requieran, la emisión de informes periódicos dirigidos a los líderes de los procesos."/>
    <s v="Porcentaje de documentos actualizados"/>
    <s v="(Número de documentos actualizados / Número de documentos que requieren actualización)*100"/>
    <n v="100"/>
    <x v="2"/>
    <d v="2018-06-01T00:00:00"/>
    <d v="2018-12-31T00:00:00"/>
    <m/>
    <m/>
    <m/>
    <m/>
    <m/>
    <m/>
    <m/>
    <m/>
    <m/>
    <m/>
    <m/>
    <m/>
    <m/>
    <m/>
    <m/>
    <m/>
    <m/>
    <m/>
    <m/>
    <m/>
    <m/>
    <s v="Como parte de esta estrategia se han venido realizando presentaciones al Subsecretario de Gestión Institucional, quien lidera los procesos de: _x000a_• Gestión Patrimonio Documental_x000a_• Gerencia de TIC_x000a_• Gerencia del Talento Humano_x000a_• Gestión Corporativa Institucional_x000a_• Gestión Corporativa Local_x000a_El objetivo de estas presentaciones ha sido el socializar los avances relacionados a la actualización documental de la entidad y generar las alertas correspondientes. Estas mesas de trabajo se realizaron en el transcurso del mes de junio._x000a_Adicional la Subsecretaría de Gestión Institucional está realizando informes periódicos, con acompañamiento de la OAP y con fuente de la información el actualmente se registra en el Listado Maestro de Documentos Internos (LMDI)"/>
    <s v="Evidencia de reunión del 21 de junio de 2018 y presentación informe en pdf avance de actualización documental"/>
    <n v="0.56106870229007633"/>
    <s v="La Oficina Asesora de Planeación entrega la presentación &quot;Consolidado avance documental&quot; con corte al 19 de julio. En este informe se presentaba un total  de 471 documentos aprobados sobre un total de 822 documentos."/>
    <s v="Informe, presentación"/>
    <n v="0.57299270072992703"/>
    <s v="No han presentado información con más avances"/>
    <m/>
    <m/>
    <s v="No han presentado información con más avances"/>
    <m/>
    <m/>
    <m/>
    <m/>
    <m/>
    <m/>
    <m/>
    <m/>
    <m/>
    <m/>
    <m/>
    <m/>
    <m/>
    <m/>
    <m/>
    <m/>
    <m/>
    <s v="Porcentaje"/>
    <n v="1"/>
    <n v="0.57299270072992703"/>
    <n v="1"/>
    <n v="0.57299270072992703"/>
    <s v="NO"/>
  </r>
  <r>
    <x v="1"/>
    <n v="40"/>
    <x v="15"/>
    <s v="Hallazgo Administrativo por desactualización de los documentos que soportan el Sistema de Gestión, como son: caracterización de procesos, procedimientos, manuales, instrucciones y formatos"/>
    <s v="Debilidad en los controles relacionados con la actualización de los documentos del sistema de gestión"/>
    <n v="3"/>
    <s v="Implementar un control de revisión de documentos para garantizar que se mantengan vigentes."/>
    <s v="Control implementado "/>
    <s v="Número de controles implementados para garantizar la vigencia de los documentos"/>
    <n v="1"/>
    <x v="1"/>
    <d v="2018-06-01T00:00:00"/>
    <d v="2018-07-31T00:00:00"/>
    <m/>
    <m/>
    <m/>
    <m/>
    <m/>
    <m/>
    <m/>
    <m/>
    <m/>
    <m/>
    <m/>
    <m/>
    <m/>
    <m/>
    <m/>
    <m/>
    <m/>
    <m/>
    <m/>
    <m/>
    <m/>
    <s v="Actualmente el Listado Maestro de Documentos Internos (LMDI) cuenta con una columna denominada “Días sin actualizar”, esta columna esta parametrizada para que se realice un conteo del tiempo de vigencia del documento y se generen alertas mediante un semáforo, de este modo se puede contar con un registro visual de alertas tempranas, para que los Líderes de Macroprocesos y Procesos puedan adaptar sus documentos y mantenerlos actualizados.  Se viene cumpliendo con la realización de informes de seguimiento de actualización de los planes de actualización documental de los procesos de la entidad"/>
    <s v="Listado maestro de documentos al 03 de julio. Columna parametrizada_x000a_Informes enviados por correo electrónico de avance de cumplimiento de la documentación_x000a_Plan actualización"/>
    <n v="1"/>
    <s v="No han presentado avances adicionales"/>
    <m/>
    <m/>
    <m/>
    <m/>
    <m/>
    <m/>
    <m/>
    <m/>
    <m/>
    <m/>
    <m/>
    <m/>
    <m/>
    <m/>
    <m/>
    <m/>
    <m/>
    <m/>
    <m/>
    <m/>
    <m/>
    <m/>
    <m/>
    <s v="Suma"/>
    <n v="1"/>
    <n v="1"/>
    <n v="1"/>
    <n v="1"/>
    <s v="SI"/>
  </r>
  <r>
    <x v="1"/>
    <n v="40"/>
    <x v="16"/>
    <s v="Hallazgo Administrativo por deficiencias en los soportes de los informes de supervisión del contrato 573 de 2017, para vehículos que tuvieron pico y placa"/>
    <s v="No se registra el número de placa del vehículo que presta el relevo los días de pico y placa no permitiendo evidenciar la ejecución del contrato los días de “Pico y Placa”."/>
    <n v="1"/>
    <s v="Diseñar e implementar una planilla que permita evidenciar la ejecución del contrato los días de pico y placa y la cual incluya: fecha, número de placa del vehículo que presta el servicio normalmente, número de placa del vehículo que presta el relevo y nombre de los respectivos conductores."/>
    <s v="Planilla Diseñada e implementada"/>
    <s v="Número de planillas diseñadas y diligenciada s"/>
    <n v="1"/>
    <x v="4"/>
    <d v="2018-06-01T00:00:00"/>
    <d v="2018-07-31T00:00:00"/>
    <m/>
    <m/>
    <m/>
    <m/>
    <m/>
    <m/>
    <m/>
    <m/>
    <m/>
    <m/>
    <m/>
    <m/>
    <m/>
    <m/>
    <m/>
    <m/>
    <m/>
    <m/>
    <m/>
    <m/>
    <m/>
    <s v="La Dirección Administrativa presenta la planilla diseñada e implementada para los servicios de los meses de mayo y junio. La acción está cumplida."/>
    <s v="Planillas de Mayo y Junio."/>
    <n v="1"/>
    <s v="No han presentado avances adicionales"/>
    <m/>
    <m/>
    <m/>
    <m/>
    <m/>
    <m/>
    <m/>
    <m/>
    <m/>
    <m/>
    <m/>
    <m/>
    <m/>
    <m/>
    <m/>
    <m/>
    <m/>
    <m/>
    <m/>
    <m/>
    <m/>
    <m/>
    <m/>
    <s v="Suma"/>
    <n v="1"/>
    <n v="1"/>
    <n v="1"/>
    <n v="1"/>
    <s v="SI"/>
  </r>
  <r>
    <x v="1"/>
    <n v="40"/>
    <x v="17"/>
    <s v="Hallazgo administrativo por el inadecuado seguimiento en la ejecución del Contrato No. 527/2017, por parte del supervisor en cuanto a la verificación y revisión de los soportes presentados por el contratista para la consecución de los pagos por los servicios prestados."/>
    <s v="Deficiencias en los instrumentos de seguimiento financiero, técnico, administrativo y jurídico sobre la ejecución de contratos."/>
    <n v="1"/>
    <s v="Diseñar e implementar un formato de Informe de Supervisión para los Contratos con Proveedores, que refleje el seguimiento financiero, técnico, administrativo y jurídico realizado sobre la ejecución del contrato. Este informe se anexaría en cada pago autorizado por el Supervisor."/>
    <s v="Formato de informe diseñado e implementado"/>
    <s v="Número de formatos de informe de supervisión diseñado e implementado"/>
    <n v="1"/>
    <x v="0"/>
    <d v="2018-06-01T00:00:00"/>
    <d v="2018-07-31T00:00:00"/>
    <m/>
    <m/>
    <m/>
    <m/>
    <m/>
    <m/>
    <m/>
    <m/>
    <m/>
    <m/>
    <m/>
    <m/>
    <m/>
    <m/>
    <m/>
    <m/>
    <m/>
    <m/>
    <m/>
    <m/>
    <m/>
    <s v="A la fecha se generó una propuesta de documento que está en revisión."/>
    <s v="Borrador documento"/>
    <n v="0.5"/>
    <s v="Con fecha del 30 de julio se adoptó el formato GCI - GCI – F133 / INFORME DE SUPERVISIÓN PARA LOS CONTRATOS CON PROVEEDORES_x000a_PERSONA JURÍDICA"/>
    <s v="Formato GCI - GCI – F133"/>
    <n v="0.5"/>
    <m/>
    <m/>
    <m/>
    <m/>
    <m/>
    <m/>
    <m/>
    <m/>
    <m/>
    <m/>
    <m/>
    <m/>
    <m/>
    <m/>
    <m/>
    <m/>
    <m/>
    <m/>
    <m/>
    <m/>
    <m/>
    <s v="Suma"/>
    <n v="1"/>
    <n v="1"/>
    <n v="1"/>
    <n v="1"/>
    <s v="SI"/>
  </r>
  <r>
    <x v="1"/>
    <n v="40"/>
    <x v="18"/>
    <s v="Hallazgo Administrativo con presunta incidencia disciplinaria por no suscribir el amparo por pago de salarios, prestaciones sociales e indemnizaciones laborales en el contrato 548/2017"/>
    <s v="Error involuntario en la digitación de la cláusula de garantía única en el contrato frente a lo requerido en los estudios previos, por la falta de verificación de este último documento."/>
    <n v="1"/>
    <s v="Implementar flujos de aprobación en Secop II como puntos de control, previa autorización y firma de los contratos."/>
    <s v="Flujos implementados"/>
    <s v="Número de flujos  implementados"/>
    <n v="1"/>
    <x v="5"/>
    <d v="2018-06-01T00:00:00"/>
    <d v="2018-07-31T00:00:00"/>
    <m/>
    <m/>
    <m/>
    <m/>
    <m/>
    <m/>
    <m/>
    <m/>
    <m/>
    <m/>
    <m/>
    <m/>
    <m/>
    <m/>
    <m/>
    <m/>
    <m/>
    <m/>
    <m/>
    <m/>
    <m/>
    <s v="La Dirección de Contratación desde sus usuarios administradores crearon los flujos de aprobación que dan cuenta de la acción."/>
    <s v="Captura de pantalla, flujo en Secop"/>
    <n v="1"/>
    <s v="No se presentan avances adicionales"/>
    <m/>
    <m/>
    <m/>
    <m/>
    <m/>
    <m/>
    <m/>
    <m/>
    <m/>
    <m/>
    <m/>
    <m/>
    <m/>
    <m/>
    <m/>
    <m/>
    <m/>
    <m/>
    <m/>
    <m/>
    <m/>
    <m/>
    <m/>
    <s v="Suma"/>
    <n v="1"/>
    <n v="1"/>
    <n v="1"/>
    <n v="1"/>
    <s v="SI"/>
  </r>
  <r>
    <x v="1"/>
    <n v="40"/>
    <x v="18"/>
    <s v="Hallazgo Administrativo con presunta incidencia disciplinaria por no suscribir el amparo por pago de salarios, prestaciones sociales e indemnizaciones laborales en el contrato 548/2017"/>
    <s v="Error involuntario en la digitación de la cláusula de garantía única en el contrato frente a lo requerido en los estudios previos, por la falta de verificación de este último documento."/>
    <n v="2"/>
    <s v="Realizar un reentrenamiento al grupo de profesionales de la Dirección de Contratación para el cargue de los procesos de selección en la plataforma.  "/>
    <s v="Reentrenamiento realizado"/>
    <s v="Número de reentrenamientos realizados"/>
    <n v="1"/>
    <x v="5"/>
    <d v="2018-06-01T00:00:00"/>
    <d v="2018-07-31T00:00:00"/>
    <m/>
    <m/>
    <m/>
    <m/>
    <m/>
    <m/>
    <m/>
    <m/>
    <m/>
    <m/>
    <m/>
    <m/>
    <m/>
    <m/>
    <m/>
    <m/>
    <m/>
    <m/>
    <m/>
    <m/>
    <m/>
    <s v="No presentan avances."/>
    <s v="N/A"/>
    <n v="0"/>
    <s v="El 10 de julio la Dirección de Contratación realiza una capacitación de reentrenamiento sobre &quot;(…) Secop II cargue de procesos&quot;_x000a_Participan el personal de la Dirección."/>
    <s v="Acta de capacitación"/>
    <n v="1"/>
    <m/>
    <m/>
    <m/>
    <m/>
    <m/>
    <m/>
    <m/>
    <m/>
    <m/>
    <m/>
    <m/>
    <m/>
    <m/>
    <m/>
    <m/>
    <m/>
    <m/>
    <m/>
    <m/>
    <m/>
    <m/>
    <s v="Suma"/>
    <n v="1"/>
    <n v="1"/>
    <n v="1"/>
    <n v="1"/>
    <s v="SI"/>
  </r>
  <r>
    <x v="1"/>
    <n v="40"/>
    <x v="19"/>
    <s v="Hallazgo Administrativo por inconsistencias en la descripción de las facturas presentadas por el contratista y en los certificados de cumplimiento expedidos por los responsables de las dependencias, en ejecución del Contrato de Prestación de Servicios No. 392/2017."/>
    <s v="Deficiencias en el seguimiento y revisión a los documentos soportes de las facturas de cobro presentadas por el Contratista."/>
    <n v="1"/>
    <s v="Hacer seguimiento y revisión mensual de los documentos soportes de las facturas,  verificando la correspondencia de su contenido, incluye el último pago del contrato 392-2017 y el 675-2018 suscrito con el mismo objeto."/>
    <s v="Seguimientos realizados"/>
    <s v="Número de seguimientos realizados."/>
    <n v="9"/>
    <x v="4"/>
    <d v="2018-06-01T00:00:00"/>
    <d v="2018-12-31T00:00:00"/>
    <m/>
    <m/>
    <m/>
    <m/>
    <m/>
    <m/>
    <m/>
    <m/>
    <m/>
    <m/>
    <m/>
    <m/>
    <m/>
    <m/>
    <m/>
    <m/>
    <m/>
    <m/>
    <m/>
    <m/>
    <m/>
    <s v="En el mes de junio se realizó la revisión al pago del Contrato 392 de 2017, correspondiente al mes de abril. Se recibió el pago del mes de mayo."/>
    <s v="Soportes de seguimiento."/>
    <n v="1"/>
    <s v="Se realiza el informe de supervisión sobre la ejecución del contrato del mes de junio."/>
    <s v="Soportes de seguimiento (Informe)"/>
    <n v="1"/>
    <s v="No se presentan avances adicionales"/>
    <m/>
    <m/>
    <s v="No se presentan avances adicionales"/>
    <m/>
    <m/>
    <m/>
    <m/>
    <m/>
    <m/>
    <m/>
    <m/>
    <m/>
    <m/>
    <m/>
    <m/>
    <m/>
    <m/>
    <m/>
    <m/>
    <m/>
    <s v="Suma"/>
    <n v="9"/>
    <n v="2"/>
    <n v="9"/>
    <n v="0.22222222222222221"/>
    <s v="NO"/>
  </r>
  <r>
    <x v="1"/>
    <n v="40"/>
    <x v="20"/>
    <s v="Hallazgo Administrativo con presunta incidencia disciplinaria por la no publicación de documentos contractuales en los aplicativos SECOP y Contratación a la Vista."/>
    <s v="En lo relacionado con la plataforma SECOP, la publicación extemporánea de los documentos contractuales es por causa de la falta de disponibilidad de la plataforma, y en lo relacionado con el Portal de Contratación a la Vista la mencionada plataforma presenta deficiencias técnicas que retrasan y la mayoría de las veces imposibilita la publicación de la información requerida por la plataforma. "/>
    <n v="1"/>
    <s v="Realizar una jornada de capacitación  a los supervisores de los contratos y/o apoyos a la supervisión, relacionada con el cargue de la información de la ejecución contractual en la plataforma SECOP II."/>
    <s v="Jornadas de capacitación realizadas"/>
    <s v="Número de jornadas de capacitación "/>
    <n v="1"/>
    <x v="5"/>
    <d v="2018-06-01T00:00:00"/>
    <d v="2018-12-31T00:00:00"/>
    <m/>
    <m/>
    <m/>
    <m/>
    <m/>
    <m/>
    <m/>
    <m/>
    <m/>
    <m/>
    <m/>
    <m/>
    <m/>
    <m/>
    <m/>
    <m/>
    <m/>
    <m/>
    <m/>
    <m/>
    <m/>
    <s v="No presentan avances."/>
    <s v="N/A"/>
    <n v="0"/>
    <s v="No presentan avances."/>
    <m/>
    <m/>
    <s v="No presentan avances."/>
    <m/>
    <m/>
    <s v="No presentan avances."/>
    <m/>
    <m/>
    <m/>
    <m/>
    <m/>
    <m/>
    <m/>
    <m/>
    <m/>
    <m/>
    <m/>
    <m/>
    <m/>
    <m/>
    <m/>
    <m/>
    <m/>
    <s v="Suma"/>
    <n v="1"/>
    <n v="0"/>
    <n v="1"/>
    <n v="0"/>
    <s v="NO"/>
  </r>
  <r>
    <x v="1"/>
    <n v="40"/>
    <x v="20"/>
    <s v="Hallazgo Administrativo con presunta incidencia disciplinaria por la no publicación de documentos contractuales en los aplicativos SECOP y Contratación a la Vista."/>
    <s v="En lo relacionado con la plataforma SECOP, la publicación extemporánea de los documentos contractuales es por causa de la falta de disponibilidad de la plataforma, y en lo relacionado con el Portal de Contratación a la Vista la mencionada plataforma presenta deficiencias técnicas que retrasan y la mayoría de las veces imposibilita la publicación de la información requerida por la plataforma. "/>
    <n v="2"/>
    <s v="Designar a un servidor público para que se encargue exclusivamente de la publicación de la información contractual requerida por la Plataforma de Contratación a la Vista."/>
    <s v="Servidor público designado"/>
    <s v="Número de servidores públicos designados"/>
    <n v="1"/>
    <x v="5"/>
    <d v="2018-06-01T00:00:00"/>
    <d v="2018-07-31T00:00:00"/>
    <m/>
    <m/>
    <m/>
    <m/>
    <m/>
    <m/>
    <m/>
    <m/>
    <m/>
    <m/>
    <m/>
    <m/>
    <m/>
    <m/>
    <m/>
    <m/>
    <m/>
    <m/>
    <m/>
    <m/>
    <m/>
    <s v="No presentan avances."/>
    <s v="N/A"/>
    <n v="0"/>
    <s v="Mediante memorando N° 3201800000158 se designa como encargado de la publicación en la Plataforma de Contratación a la Vista al servidor público Gheiner Cárdenas."/>
    <s v="Memorando N° 3201800000158"/>
    <n v="1"/>
    <m/>
    <m/>
    <m/>
    <m/>
    <m/>
    <m/>
    <m/>
    <m/>
    <m/>
    <m/>
    <m/>
    <m/>
    <m/>
    <m/>
    <m/>
    <m/>
    <m/>
    <m/>
    <m/>
    <m/>
    <m/>
    <s v="Suma"/>
    <n v="1"/>
    <n v="1"/>
    <n v="1"/>
    <n v="1"/>
    <s v="SI"/>
  </r>
  <r>
    <x v="1"/>
    <n v="40"/>
    <x v="20"/>
    <s v="Hallazgo Administrativo con presunta incidencia disciplinaria por la no publicación de documentos contractuales en los aplicativos SECOP y Contratación a la Vista."/>
    <s v="Débiles puntos de control con alertas tempranas sobre la publicación oportuna de los documentos de contratación."/>
    <n v="3"/>
    <s v="Efectuar revisiones periódicas, sobre una muestra de contratos, como mecanismo de alertas tempranas sobre la publicación oportuna de los documentos contractuales en las plataformas disponibles para ello."/>
    <s v="Revisiones efectuadas sobre las publicaciones de los documentos de contratación"/>
    <s v="Número de revisiones efectuadas"/>
    <n v="2"/>
    <x v="8"/>
    <d v="2018-06-01T00:00:00"/>
    <d v="2018-12-31T00:00:00"/>
    <m/>
    <m/>
    <m/>
    <m/>
    <m/>
    <m/>
    <m/>
    <m/>
    <m/>
    <m/>
    <m/>
    <m/>
    <m/>
    <m/>
    <m/>
    <m/>
    <m/>
    <m/>
    <m/>
    <m/>
    <m/>
    <s v="No presentan avances."/>
    <s v="N/A"/>
    <n v="0"/>
    <s v="No se presentan avances  "/>
    <m/>
    <m/>
    <s v="No se presentan avances  "/>
    <m/>
    <m/>
    <s v="En el marco de la Auditoría realizada por la Oficina de Control Interno en cumplimiento de lo dispuesto en el artículo 2° del Decreto Distrital 371 de 2010, se incluyó una revisión sobre la publicación de los procesos contractuales en Secop."/>
    <s v="Informe Auditoría"/>
    <n v="1"/>
    <m/>
    <m/>
    <m/>
    <m/>
    <m/>
    <m/>
    <m/>
    <m/>
    <m/>
    <m/>
    <m/>
    <m/>
    <m/>
    <m/>
    <m/>
    <m/>
    <n v="2"/>
    <n v="1"/>
    <n v="2"/>
    <n v="0.5"/>
    <s v="NO"/>
  </r>
  <r>
    <x v="1"/>
    <n v="40"/>
    <x v="21"/>
    <s v="Hallazgo Administrativo por publicación extemporánea de documentos contractuales en el aplicativo SECOP- Contrato 519/2017"/>
    <s v="La publicación extemporánea de los documentos contractuales en la plataforma SECOP II muchas veces es por causa de la falta de disponibilidad de la plataforma y desconocimiento en su uso de los servidores públicos que tienen acceso a ella."/>
    <n v="1"/>
    <s v="Realizar una jornada de capacitación  a los supervisores de los contratos y/o apoyos a la supervisión, relacionada con el cargue de la información de la ejecución contractual en la plataforma SECOP II."/>
    <s v="Número de jornadas de capacitación "/>
    <s v="Número de jornadas de capacitación "/>
    <n v="1"/>
    <x v="5"/>
    <d v="2018-06-01T00:00:00"/>
    <d v="2018-12-31T00:00:00"/>
    <m/>
    <m/>
    <m/>
    <m/>
    <m/>
    <m/>
    <m/>
    <m/>
    <m/>
    <m/>
    <m/>
    <m/>
    <m/>
    <m/>
    <m/>
    <m/>
    <m/>
    <m/>
    <m/>
    <m/>
    <m/>
    <s v="No presentan avances."/>
    <s v="N/A"/>
    <n v="0"/>
    <s v="No se presentan avances adicionales"/>
    <m/>
    <m/>
    <s v="No se presentan avances adicionales"/>
    <m/>
    <m/>
    <s v="No se presentan avances adicionales"/>
    <m/>
    <m/>
    <m/>
    <m/>
    <m/>
    <m/>
    <m/>
    <m/>
    <m/>
    <m/>
    <m/>
    <m/>
    <m/>
    <m/>
    <m/>
    <m/>
    <m/>
    <m/>
    <n v="1"/>
    <n v="0"/>
    <n v="1"/>
    <n v="0"/>
    <s v="NO"/>
  </r>
  <r>
    <x v="1"/>
    <n v="40"/>
    <x v="21"/>
    <s v="Hallazgo Administrativo por publicación extemporánea de documentos contractuales en el aplicativo SECOP- Contrato 519/2017"/>
    <s v="La publicación extemporánea de los documentos contractuales en la plataforma SECOP II muchas veces es por causa de la falta de disponibilidad de la plataforma y desconocimiento en su uso de los servidores públicos que tienen acceso a ella."/>
    <n v="2"/>
    <s v="Realizar un reentrenamiento al grupo de profesionales de la Dirección de Contratación para el cargue de los procesos de selección en la plataforma.  "/>
    <s v="Reentrenamiento realizado"/>
    <s v="Número de reentrenamientos realizados"/>
    <n v="1"/>
    <x v="5"/>
    <d v="2018-06-01T00:00:00"/>
    <d v="2018-07-31T00:00:00"/>
    <m/>
    <m/>
    <m/>
    <m/>
    <m/>
    <m/>
    <m/>
    <m/>
    <m/>
    <m/>
    <m/>
    <m/>
    <m/>
    <m/>
    <m/>
    <m/>
    <m/>
    <m/>
    <m/>
    <m/>
    <m/>
    <s v="No presentan avances."/>
    <s v="N/A"/>
    <n v="0"/>
    <s v="El 10 de julio la Dirección de Contratación realiza una capacitación de reentrenamiento sobre &quot;(…) Secop II cargue de procesos&quot;_x000a_Participan el personal de la Dirección."/>
    <s v="Acta de capacitación"/>
    <n v="1"/>
    <m/>
    <m/>
    <m/>
    <m/>
    <m/>
    <m/>
    <m/>
    <m/>
    <m/>
    <m/>
    <m/>
    <m/>
    <m/>
    <m/>
    <m/>
    <m/>
    <m/>
    <m/>
    <m/>
    <m/>
    <m/>
    <m/>
    <n v="1"/>
    <n v="1"/>
    <n v="1"/>
    <n v="1"/>
    <s v="SI"/>
  </r>
  <r>
    <x v="1"/>
    <n v="40"/>
    <x v="22"/>
    <s v="Hallazgo Administrativo con presunta incidencia disciplinaria por falencias en la planeación del contrato 692/2017"/>
    <s v="Este hallazgo se origina en la falta de verificación de los recursos asignados al contrato "/>
    <n v="1"/>
    <s v="Diseñar e implementar un curso virtual en contratación."/>
    <s v="Curso diseñado e implementado"/>
    <s v="Número de cursos diseñados e implementados"/>
    <n v="1"/>
    <x v="5"/>
    <d v="2018-06-01T00:00:00"/>
    <d v="2018-12-31T00:00:00"/>
    <m/>
    <m/>
    <m/>
    <m/>
    <m/>
    <m/>
    <m/>
    <m/>
    <m/>
    <m/>
    <m/>
    <m/>
    <m/>
    <m/>
    <m/>
    <m/>
    <m/>
    <m/>
    <m/>
    <m/>
    <m/>
    <s v="No presentan avances."/>
    <s v="N/A"/>
    <n v="0"/>
    <m/>
    <m/>
    <m/>
    <m/>
    <m/>
    <m/>
    <m/>
    <m/>
    <m/>
    <m/>
    <m/>
    <m/>
    <m/>
    <m/>
    <m/>
    <m/>
    <m/>
    <m/>
    <m/>
    <m/>
    <m/>
    <m/>
    <m/>
    <m/>
    <m/>
    <n v="1"/>
    <n v="0"/>
    <n v="1"/>
    <n v="0"/>
    <s v="NO"/>
  </r>
  <r>
    <x v="1"/>
    <n v="40"/>
    <x v="23"/>
    <s v="Hallazgo Administrativo por fallas en el archivo de la documentación que hace parte de los contratos 583 y 548 de 2017"/>
    <s v="Este hallazgo se origina en la falta de organización en el archivo de la documentación del expediente contractual, como quiera que ahora se maneja de manera digital."/>
    <n v="1"/>
    <s v="Actualizar las Instrucciones: Archivo centralizado Expediente Único de Contratos; estableciendo el lineamiento para que los Apoyos de la Supervisión y/o quien corresponda, incluya dentro del Expediente Único del Contrato la totalidad de los soportes y documentos generados en la selección y ejecución y que den cuenta de las actividades desarrolladas dentro del objeto contractual."/>
    <s v="Instrucciones actualizadas"/>
    <s v="Número de documentos con instrucciones actualizados"/>
    <n v="1"/>
    <x v="4"/>
    <d v="2018-06-01T00:00:00"/>
    <d v="2018-07-31T00:00:00"/>
    <m/>
    <m/>
    <m/>
    <m/>
    <m/>
    <m/>
    <m/>
    <m/>
    <m/>
    <m/>
    <m/>
    <m/>
    <m/>
    <m/>
    <m/>
    <m/>
    <m/>
    <m/>
    <m/>
    <m/>
    <m/>
    <s v="No presentan avances."/>
    <s v="N/A"/>
    <n v="0"/>
    <s v="Las instrucciones Archivo centralizado Expediente Único de Contratos fue unificado con las Instrucciones para la Conformación, Manejo y Archivo del Expediente Único del Contrato; es así que el documento vigente corresponde a las Instrucciones para la Conformación, Manejo y Archivo del Expediente Único del Contrato GDI-GPD-IN007, vigente desde el 31 de julio de 2018"/>
    <s v="Instrucciones para la Conformación, Manejo y Archivo del Expediente Único del Contrato GDI-GPD-IN007, vigente desde el 31 de julio de 2018"/>
    <n v="1"/>
    <m/>
    <m/>
    <m/>
    <m/>
    <m/>
    <m/>
    <m/>
    <m/>
    <m/>
    <m/>
    <m/>
    <m/>
    <m/>
    <m/>
    <m/>
    <m/>
    <m/>
    <m/>
    <m/>
    <m/>
    <m/>
    <m/>
    <n v="1"/>
    <n v="1"/>
    <n v="1"/>
    <n v="1"/>
    <s v="SI"/>
  </r>
  <r>
    <x v="1"/>
    <n v="40"/>
    <x v="24"/>
    <s v="Hallazgo Administrativo por elaborar prórroga al contrato 583/2017, por un término superior al solicitado por el supervisor sin ninguna justificación"/>
    <s v="Error involuntario en la digitación del plazo de ejecución del contrato frente al requerido en los estudios previos, por la falta de verificación de este último documento.   "/>
    <n v="1"/>
    <s v="Implementar flujos de aprobación en Secop II como puntos de control, previa autorización y firma de los contratos."/>
    <s v="Flujos implementados"/>
    <s v="Número de flujos  implementados"/>
    <n v="1"/>
    <x v="5"/>
    <d v="2018-06-01T00:00:00"/>
    <d v="2018-07-31T00:00:00"/>
    <m/>
    <m/>
    <m/>
    <m/>
    <m/>
    <m/>
    <m/>
    <m/>
    <m/>
    <m/>
    <m/>
    <m/>
    <m/>
    <m/>
    <m/>
    <m/>
    <m/>
    <m/>
    <m/>
    <m/>
    <m/>
    <s v="La Dirección de Contratación desde sus usuarios administradores crearon los flujos de aprobación que dan cuenta de la acción."/>
    <s v="Captura de pantalla, flujo en Secop"/>
    <n v="1"/>
    <s v="No se presentan avances adicionales"/>
    <m/>
    <m/>
    <m/>
    <m/>
    <m/>
    <m/>
    <m/>
    <m/>
    <m/>
    <m/>
    <m/>
    <m/>
    <m/>
    <m/>
    <m/>
    <m/>
    <m/>
    <m/>
    <m/>
    <m/>
    <m/>
    <m/>
    <m/>
    <m/>
    <n v="1"/>
    <n v="1"/>
    <n v="1"/>
    <n v="1"/>
    <s v="SI"/>
  </r>
  <r>
    <x v="1"/>
    <n v="40"/>
    <x v="25"/>
    <s v="Hallazgo Administrativo por deficiencias en la planeación y estructuración de los estudios previos del Contrato de Consultoría 587/2017"/>
    <s v="1.  Análisis  insuficiente del plazo de ejecución del contrato._x000a_2.  Valoración indebida de observaciones presentadas en el marco del estudio de mercado._x000a_3. Posible desconocimiento de las actividades a contratar y de la complejidad que implican las actividades de supervisión"/>
    <n v="1"/>
    <s v="Diseñar e implementar un curso virtual en contratación."/>
    <s v="Curso diseñado e implementado"/>
    <s v="Número de cursos diseñados e implementados"/>
    <n v="1"/>
    <x v="5"/>
    <d v="2018-06-01T00:00:00"/>
    <d v="2018-12-31T00:00:00"/>
    <m/>
    <m/>
    <m/>
    <m/>
    <m/>
    <m/>
    <m/>
    <m/>
    <m/>
    <m/>
    <m/>
    <m/>
    <m/>
    <m/>
    <m/>
    <m/>
    <m/>
    <m/>
    <m/>
    <m/>
    <m/>
    <s v="No presentan avances."/>
    <s v="N/A"/>
    <n v="0"/>
    <s v="No se presentan avances"/>
    <m/>
    <m/>
    <s v="No se presentan avances"/>
    <m/>
    <m/>
    <s v="No se presentan avances"/>
    <m/>
    <m/>
    <m/>
    <m/>
    <m/>
    <m/>
    <m/>
    <m/>
    <m/>
    <m/>
    <m/>
    <m/>
    <m/>
    <m/>
    <m/>
    <m/>
    <m/>
    <m/>
    <n v="1"/>
    <n v="0"/>
    <n v="1"/>
    <n v="0"/>
    <s v="NO"/>
  </r>
  <r>
    <x v="1"/>
    <n v="40"/>
    <x v="26"/>
    <s v="Hallazgo Administrativo por desactualización del archivo documental físico del contrato No. 573 de 2017."/>
    <s v="No existe integralidad de la información y unidad documental del contrato; lo que no permite que no se de cuenta de las actuaciones ejecutadas en el desarrollo del contrato."/>
    <n v="1"/>
    <s v="Actualizar las Instrucciones: Archivo centralizado Expediente Único de Contratos; estableciendo el lineamiento para que los Apoyos de la Supervisión y/o quien corresponda, incluya dentro del Expediente Único del Contrato la totalidad de los soportes y documentos generados en la selección y ejecución y que den cuenta de las actividades desarrolladas dentro del objeto contractual."/>
    <s v="Instrucciones actualizadas"/>
    <s v="Número de documentos con instrucciones actualizados"/>
    <n v="1"/>
    <x v="4"/>
    <d v="2018-06-01T00:00:00"/>
    <d v="2018-07-31T00:00:00"/>
    <m/>
    <m/>
    <m/>
    <m/>
    <m/>
    <m/>
    <m/>
    <m/>
    <m/>
    <m/>
    <m/>
    <m/>
    <m/>
    <m/>
    <m/>
    <m/>
    <m/>
    <m/>
    <m/>
    <m/>
    <m/>
    <s v="No presentan avances."/>
    <s v="N/A"/>
    <n v="0"/>
    <s v="Las instrucciones Archivo centralizado Expediente Único de Contratos fue unificado con las Instrucciones para la Conformación, Manejo y Archivo del Expediente Único del Contrato; es así que el documento vigente corresponde a las Instrucciones para la Conformación, Manejo y Archivo del Expediente Único del Contrato GDI-GPD-IN007, vigente desde el 31 de julio de 2018"/>
    <s v="Instrucciones para la Conformación, Manejo y Archivo del Expediente Único del Contrato GDI-GPD-IN007, vigente desde el 31 de julio de 2018"/>
    <n v="1"/>
    <m/>
    <m/>
    <m/>
    <m/>
    <m/>
    <m/>
    <m/>
    <m/>
    <m/>
    <m/>
    <m/>
    <m/>
    <m/>
    <m/>
    <m/>
    <m/>
    <m/>
    <m/>
    <m/>
    <m/>
    <m/>
    <m/>
    <n v="1"/>
    <n v="1"/>
    <n v="1"/>
    <n v="1"/>
    <s v="SI"/>
  </r>
  <r>
    <x v="1"/>
    <n v="40"/>
    <x v="27"/>
    <s v="Hallazgo Administrativo por menor valor aplicado en las retenciones al contratista, por error en la orden de pago No. 5428 de 2017 - Contrato 573 de 2017."/>
    <s v="Por error de digitación involuntario, en el ingreso manual de la base de retefuente se ingresó incorrectamente el valor en el sistema Opget."/>
    <n v="1"/>
    <s v="Implementar un control de revisión, en el momento en que se expidan las planillas de pago de proveedores y antes de que el responsable de presupuesto las firme, en donde se confronten y verifiquen las bases sujetas a Retenciones, descuentos tributarios y calculados y el valor a pagar, frente a las causaciones enviadas por el grupo de contabilidad."/>
    <s v="Porcentaje de planillas de pago con el control de revisión implementado"/>
    <s v="(Número de planillas de proveedores revisadas/ Número de planillas de proveedores por revisar)*100"/>
    <n v="100"/>
    <x v="9"/>
    <d v="2018-07-03T00:00:00"/>
    <d v="2018-12-31T00:00:00"/>
    <m/>
    <m/>
    <m/>
    <m/>
    <m/>
    <m/>
    <m/>
    <m/>
    <m/>
    <m/>
    <m/>
    <m/>
    <m/>
    <m/>
    <m/>
    <m/>
    <m/>
    <m/>
    <m/>
    <m/>
    <m/>
    <s v="Se presentan los soportes de las planillas de pago con el punto de control de revisión"/>
    <s v="Muestras de planillas con el visto bueno de revisión"/>
    <n v="100"/>
    <s v="No se presentan avances adicionales"/>
    <m/>
    <m/>
    <s v="No se presentan avances adicionales"/>
    <m/>
    <m/>
    <s v="No se presentan avances adicionales"/>
    <m/>
    <m/>
    <m/>
    <m/>
    <m/>
    <m/>
    <m/>
    <m/>
    <m/>
    <m/>
    <m/>
    <m/>
    <m/>
    <m/>
    <m/>
    <m/>
    <m/>
    <s v="Demanda"/>
    <n v="100"/>
    <n v="100"/>
    <n v="100"/>
    <n v="1"/>
    <s v="SI"/>
  </r>
  <r>
    <x v="1"/>
    <n v="40"/>
    <x v="28"/>
    <s v="Hallazgo administrativo con presunta incidencia disciplinaria por la constitución e incremento de Reservas Presupuestales en el año 2017, en contravía del principio de anualidad."/>
    <s v="Los lineamientos del Distrito frente al manejo del presupuesto, difieren en los límites de constitución de reservas mencionados en el hallazgo."/>
    <n v="1"/>
    <s v="Solicitar un concepto a la Secretaría de Hacienda con el fin de que se de claridad si las normas convocadas en el hallazgo se aplican o no a la Secretaría Distrital de Gobierno."/>
    <s v="Concepto solicitado"/>
    <s v="Número de conceptos solicitados"/>
    <n v="1"/>
    <x v="0"/>
    <d v="2018-06-01T00:00:00"/>
    <d v="2018-07-31T00:00:00"/>
    <m/>
    <m/>
    <m/>
    <m/>
    <m/>
    <m/>
    <m/>
    <m/>
    <m/>
    <m/>
    <m/>
    <m/>
    <m/>
    <m/>
    <m/>
    <m/>
    <m/>
    <m/>
    <m/>
    <m/>
    <m/>
    <s v="No presentan avances."/>
    <s v="N/A"/>
    <n v="0"/>
    <s v="Mediante radicado N° xxxx, se solicitó a la Dirección Distrital de Presupuesto un concepto sobre la normatividad aplicable en la reducción presupuestal sobre  la gestión de reservas presupuestales."/>
    <s v="Solicitud de concepto"/>
    <n v="1"/>
    <m/>
    <m/>
    <m/>
    <s v="El  04 de septiembre mediante radicado N° 20184210367882 la Dirección Distrital de Tesorería dio respuesta a la solicitud de concepto."/>
    <m/>
    <m/>
    <m/>
    <m/>
    <m/>
    <m/>
    <m/>
    <m/>
    <m/>
    <m/>
    <m/>
    <m/>
    <m/>
    <m/>
    <m/>
    <m/>
    <m/>
    <m/>
    <n v="1"/>
    <n v="1"/>
    <n v="1"/>
    <n v="1"/>
    <s v="SI"/>
  </r>
  <r>
    <x v="1"/>
    <n v="40"/>
    <x v="28"/>
    <s v="Hallazgo administrativo con presunta incidencia disciplinaria por la constitución e incremento de Reservas Presupuestales en el año 2017, en contravía del principio de anualidad."/>
    <s v="Deficiencias en la aplicación de las recomendaciones dadas en los informes de seguimiento a la depuración de reservas presupuestales."/>
    <n v="2"/>
    <s v="Realizar una capacitación donde se presente a los gerentes de proyectos y/o responsables de rubros las implicaciones que conlleva el aumento de reservas y los topes que se deben mantener. "/>
    <s v="Capacitación realizada"/>
    <s v="Número de capacitaciones realizadas"/>
    <n v="1"/>
    <x v="0"/>
    <d v="2018-06-01T00:00:00"/>
    <d v="2018-08-30T00:00:00"/>
    <m/>
    <m/>
    <m/>
    <m/>
    <m/>
    <m/>
    <m/>
    <m/>
    <m/>
    <m/>
    <m/>
    <m/>
    <m/>
    <m/>
    <m/>
    <m/>
    <m/>
    <m/>
    <m/>
    <m/>
    <m/>
    <s v="No presentan avances."/>
    <s v="N/A"/>
    <n v="0"/>
    <m/>
    <m/>
    <m/>
    <m/>
    <m/>
    <m/>
    <m/>
    <m/>
    <m/>
    <m/>
    <m/>
    <m/>
    <m/>
    <m/>
    <m/>
    <m/>
    <m/>
    <m/>
    <m/>
    <m/>
    <m/>
    <m/>
    <m/>
    <m/>
    <m/>
    <n v="1"/>
    <n v="0"/>
    <n v="1"/>
    <n v="0"/>
    <s v="NO"/>
  </r>
  <r>
    <x v="1"/>
    <n v="40"/>
    <x v="29"/>
    <s v="Observación administrativa por inconsistencias en la información ambiental reportada en el aplicativo SIVICOF"/>
    <s v="Error de digitación en el momento del registro de la información en el formato de SIVICOF"/>
    <n v="3"/>
    <s v="Desarrollar un entrenamiento en puesto de trabajo a las personas que reportan PACA, en el adecuado diligenciamiento del formato CB-1111-4,  con base en el instructivo de la Contraloría de Bogotá."/>
    <s v="Entrenamiento en puesto de trabajo para diligenciar formato CB-1111-4, realizado."/>
    <s v="Número de entrenamientos en puesto de trabajo realizados"/>
    <n v="1"/>
    <x v="1"/>
    <d v="2018-06-01T00:00:00"/>
    <d v="2018-06-30T00:00:00"/>
    <m/>
    <m/>
    <m/>
    <m/>
    <m/>
    <m/>
    <m/>
    <m/>
    <m/>
    <m/>
    <m/>
    <m/>
    <m/>
    <m/>
    <m/>
    <m/>
    <m/>
    <m/>
    <m/>
    <m/>
    <m/>
    <s v="Se realizó el entrenamiento en el puesto de trabajo a la profesional de la Oficina Asesora de Planeación encaragada de reportar a la Contraloría de Bogotá la cuenta anual de gestión ambiental, sobre el tema PACA."/>
    <s v="Registro de capacitación y/o entrenamiento que reposan en el archivo físico del sistema de gestión ambiental."/>
    <n v="1"/>
    <m/>
    <m/>
    <m/>
    <m/>
    <m/>
    <m/>
    <m/>
    <m/>
    <m/>
    <m/>
    <m/>
    <m/>
    <m/>
    <m/>
    <m/>
    <m/>
    <m/>
    <m/>
    <m/>
    <m/>
    <m/>
    <m/>
    <m/>
    <m/>
    <m/>
    <n v="1"/>
    <n v="1"/>
    <n v="1"/>
    <n v="1"/>
    <s v="SI"/>
  </r>
  <r>
    <x v="1"/>
    <n v="40"/>
    <x v="30"/>
    <s v="Hallazgo administrativo por ausencia total de Referencias Cruzadas en las Notas a los Estados Financieros de carácter específico según documento electrónico CBN-0906 vigencia 2017, según Resolución 533 de 2015, Marco Conceptual (Capítulos 4 y 6); y Resolución 356 de 2007, numeral 3 del capítulo II del título III Procedimientos Relativos a los Estados, Informes, y Reportes Contables."/>
    <s v="Se utilizó la metodología tradicional, que hasta el momento no había sido objeto de observación, no obstante siempre se ha cumplido con el objetivo de las notas a los estados financieros"/>
    <n v="1"/>
    <s v="Implementar la funcionalidad de &quot;Referencias Cruzadas&quot; a partir de la vigencia 2018, para la elaboración de las Notas a los Estados Financieros."/>
    <s v="Notas a los Estados Financieros con la funcionalidad de &quot;Referencias Cruzadas&quot; implementada."/>
    <s v="N° de Notas a los Estados Financieros con la funcionalidad de &quot;Referencias Cruzadas&quot; implementada."/>
    <n v="1"/>
    <x v="9"/>
    <d v="2018-07-03T00:00:00"/>
    <d v="2019-02-15T00:00:00"/>
    <m/>
    <m/>
    <m/>
    <m/>
    <m/>
    <m/>
    <m/>
    <m/>
    <m/>
    <m/>
    <m/>
    <m/>
    <m/>
    <m/>
    <m/>
    <m/>
    <m/>
    <m/>
    <m/>
    <m/>
    <m/>
    <s v="No presentan avances."/>
    <s v="N/A"/>
    <n v="0"/>
    <s v="No presentan avances."/>
    <s v="N/A"/>
    <n v="0"/>
    <s v="No presentan avances."/>
    <s v="N/A"/>
    <n v="0"/>
    <s v="No presentan avances."/>
    <s v="N/A"/>
    <n v="0"/>
    <m/>
    <m/>
    <m/>
    <m/>
    <m/>
    <m/>
    <m/>
    <m/>
    <m/>
    <m/>
    <m/>
    <m/>
    <m/>
    <m/>
    <m/>
    <m/>
    <n v="1"/>
    <n v="0"/>
    <n v="1"/>
    <n v="0"/>
    <s v="NO"/>
  </r>
  <r>
    <x v="1"/>
    <n v="40"/>
    <x v="31"/>
    <s v="Hallazgo administrativo conforme al capítulo I Estructura, del título I Catálogo General de Cuentas, por denominación incompleta sin códigos contables e ilustración insuficiente de los Grupos que componen la Clase 1 - Activo, en particular el Grupo 14 - Deudores, presentados en las Notas a los Estados Financieros de carácter específico reportadas en documento electrónico CBN-0906 de SIVICOF vigencia 2017."/>
    <s v="Por error de digitación Involuntario, se omitió el numero de la cuenta en las nota a los Estados Financieros  en las cuentas 1105 Caja y 14 Deudores de los folios 31 y 32 "/>
    <n v="1"/>
    <s v="Incorporar el paso a paso de elaboración y revisión de las notas a los estados contables en el Manual Operativo Contable."/>
    <s v="Manual Operativo Contable Actualizado"/>
    <s v="Manual Operativo Contable Actualizado"/>
    <n v="1"/>
    <x v="9"/>
    <d v="2018-06-01T00:00:00"/>
    <d v="2018-07-31T00:00:00"/>
    <m/>
    <m/>
    <m/>
    <m/>
    <m/>
    <m/>
    <m/>
    <m/>
    <m/>
    <m/>
    <m/>
    <m/>
    <m/>
    <m/>
    <m/>
    <m/>
    <m/>
    <m/>
    <m/>
    <m/>
    <m/>
    <s v="No presentan avances."/>
    <s v="N/A"/>
    <n v="0"/>
    <s v="La Dirección Financiera procedió con la actualización del Manual Contable, icnluyendo indicaciones precisas para las revelaciones, información a tener en cuenta en las notas a los estados contables._x000a_La actualización tiene fecha del 31 de julio de 2018."/>
    <s v="MANUAL DE POLÍTICAS CONTABLES Y_x000a_DE OPERACIÓN DE LA SECRETARÍA DISTRITAL_x000a_DE GOBIERNO _x000a_ GCO-GCI-M002"/>
    <n v="1"/>
    <m/>
    <m/>
    <m/>
    <m/>
    <m/>
    <m/>
    <m/>
    <m/>
    <m/>
    <m/>
    <m/>
    <m/>
    <m/>
    <m/>
    <m/>
    <m/>
    <m/>
    <m/>
    <m/>
    <m/>
    <m/>
    <m/>
    <n v="1"/>
    <n v="1"/>
    <n v="1"/>
    <n v="1"/>
    <s v="SI"/>
  </r>
  <r>
    <x v="1"/>
    <n v="40"/>
    <x v="32"/>
    <s v="Hallazgo administrativo por incumplimiento de un compromiso adquirido a través de acta de Comité Técnico relacionado con el saldo de $ 3,6 millones en la cuenta 1420 - Avances y Anticipos Entregados, reportado en los documentos electrónicos CBN-0906 y CBN-1009 de SIVICOF vigencia 2017."/>
    <s v="El tramite normal que requiere el proceso de documentación, elaboración, revisión, tramite de firma y publicación de un acto administrativo no permitió que el acto administrativo quedará firmado y publicado antes de la fecha de publicación de las notas a los estados financieros."/>
    <n v="1"/>
    <s v="Expedir la resolución de depuración del saldo de Anticipos, según el compromiso del Comité Técnico."/>
    <s v="Resolución de Depuración expedida"/>
    <s v="Número de Resoluciones de Depuración expedida"/>
    <n v="1"/>
    <x v="9"/>
    <d v="2018-07-03T00:00:00"/>
    <d v="2018-12-31T00:00:00"/>
    <m/>
    <m/>
    <m/>
    <m/>
    <m/>
    <m/>
    <m/>
    <m/>
    <m/>
    <m/>
    <m/>
    <m/>
    <m/>
    <m/>
    <m/>
    <m/>
    <m/>
    <m/>
    <m/>
    <m/>
    <m/>
    <s v="Se elaboró y firmó la resolución a que refiere la acción."/>
    <s v="Resolución"/>
    <n v="1"/>
    <s v="No se presenta avances adicionales"/>
    <m/>
    <m/>
    <s v="No se presenta avances adicionales"/>
    <m/>
    <m/>
    <s v="No se presenta avances adicionales"/>
    <m/>
    <m/>
    <m/>
    <m/>
    <m/>
    <m/>
    <m/>
    <m/>
    <m/>
    <m/>
    <m/>
    <m/>
    <m/>
    <m/>
    <m/>
    <m/>
    <m/>
    <m/>
    <n v="1"/>
    <n v="1"/>
    <n v="1"/>
    <n v="1"/>
    <s v="SI"/>
  </r>
  <r>
    <x v="1"/>
    <n v="40"/>
    <x v="33"/>
    <s v="Hallazgo administrativo por denominación inexacta e información parcial de la subcuenta 142402 - Recursos Entregados en Administración, en las Notas a los Estados Financieros de carácter específico presentadas en el documento electrónico CBN-0906 a SIVICOF para la vigencia 2017."/>
    <s v="Por error de digitación Involuntario, la subcuenta 142402 se denominó cuenta siendo subcuenta y adicionalmente se cometió un error al imprimir el documento donde se omitió la última línea explicativa de esta cuenta"/>
    <n v="1"/>
    <s v="Incorporar el paso a paso de elaboración y revisión de las notas a los estados contables en el Manual Operativo Contable."/>
    <s v="Manual Operativo Contable Actualizado"/>
    <s v="Manual Operativo Contable Actualizado"/>
    <n v="1"/>
    <x v="9"/>
    <d v="2018-06-01T00:00:00"/>
    <d v="2018-07-31T00:00:00"/>
    <m/>
    <m/>
    <m/>
    <m/>
    <m/>
    <m/>
    <m/>
    <m/>
    <m/>
    <m/>
    <m/>
    <m/>
    <m/>
    <m/>
    <m/>
    <m/>
    <m/>
    <m/>
    <m/>
    <m/>
    <m/>
    <s v="No presentan avances."/>
    <s v="N/A"/>
    <n v="0"/>
    <s v="La Dirección Financiera procedió con la actualización del Manual Contable, icnluyendo indicaciones precisas para las revelaciones, información a tener en cuenta en las notas a los estados contables._x000a_La actualización tiene fecha del 31 de julio de 2018."/>
    <s v="MANUAL DE POLÍTICAS CONTABLES Y_x000a_DE OPERACIÓN DE LA SECRETARÍA DISTRITAL_x000a_DE GOBIERNO _x000a_ GCO-GCI-M002"/>
    <n v="1"/>
    <m/>
    <m/>
    <m/>
    <m/>
    <m/>
    <m/>
    <m/>
    <m/>
    <m/>
    <m/>
    <m/>
    <m/>
    <m/>
    <m/>
    <m/>
    <m/>
    <m/>
    <m/>
    <m/>
    <m/>
    <m/>
    <m/>
    <n v="1"/>
    <n v="1"/>
    <n v="1"/>
    <n v="1"/>
    <s v="SI"/>
  </r>
  <r>
    <x v="1"/>
    <n v="40"/>
    <x v="34"/>
    <s v="Hallazgo administrativo con incidencia fiscal y presunta disciplinaria por el detrimento patrimonial en cuantía de $74.426.982, representado en pérdida de elementos devolutivos de propiedad de la Secretaría Distrital de Gobierno, bienes, evidenciados durante la presente vigencia"/>
    <s v="1. Deficiencias en el Control , no hay control  frente a los inventarios.               2. Ausencia de seguimiento en la custodia de los bienes"/>
    <n v="1"/>
    <s v="Realizar un inventario mensual de bodega, quedando debidamente documentados y presentarlos al comité de inventarios."/>
    <s v="Porcentaje de inventarios realizados"/>
    <s v="(Número de Inventarios Realizados en Bodega / Número de Inventarios Programados en Bodega)*100"/>
    <n v="5"/>
    <x v="4"/>
    <d v="2018-06-01T00:00:00"/>
    <d v="2018-12-31T00:00:00"/>
    <m/>
    <m/>
    <m/>
    <m/>
    <m/>
    <m/>
    <m/>
    <m/>
    <m/>
    <m/>
    <m/>
    <m/>
    <m/>
    <m/>
    <m/>
    <m/>
    <m/>
    <m/>
    <m/>
    <m/>
    <m/>
    <s v="No presentan avances."/>
    <s v="N/A"/>
    <n v="0"/>
    <s v="La Dirección Administrativa realizó la verificación del inventario en bodega en el mes de julio, como soporte reposa el acta respectiva."/>
    <s v="Acta de inventario"/>
    <n v="1"/>
    <s v="La Dirección Administrativa realizó la verificación del inventario en bodega en el mes de agosto, como soporte reposa el acta respectiva."/>
    <s v="Acta de inventario"/>
    <n v="1"/>
    <s v="No presentan avances."/>
    <m/>
    <m/>
    <m/>
    <m/>
    <m/>
    <m/>
    <m/>
    <m/>
    <m/>
    <m/>
    <m/>
    <m/>
    <m/>
    <m/>
    <m/>
    <m/>
    <m/>
    <m/>
    <n v="5"/>
    <n v="2"/>
    <n v="5"/>
    <n v="0.4"/>
    <s v="NO"/>
  </r>
  <r>
    <x v="1"/>
    <n v="40"/>
    <x v="34"/>
    <s v="Hallazgo administrativo con incidencia fiscal y presunta disciplinaria por el detrimento patrimonial en cuantía de $74.426.982, representado en pérdida de elementos devolutivos de propiedad de la Secretaría Distrital de Gobierno, bienes, evidenciados durante la presente vigencia"/>
    <s v="1. Deficiencias en el Control , no hay control  frente a los inventarios.               2. Ausencia de seguimiento en la custodia de los bienes"/>
    <n v="2"/>
    <s v="Realizar  un inventario mensual  en cada dependencia de manera aleatoria. "/>
    <s v="Porcentaje de inventarios realizados"/>
    <s v="(Número de Inventarios Realizados en Dependencias / Número de Inventarios Programados en Dependencias)*100"/>
    <n v="5"/>
    <x v="4"/>
    <d v="2018-06-01T00:00:00"/>
    <d v="2018-12-31T00:00:00"/>
    <m/>
    <m/>
    <m/>
    <m/>
    <m/>
    <m/>
    <m/>
    <m/>
    <m/>
    <m/>
    <m/>
    <m/>
    <m/>
    <m/>
    <m/>
    <m/>
    <m/>
    <m/>
    <m/>
    <m/>
    <m/>
    <s v="No presentan avances."/>
    <s v="N/A"/>
    <n v="0"/>
    <s v="La Dirección Administrativa realizó inventarios aleatorios en las dependencias de la Entidad en el mes de julio, como soporte reposa el acta respectiva."/>
    <s v="Actas de inventario"/>
    <n v="1"/>
    <s v="La Dirección Administrativa realizó inventarios aleatorios en las dependencias de la Entidad en el mes de agosto, como soporte reposa el acta respectiva."/>
    <s v="Actas de inventario"/>
    <n v="1"/>
    <s v="No presentan avances."/>
    <m/>
    <m/>
    <m/>
    <m/>
    <m/>
    <m/>
    <m/>
    <m/>
    <m/>
    <m/>
    <m/>
    <m/>
    <m/>
    <m/>
    <m/>
    <m/>
    <m/>
    <m/>
    <n v="5"/>
    <n v="2"/>
    <n v="5"/>
    <n v="0.4"/>
    <s v="NO"/>
  </r>
  <r>
    <x v="1"/>
    <n v="40"/>
    <x v="35"/>
    <s v="Hallazgo Administrativo sobre las Notas a los Estados Financieros reportados en el documento electrónico CBN-0906 a SIVICOF para la vigencia 2017, en el grupo 24- Cuentas por Pagar y en particular las cuentas 2401- Adquisición de Bienes y Servicios Nacionales, 2425- Acreedores, 2460- Sentencias Judiciales, 2505- Salarios y Prestaciones Sociales, 2710- Provisión para contingencias y 1670- Equipos de Comunicación y Computación con subcuentas, por ausencia de información con las características fundamentales y por ausencia de información con las características de mejora según los numerales 4.1 y 4.2 del Marco Conceptual de las Entidades de Gobierno amparado por la Resolución 533 de 2015, CGN."/>
    <s v="Según el criterio del auditor la información de estas cuentas, no fue suficiente a pesar de la información de estados financieros, anexos y demás información requerida por el auditor"/>
    <n v="1"/>
    <s v="Incorporar el paso a paso de elaboración y revisión de las notas a los estados contables en el Manual Operativo Contable."/>
    <s v="Manual Operativo Contable Actualizado"/>
    <s v="Manual Operativo Contable Actualizado"/>
    <n v="1"/>
    <x v="9"/>
    <d v="2018-06-01T00:00:00"/>
    <d v="2018-07-31T00:00:00"/>
    <m/>
    <m/>
    <m/>
    <m/>
    <m/>
    <m/>
    <m/>
    <m/>
    <m/>
    <m/>
    <m/>
    <m/>
    <m/>
    <m/>
    <m/>
    <m/>
    <m/>
    <m/>
    <m/>
    <m/>
    <m/>
    <s v="No presentan avances."/>
    <s v="N/A"/>
    <n v="0"/>
    <s v="La Dirección Financiera procedió con la actualización del Manual Contable, icnluyendo indicaciones precisas para las revelaciones, información a tener en cuenta en las notas a los estados contables._x000a_La actualización tiene fecha del 31 de julio de 2018."/>
    <s v="MANUAL DE POLÍTICAS CONTABLES Y_x000a_DE OPERACIÓN DE LA SECRETARÍA DISTRITAL_x000a_DE GOBIERNO _x000a_ GCO-GCI-M002"/>
    <n v="1"/>
    <m/>
    <m/>
    <m/>
    <m/>
    <m/>
    <m/>
    <m/>
    <m/>
    <m/>
    <m/>
    <m/>
    <m/>
    <m/>
    <m/>
    <m/>
    <m/>
    <m/>
    <m/>
    <m/>
    <m/>
    <m/>
    <m/>
    <n v="1"/>
    <n v="1"/>
    <n v="1"/>
    <n v="1"/>
    <s v="SI"/>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A2D053D-0524-431D-842B-B834D8E5F30E}"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D41" firstHeaderRow="1" firstDataRow="2" firstDataCol="1"/>
  <pivotFields count="67">
    <pivotField axis="axisCol" showAll="0">
      <items count="3">
        <item x="0"/>
        <item x="1"/>
        <item t="default"/>
      </items>
    </pivotField>
    <pivotField showAll="0"/>
    <pivotField axis="axisRow" dataField="1" showAll="0">
      <items count="37">
        <item x="0"/>
        <item x="1"/>
        <item x="2"/>
        <item x="11"/>
        <item x="13"/>
        <item x="14"/>
        <item x="15"/>
        <item x="16"/>
        <item x="17"/>
        <item x="26"/>
        <item x="27"/>
        <item x="18"/>
        <item x="19"/>
        <item x="20"/>
        <item x="21"/>
        <item x="22"/>
        <item x="23"/>
        <item x="24"/>
        <item x="25"/>
        <item x="28"/>
        <item x="10"/>
        <item x="12"/>
        <item x="29"/>
        <item x="3"/>
        <item x="30"/>
        <item x="31"/>
        <item x="32"/>
        <item x="33"/>
        <item x="34"/>
        <item x="35"/>
        <item x="4"/>
        <item x="5"/>
        <item x="6"/>
        <item x="7"/>
        <item x="8"/>
        <item x="9"/>
        <item t="default"/>
      </items>
    </pivotField>
    <pivotField showAll="0"/>
    <pivotField showAll="0"/>
    <pivotField showAll="0"/>
    <pivotField showAll="0"/>
    <pivotField showAll="0"/>
    <pivotField showAll="0"/>
    <pivotField showAll="0"/>
    <pivotField showAll="0">
      <items count="11">
        <item x="4"/>
        <item x="5"/>
        <item x="6"/>
        <item x="3"/>
        <item x="7"/>
        <item x="9"/>
        <item x="1"/>
        <item x="2"/>
        <item x="8"/>
        <item x="0"/>
        <item t="default"/>
      </items>
    </pivotField>
    <pivotField numFmtId="164" showAll="0"/>
    <pivotField numFmtId="16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s>
  <rowFields count="1">
    <field x="2"/>
  </rowFields>
  <rowItems count="3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t="grand">
      <x/>
    </i>
  </rowItems>
  <colFields count="1">
    <field x="0"/>
  </colFields>
  <colItems count="3">
    <i>
      <x/>
    </i>
    <i>
      <x v="1"/>
    </i>
    <i t="grand">
      <x/>
    </i>
  </colItems>
  <dataFields count="1">
    <dataField name="Cuenta de No. HALLAZGO" fld="2"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8:J18" totalsRowCount="1" headerRowDxfId="47" dataDxfId="46">
  <autoFilter ref="B8:J17" xr:uid="{00000000-0009-0000-0100-000001000000}"/>
  <tableColumns count="9">
    <tableColumn id="1" xr3:uid="{00000000-0010-0000-0000-000001000000}" name="Dependencia" totalsRowLabel="Total" dataDxfId="45" totalsRowDxfId="44"/>
    <tableColumn id="2" xr3:uid="{00000000-0010-0000-0000-000002000000}" name="Total Acciones" totalsRowFunction="sum" dataDxfId="43" totalsRowDxfId="42">
      <calculatedColumnFormula>COUNTIF('Seguimiento 2020'!$K$7:$K$18,Resumen!B9)</calculatedColumnFormula>
    </tableColumn>
    <tableColumn id="3" xr3:uid="{00000000-0010-0000-0000-000003000000}" name="Acciones Cumplidas" totalsRowFunction="sum" dataDxfId="41" totalsRowDxfId="40">
      <calculatedColumnFormula>COUNTIFS('Seguimiento 2020'!$K$7:$K$18,Resumen!B9,'Seguimiento 2020'!$Z$7:$Z$18,Resumen!$D$1)</calculatedColumnFormula>
    </tableColumn>
    <tableColumn id="4" xr3:uid="{00000000-0010-0000-0000-000004000000}" name="Acciones por Cumplir" totalsRowFunction="custom" dataDxfId="39" totalsRowDxfId="38">
      <calculatedColumnFormula>+C9-D9</calculatedColumnFormula>
      <totalsRowFormula>+Tabla1[[#Totals],[Total Acciones]]-Tabla1[[#Totals],[Acciones Cumplidas]]</totalsRowFormula>
    </tableColumn>
    <tableColumn id="9" xr3:uid="{00000000-0010-0000-0000-000009000000}" name="% Acciones cumplidas" totalsRowFunction="custom" dataDxfId="37" totalsRowDxfId="36" dataCellStyle="Porcentaje">
      <calculatedColumnFormula>+D9/C9</calculatedColumnFormula>
      <totalsRowFormula>+Tabla1[[#Totals],[Acciones Cumplidas]]/Tabla1[[#Totals],[Total Acciones]]</totalsRowFormula>
    </tableColumn>
    <tableColumn id="5" xr3:uid="{00000000-0010-0000-0000-000005000000}" name="# Acciones cumplimiento 0%" dataDxfId="35" totalsRowDxfId="34" dataCellStyle="Porcentaje">
      <calculatedColumnFormula>COUNTIFS('Seguimiento 2020'!$K$7:$K$18,Resumen!B9,'Seguimiento 2020'!$Y$7:$Y$18,Resumen!$E$1)</calculatedColumnFormula>
    </tableColumn>
    <tableColumn id="6" xr3:uid="{00000000-0010-0000-0000-000006000000}" name="Promedio cumplimiento acciones - Total" dataDxfId="33" totalsRowDxfId="32" dataCellStyle="Porcentaje">
      <calculatedColumnFormula>AVERAGEIFS('Seguimiento 2020'!$Y$7:$Y$18,'Seguimiento 2020'!$K$7:$K$18,Resumen!B9)</calculatedColumnFormula>
    </tableColumn>
    <tableColumn id="7" xr3:uid="{00000000-0010-0000-0000-000007000000}" name="Tareas Pendientes" dataDxfId="31"/>
    <tableColumn id="8" xr3:uid="{00000000-0010-0000-0000-000008000000}" name="Cumplimiento al 30 de Junio de 2018, según programación" dataDxfId="30">
      <calculatedColumnFormula>6/6</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B24:J33" totalsRowCount="1" headerRowDxfId="29" dataDxfId="28">
  <autoFilter ref="B24:J32" xr:uid="{00000000-0009-0000-0100-000002000000}"/>
  <tableColumns count="9">
    <tableColumn id="1" xr3:uid="{00000000-0010-0000-0100-000001000000}" name="Dependencia" totalsRowLabel="Total" dataDxfId="27" totalsRowDxfId="26"/>
    <tableColumn id="2" xr3:uid="{00000000-0010-0000-0100-000002000000}" name="Total Acciones" totalsRowFunction="sum" dataDxfId="25" totalsRowDxfId="24">
      <calculatedColumnFormula>COUNTIF('Seguimiento 2020'!$K$7:$K$18,Resumen!B25)</calculatedColumnFormula>
    </tableColumn>
    <tableColumn id="3" xr3:uid="{00000000-0010-0000-0100-000003000000}" name="Acciones Cumplidas" totalsRowFunction="sum" dataDxfId="23" totalsRowDxfId="22">
      <calculatedColumnFormula>COUNTIFS('Seguimiento 2020'!$K$7:$K$18,Resumen!B25,'Seguimiento 2020'!$Z$7:$Z$18,Resumen!$D$1)</calculatedColumnFormula>
    </tableColumn>
    <tableColumn id="4" xr3:uid="{00000000-0010-0000-0100-000004000000}" name="Acciones por Cumplir" totalsRowFunction="custom" dataDxfId="21" totalsRowDxfId="20">
      <calculatedColumnFormula>+C25-D25</calculatedColumnFormula>
      <totalsRowFormula>+Tabla2[[#Totals],[Total Acciones]]-Tabla2[[#Totals],[Acciones Cumplidas]]</totalsRowFormula>
    </tableColumn>
    <tableColumn id="5" xr3:uid="{00000000-0010-0000-0100-000005000000}" name="% Acciones cumplidas" totalsRowFunction="custom" dataDxfId="19" totalsRowDxfId="18">
      <calculatedColumnFormula>+D25/C25</calculatedColumnFormula>
      <totalsRowFormula>+Tabla2[[#Totals],[Acciones Cumplidas]]/Tabla2[[#Totals],[Total Acciones]]</totalsRowFormula>
    </tableColumn>
    <tableColumn id="6" xr3:uid="{00000000-0010-0000-0100-000006000000}" name="# Acciones cumplimiento 0%" dataDxfId="17" totalsRowDxfId="16" dataCellStyle="Porcentaje">
      <calculatedColumnFormula>COUNTIFS('Seguimiento 2020'!$K$7:$K$18,Resumen!B25,'Seguimiento 2020'!$Y$7:$Y$18,Resumen!$E$1)</calculatedColumnFormula>
    </tableColumn>
    <tableColumn id="7" xr3:uid="{00000000-0010-0000-0100-000007000000}" name="Promedio cumplimiento acciones" dataDxfId="15" dataCellStyle="Porcentaje">
      <calculatedColumnFormula>AVERAGEIFS('Seguimiento 2020'!$Y$7:$Y$18,'Seguimiento 2020'!$K$7:$K$18,Resumen!B25)</calculatedColumnFormula>
    </tableColumn>
    <tableColumn id="8" xr3:uid="{00000000-0010-0000-0100-000008000000}" name="Tareas Pendientes" dataDxfId="14"/>
    <tableColumn id="9" xr3:uid="{00000000-0010-0000-0100-000009000000}" name="Cumplimiento al 30 de Junio de 2018, según programación" dataDxfId="13">
      <calculatedColumnFormula>+Tabla1[[#This Row],[Promedio cumplimiento acciones - Total]]</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B36:G37" totalsRowShown="0" headerRowDxfId="12" dataDxfId="11" tableBorderDxfId="10">
  <autoFilter ref="B36:G37" xr:uid="{00000000-0009-0000-0100-000003000000}"/>
  <tableColumns count="6">
    <tableColumn id="1" xr3:uid="{00000000-0010-0000-0200-000001000000}" name="Consolidado" dataDxfId="9"/>
    <tableColumn id="2" xr3:uid="{00000000-0010-0000-0200-000002000000}" name="Total Acciones" dataDxfId="8">
      <calculatedColumnFormula>+Tabla1[[#Totals],[Total Acciones]]+Tabla2[[#Totals],[Total Acciones]]</calculatedColumnFormula>
    </tableColumn>
    <tableColumn id="3" xr3:uid="{00000000-0010-0000-0200-000003000000}" name="Acciones Cumplidas" dataDxfId="7">
      <calculatedColumnFormula>+Tabla1[[#Totals],[Acciones Cumplidas]]+Tabla2[[#Totals],[Acciones Cumplidas]]</calculatedColumnFormula>
    </tableColumn>
    <tableColumn id="4" xr3:uid="{00000000-0010-0000-0200-000004000000}" name="Acciones por Cumplir" dataDxfId="6">
      <calculatedColumnFormula>+Tabla1[[#Totals],[Acciones por Cumplir]]+Tabla2[[#Totals],[Acciones por Cumplir]]</calculatedColumnFormula>
    </tableColumn>
    <tableColumn id="5" xr3:uid="{00000000-0010-0000-0200-000005000000}" name="% Acciones cumplidas" dataDxfId="5" dataCellStyle="Porcentaje">
      <calculatedColumnFormula>+Tabla3[Acciones Cumplidas]/Tabla3[Total Acciones]</calculatedColumnFormula>
    </tableColumn>
    <tableColumn id="6" xr3:uid="{00000000-0010-0000-0200-000006000000}" name="Promedio cumplimiento acciones" dataDxfId="4">
      <calculatedColumnFormula>AVERAGE('Seguimiento 2020'!Y7:Y18)</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2BC32-DD5B-49F3-9B0D-FA57BDBEDD37}">
  <dimension ref="A3:L41"/>
  <sheetViews>
    <sheetView workbookViewId="0">
      <selection activeCell="K16" sqref="K16"/>
    </sheetView>
  </sheetViews>
  <sheetFormatPr baseColWidth="10" defaultColWidth="11.42578125" defaultRowHeight="15" x14ac:dyDescent="0.25"/>
  <cols>
    <col min="1" max="1" width="23.7109375" bestFit="1" customWidth="1"/>
    <col min="2" max="2" width="22.42578125" bestFit="1" customWidth="1"/>
    <col min="3" max="3" width="5" bestFit="1" customWidth="1"/>
    <col min="4" max="4" width="12.5703125" bestFit="1" customWidth="1"/>
    <col min="9" max="9" width="29.28515625" customWidth="1"/>
  </cols>
  <sheetData>
    <row r="3" spans="1:12" x14ac:dyDescent="0.25">
      <c r="A3" s="18" t="s">
        <v>0</v>
      </c>
      <c r="B3" s="18" t="s">
        <v>1</v>
      </c>
    </row>
    <row r="4" spans="1:12" x14ac:dyDescent="0.25">
      <c r="A4" s="18" t="s">
        <v>2</v>
      </c>
      <c r="B4">
        <v>2017</v>
      </c>
      <c r="C4">
        <v>2018</v>
      </c>
      <c r="D4" t="s">
        <v>3</v>
      </c>
    </row>
    <row r="5" spans="1:12" x14ac:dyDescent="0.25">
      <c r="A5" s="19" t="s">
        <v>4</v>
      </c>
      <c r="B5">
        <v>1</v>
      </c>
      <c r="D5">
        <v>1</v>
      </c>
    </row>
    <row r="6" spans="1:12" x14ac:dyDescent="0.25">
      <c r="A6" s="19" t="s">
        <v>5</v>
      </c>
      <c r="B6">
        <v>1</v>
      </c>
      <c r="D6">
        <v>1</v>
      </c>
    </row>
    <row r="7" spans="1:12" x14ac:dyDescent="0.25">
      <c r="A7" s="19" t="s">
        <v>6</v>
      </c>
      <c r="B7">
        <v>1</v>
      </c>
      <c r="D7">
        <v>1</v>
      </c>
    </row>
    <row r="8" spans="1:12" ht="15.75" thickBot="1" x14ac:dyDescent="0.3">
      <c r="A8" s="19" t="s">
        <v>7</v>
      </c>
      <c r="B8">
        <v>1</v>
      </c>
      <c r="D8">
        <v>1</v>
      </c>
    </row>
    <row r="9" spans="1:12" ht="15.75" thickBot="1" x14ac:dyDescent="0.3">
      <c r="A9" s="19" t="s">
        <v>8</v>
      </c>
      <c r="C9">
        <v>1</v>
      </c>
      <c r="D9">
        <v>1</v>
      </c>
      <c r="I9" s="52" t="s">
        <v>9</v>
      </c>
      <c r="J9" s="54" t="s">
        <v>10</v>
      </c>
      <c r="K9" s="55"/>
      <c r="L9" s="52" t="s">
        <v>3</v>
      </c>
    </row>
    <row r="10" spans="1:12" ht="16.5" thickTop="1" thickBot="1" x14ac:dyDescent="0.3">
      <c r="A10" s="19" t="s">
        <v>11</v>
      </c>
      <c r="C10">
        <v>3</v>
      </c>
      <c r="D10">
        <v>3</v>
      </c>
      <c r="I10" s="53"/>
      <c r="J10" s="20">
        <v>2017</v>
      </c>
      <c r="K10" s="20">
        <v>2018</v>
      </c>
      <c r="L10" s="53"/>
    </row>
    <row r="11" spans="1:12" ht="15.75" thickBot="1" x14ac:dyDescent="0.3">
      <c r="A11" s="19" t="s">
        <v>12</v>
      </c>
      <c r="C11">
        <v>3</v>
      </c>
      <c r="D11">
        <v>3</v>
      </c>
      <c r="I11" s="21" t="s">
        <v>13</v>
      </c>
      <c r="J11" s="22">
        <v>1</v>
      </c>
      <c r="K11" s="22">
        <v>6</v>
      </c>
      <c r="L11" s="22">
        <v>7</v>
      </c>
    </row>
    <row r="12" spans="1:12" ht="15.75" thickBot="1" x14ac:dyDescent="0.3">
      <c r="A12" s="19" t="s">
        <v>14</v>
      </c>
      <c r="C12">
        <v>1</v>
      </c>
      <c r="D12">
        <v>1</v>
      </c>
      <c r="I12" s="21" t="s">
        <v>15</v>
      </c>
      <c r="J12" s="22">
        <v>4</v>
      </c>
      <c r="K12" s="22">
        <v>6</v>
      </c>
      <c r="L12" s="22">
        <v>10</v>
      </c>
    </row>
    <row r="13" spans="1:12" ht="15.75" thickBot="1" x14ac:dyDescent="0.3">
      <c r="A13" s="19" t="s">
        <v>16</v>
      </c>
      <c r="C13">
        <v>1</v>
      </c>
      <c r="D13">
        <v>1</v>
      </c>
      <c r="I13" s="21" t="s">
        <v>17</v>
      </c>
      <c r="J13" s="22">
        <v>3</v>
      </c>
      <c r="K13" s="22"/>
      <c r="L13" s="22">
        <v>3</v>
      </c>
    </row>
    <row r="14" spans="1:12" ht="15.75" thickBot="1" x14ac:dyDescent="0.3">
      <c r="A14" s="19" t="s">
        <v>18</v>
      </c>
      <c r="C14">
        <v>1</v>
      </c>
      <c r="D14">
        <v>1</v>
      </c>
      <c r="I14" s="21" t="s">
        <v>19</v>
      </c>
      <c r="J14" s="22"/>
      <c r="K14" s="22">
        <v>6</v>
      </c>
      <c r="L14" s="22">
        <v>6</v>
      </c>
    </row>
    <row r="15" spans="1:12" ht="15.75" thickBot="1" x14ac:dyDescent="0.3">
      <c r="A15" s="19" t="s">
        <v>20</v>
      </c>
      <c r="C15">
        <v>1</v>
      </c>
      <c r="D15">
        <v>1</v>
      </c>
      <c r="I15" s="21" t="s">
        <v>21</v>
      </c>
      <c r="J15" s="22">
        <v>1</v>
      </c>
      <c r="K15" s="22">
        <v>3</v>
      </c>
      <c r="L15" s="22">
        <v>4</v>
      </c>
    </row>
    <row r="16" spans="1:12" ht="15.75" thickBot="1" x14ac:dyDescent="0.3">
      <c r="A16" s="19" t="s">
        <v>22</v>
      </c>
      <c r="C16">
        <v>2</v>
      </c>
      <c r="D16">
        <v>2</v>
      </c>
      <c r="I16" s="21" t="s">
        <v>23</v>
      </c>
      <c r="J16" s="22"/>
      <c r="K16" s="22">
        <v>1</v>
      </c>
      <c r="L16" s="22">
        <v>1</v>
      </c>
    </row>
    <row r="17" spans="1:12" ht="15.75" thickBot="1" x14ac:dyDescent="0.3">
      <c r="A17" s="19" t="s">
        <v>24</v>
      </c>
      <c r="C17">
        <v>1</v>
      </c>
      <c r="D17">
        <v>1</v>
      </c>
      <c r="I17" s="21" t="s">
        <v>25</v>
      </c>
      <c r="J17" s="22">
        <v>1</v>
      </c>
      <c r="K17" s="22">
        <v>2</v>
      </c>
      <c r="L17" s="22">
        <v>3</v>
      </c>
    </row>
    <row r="18" spans="1:12" ht="15.75" thickBot="1" x14ac:dyDescent="0.3">
      <c r="A18" s="19" t="s">
        <v>26</v>
      </c>
      <c r="C18">
        <v>3</v>
      </c>
      <c r="D18">
        <v>3</v>
      </c>
      <c r="I18" s="49" t="s">
        <v>27</v>
      </c>
      <c r="J18" s="50"/>
      <c r="K18" s="50"/>
      <c r="L18" s="51"/>
    </row>
    <row r="19" spans="1:12" ht="15.75" thickBot="1" x14ac:dyDescent="0.3">
      <c r="A19" s="19" t="s">
        <v>28</v>
      </c>
      <c r="C19">
        <v>2</v>
      </c>
      <c r="D19">
        <v>2</v>
      </c>
      <c r="I19" s="21" t="s">
        <v>29</v>
      </c>
      <c r="J19" s="22">
        <v>1</v>
      </c>
      <c r="K19" s="22"/>
      <c r="L19" s="22">
        <v>1</v>
      </c>
    </row>
    <row r="20" spans="1:12" ht="15.75" thickBot="1" x14ac:dyDescent="0.3">
      <c r="A20" s="19" t="s">
        <v>30</v>
      </c>
      <c r="C20">
        <v>1</v>
      </c>
      <c r="D20">
        <v>1</v>
      </c>
      <c r="I20" s="21" t="s">
        <v>31</v>
      </c>
      <c r="J20" s="22">
        <v>1</v>
      </c>
      <c r="K20" s="22"/>
      <c r="L20" s="22">
        <v>1</v>
      </c>
    </row>
    <row r="21" spans="1:12" ht="15.75" thickBot="1" x14ac:dyDescent="0.3">
      <c r="A21" s="19" t="s">
        <v>32</v>
      </c>
      <c r="C21">
        <v>1</v>
      </c>
      <c r="D21">
        <v>1</v>
      </c>
      <c r="I21" s="21" t="s">
        <v>33</v>
      </c>
      <c r="J21" s="22">
        <v>1</v>
      </c>
      <c r="K21" s="22">
        <v>1</v>
      </c>
      <c r="L21" s="22">
        <v>2</v>
      </c>
    </row>
    <row r="22" spans="1:12" ht="15.75" thickBot="1" x14ac:dyDescent="0.3">
      <c r="A22" s="19" t="s">
        <v>34</v>
      </c>
      <c r="C22">
        <v>1</v>
      </c>
      <c r="D22">
        <v>1</v>
      </c>
      <c r="I22" s="23" t="s">
        <v>3</v>
      </c>
      <c r="J22" s="20">
        <v>13</v>
      </c>
      <c r="K22" s="20">
        <v>25</v>
      </c>
      <c r="L22" s="20">
        <v>38</v>
      </c>
    </row>
    <row r="23" spans="1:12" x14ac:dyDescent="0.25">
      <c r="A23" s="19" t="s">
        <v>35</v>
      </c>
      <c r="C23">
        <v>1</v>
      </c>
      <c r="D23">
        <v>1</v>
      </c>
    </row>
    <row r="24" spans="1:12" x14ac:dyDescent="0.25">
      <c r="A24" s="19" t="s">
        <v>36</v>
      </c>
      <c r="C24">
        <v>2</v>
      </c>
      <c r="D24">
        <v>2</v>
      </c>
    </row>
    <row r="25" spans="1:12" x14ac:dyDescent="0.25">
      <c r="A25" s="19" t="s">
        <v>37</v>
      </c>
      <c r="B25">
        <v>1</v>
      </c>
      <c r="D25">
        <v>1</v>
      </c>
    </row>
    <row r="26" spans="1:12" x14ac:dyDescent="0.25">
      <c r="A26" s="19" t="s">
        <v>38</v>
      </c>
      <c r="B26">
        <v>1</v>
      </c>
      <c r="D26">
        <v>1</v>
      </c>
    </row>
    <row r="27" spans="1:12" x14ac:dyDescent="0.25">
      <c r="A27" s="19" t="s">
        <v>39</v>
      </c>
      <c r="C27">
        <v>1</v>
      </c>
      <c r="D27">
        <v>1</v>
      </c>
    </row>
    <row r="28" spans="1:12" x14ac:dyDescent="0.25">
      <c r="A28" s="19" t="s">
        <v>40</v>
      </c>
      <c r="B28">
        <v>1</v>
      </c>
      <c r="D28">
        <v>1</v>
      </c>
    </row>
    <row r="29" spans="1:12" x14ac:dyDescent="0.25">
      <c r="A29" s="19" t="s">
        <v>41</v>
      </c>
      <c r="C29">
        <v>1</v>
      </c>
      <c r="D29">
        <v>1</v>
      </c>
    </row>
    <row r="30" spans="1:12" x14ac:dyDescent="0.25">
      <c r="A30" s="19" t="s">
        <v>42</v>
      </c>
      <c r="C30">
        <v>1</v>
      </c>
      <c r="D30">
        <v>1</v>
      </c>
    </row>
    <row r="31" spans="1:12" x14ac:dyDescent="0.25">
      <c r="A31" s="19" t="s">
        <v>43</v>
      </c>
      <c r="C31">
        <v>1</v>
      </c>
      <c r="D31">
        <v>1</v>
      </c>
    </row>
    <row r="32" spans="1:12" x14ac:dyDescent="0.25">
      <c r="A32" s="19" t="s">
        <v>44</v>
      </c>
      <c r="C32">
        <v>1</v>
      </c>
      <c r="D32">
        <v>1</v>
      </c>
    </row>
    <row r="33" spans="1:4" x14ac:dyDescent="0.25">
      <c r="A33" s="19" t="s">
        <v>45</v>
      </c>
      <c r="C33">
        <v>2</v>
      </c>
      <c r="D33">
        <v>2</v>
      </c>
    </row>
    <row r="34" spans="1:4" x14ac:dyDescent="0.25">
      <c r="A34" s="19" t="s">
        <v>46</v>
      </c>
      <c r="C34">
        <v>1</v>
      </c>
      <c r="D34">
        <v>1</v>
      </c>
    </row>
    <row r="35" spans="1:4" x14ac:dyDescent="0.25">
      <c r="A35" s="19" t="s">
        <v>47</v>
      </c>
      <c r="B35">
        <v>2</v>
      </c>
      <c r="D35">
        <v>2</v>
      </c>
    </row>
    <row r="36" spans="1:4" x14ac:dyDescent="0.25">
      <c r="A36" s="19" t="s">
        <v>48</v>
      </c>
      <c r="B36">
        <v>1</v>
      </c>
      <c r="D36">
        <v>1</v>
      </c>
    </row>
    <row r="37" spans="1:4" x14ac:dyDescent="0.25">
      <c r="A37" s="19" t="s">
        <v>49</v>
      </c>
      <c r="B37">
        <v>1</v>
      </c>
      <c r="D37">
        <v>1</v>
      </c>
    </row>
    <row r="38" spans="1:4" x14ac:dyDescent="0.25">
      <c r="A38" s="19" t="s">
        <v>50</v>
      </c>
      <c r="B38">
        <v>2</v>
      </c>
      <c r="D38">
        <v>2</v>
      </c>
    </row>
    <row r="39" spans="1:4" x14ac:dyDescent="0.25">
      <c r="A39" s="19" t="s">
        <v>51</v>
      </c>
      <c r="B39">
        <v>2</v>
      </c>
      <c r="D39">
        <v>2</v>
      </c>
    </row>
    <row r="40" spans="1:4" x14ac:dyDescent="0.25">
      <c r="A40" s="19" t="s">
        <v>52</v>
      </c>
      <c r="B40">
        <v>2</v>
      </c>
      <c r="D40">
        <v>2</v>
      </c>
    </row>
    <row r="41" spans="1:4" x14ac:dyDescent="0.25">
      <c r="A41" s="19" t="s">
        <v>3</v>
      </c>
      <c r="B41">
        <v>17</v>
      </c>
      <c r="C41">
        <v>33</v>
      </c>
      <c r="D41">
        <v>50</v>
      </c>
    </row>
  </sheetData>
  <mergeCells count="4">
    <mergeCell ref="I18:L18"/>
    <mergeCell ref="I9:I10"/>
    <mergeCell ref="J9:K9"/>
    <mergeCell ref="L9:L10"/>
  </mergeCell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55"/>
  <sheetViews>
    <sheetView tabSelected="1" zoomScale="70" zoomScaleNormal="70" workbookViewId="0">
      <selection activeCell="A3" sqref="A3"/>
    </sheetView>
  </sheetViews>
  <sheetFormatPr baseColWidth="10" defaultColWidth="0" defaultRowHeight="15" x14ac:dyDescent="0.25"/>
  <cols>
    <col min="1" max="1" width="12.5703125" style="2" customWidth="1"/>
    <col min="2" max="2" width="18.140625" style="2" customWidth="1"/>
    <col min="3" max="3" width="17.5703125" style="2" customWidth="1"/>
    <col min="4" max="4" width="49.28515625" style="2" customWidth="1"/>
    <col min="5" max="5" width="46" style="2" customWidth="1"/>
    <col min="6" max="6" width="13.85546875" style="2" customWidth="1"/>
    <col min="7" max="7" width="62.7109375" style="2" customWidth="1"/>
    <col min="8" max="8" width="29" style="2" customWidth="1"/>
    <col min="9" max="9" width="30.28515625" style="2" customWidth="1"/>
    <col min="10" max="10" width="11.42578125" style="2" customWidth="1"/>
    <col min="11" max="11" width="35.5703125" style="2" customWidth="1"/>
    <col min="12" max="12" width="14.85546875" style="2" customWidth="1"/>
    <col min="13" max="13" width="22.140625" style="2" customWidth="1"/>
    <col min="14" max="14" width="57.7109375" style="2" customWidth="1"/>
    <col min="15" max="15" width="23.85546875" style="2" customWidth="1"/>
    <col min="16" max="16" width="29.5703125" style="2" hidden="1" customWidth="1"/>
    <col min="17" max="17" width="23.85546875" style="2" hidden="1" customWidth="1"/>
    <col min="18" max="18" width="12.5703125" style="2" hidden="1" customWidth="1"/>
    <col min="19" max="19" width="29.5703125" style="2" hidden="1" customWidth="1"/>
    <col min="20" max="20" width="23.85546875" style="2" hidden="1" customWidth="1"/>
    <col min="21" max="21" width="12.5703125" style="2" hidden="1" customWidth="1"/>
    <col min="22" max="22" width="11.42578125" style="2" customWidth="1"/>
    <col min="23" max="23" width="15.42578125" style="2" customWidth="1"/>
    <col min="24" max="24" width="18.28515625" style="2" customWidth="1"/>
    <col min="25" max="25" width="11.42578125" style="2" customWidth="1"/>
    <col min="26" max="26" width="19.5703125" style="2" customWidth="1"/>
    <col min="27" max="27" width="48" style="2" customWidth="1"/>
    <col min="28" max="81" width="0" style="2" hidden="1" customWidth="1"/>
    <col min="82" max="16384" width="11.42578125" style="2" hidden="1"/>
  </cols>
  <sheetData>
    <row r="1" spans="1:27" s="12" customFormat="1" x14ac:dyDescent="0.25">
      <c r="B1" s="32"/>
      <c r="C1" s="32"/>
      <c r="D1" s="32"/>
      <c r="E1" s="32"/>
      <c r="F1" s="32"/>
      <c r="G1" s="32"/>
    </row>
    <row r="2" spans="1:27" s="12" customFormat="1" ht="22.5" customHeight="1" x14ac:dyDescent="0.25">
      <c r="B2" s="66" t="s">
        <v>53</v>
      </c>
      <c r="C2" s="66"/>
      <c r="D2" s="66"/>
      <c r="E2" s="66"/>
      <c r="F2" s="66"/>
      <c r="G2" s="66"/>
      <c r="H2" s="31"/>
      <c r="I2" s="31"/>
      <c r="J2" s="31"/>
      <c r="K2" s="31"/>
      <c r="L2" s="31"/>
      <c r="M2" s="31"/>
    </row>
    <row r="3" spans="1:27" s="12" customFormat="1" ht="78" customHeight="1" x14ac:dyDescent="0.25">
      <c r="B3" s="66" t="s">
        <v>455</v>
      </c>
      <c r="C3" s="66"/>
      <c r="D3" s="66"/>
      <c r="E3" s="66"/>
      <c r="F3" s="66"/>
      <c r="G3" s="66"/>
      <c r="H3" s="31"/>
      <c r="I3" s="31"/>
      <c r="J3" s="31"/>
      <c r="K3" s="31"/>
      <c r="L3" s="31"/>
      <c r="M3" s="31"/>
    </row>
    <row r="4" spans="1:27" s="12" customFormat="1" ht="3.75" customHeight="1" x14ac:dyDescent="0.25">
      <c r="E4" s="56"/>
      <c r="F4" s="56"/>
      <c r="G4" s="56"/>
      <c r="H4" s="56"/>
      <c r="I4" s="56"/>
      <c r="J4" s="56"/>
    </row>
    <row r="5" spans="1:27" ht="30.75" customHeight="1" x14ac:dyDescent="0.25">
      <c r="B5" s="12"/>
      <c r="C5" s="12"/>
      <c r="D5" s="12"/>
      <c r="E5" s="12"/>
      <c r="F5" s="12"/>
      <c r="G5" s="12"/>
      <c r="H5" s="12"/>
      <c r="I5" s="12"/>
      <c r="J5" s="12"/>
      <c r="K5" s="12"/>
      <c r="L5" s="12"/>
      <c r="M5" s="12"/>
      <c r="N5" s="62"/>
      <c r="O5" s="63"/>
      <c r="P5" s="64" t="s">
        <v>54</v>
      </c>
      <c r="Q5" s="64"/>
      <c r="R5" s="64"/>
      <c r="S5" s="57" t="s">
        <v>55</v>
      </c>
      <c r="T5" s="57"/>
      <c r="U5" s="57"/>
      <c r="V5" s="60"/>
      <c r="W5" s="60"/>
      <c r="X5" s="60"/>
      <c r="Y5" s="60"/>
      <c r="Z5" s="61"/>
      <c r="AA5" s="58" t="s">
        <v>56</v>
      </c>
    </row>
    <row r="6" spans="1:27" ht="89.25" customHeight="1" x14ac:dyDescent="0.25">
      <c r="A6" s="29" t="s">
        <v>10</v>
      </c>
      <c r="B6" s="29" t="s">
        <v>57</v>
      </c>
      <c r="C6" s="29" t="s">
        <v>58</v>
      </c>
      <c r="D6" s="29" t="s">
        <v>59</v>
      </c>
      <c r="E6" s="29" t="s">
        <v>60</v>
      </c>
      <c r="F6" s="29" t="s">
        <v>61</v>
      </c>
      <c r="G6" s="30" t="s">
        <v>62</v>
      </c>
      <c r="H6" s="29" t="s">
        <v>63</v>
      </c>
      <c r="I6" s="29" t="s">
        <v>64</v>
      </c>
      <c r="J6" s="29" t="s">
        <v>65</v>
      </c>
      <c r="K6" s="29" t="s">
        <v>66</v>
      </c>
      <c r="L6" s="29" t="s">
        <v>67</v>
      </c>
      <c r="M6" s="29" t="s">
        <v>68</v>
      </c>
      <c r="N6" s="33" t="s">
        <v>69</v>
      </c>
      <c r="O6" s="33" t="s">
        <v>70</v>
      </c>
      <c r="P6" s="34" t="s">
        <v>71</v>
      </c>
      <c r="Q6" s="34" t="s">
        <v>70</v>
      </c>
      <c r="R6" s="34" t="s">
        <v>72</v>
      </c>
      <c r="S6" s="33" t="s">
        <v>71</v>
      </c>
      <c r="T6" s="33" t="s">
        <v>70</v>
      </c>
      <c r="U6" s="33" t="s">
        <v>72</v>
      </c>
      <c r="V6" s="29" t="s">
        <v>73</v>
      </c>
      <c r="W6" s="29" t="s">
        <v>74</v>
      </c>
      <c r="X6" s="29" t="s">
        <v>75</v>
      </c>
      <c r="Y6" s="29" t="s">
        <v>76</v>
      </c>
      <c r="Z6" s="35" t="s">
        <v>77</v>
      </c>
      <c r="AA6" s="59"/>
    </row>
    <row r="7" spans="1:27" s="27" customFormat="1" ht="133.5" customHeight="1" x14ac:dyDescent="0.25">
      <c r="A7" s="24">
        <v>2019</v>
      </c>
      <c r="B7" s="24">
        <v>93</v>
      </c>
      <c r="C7" s="26" t="s">
        <v>78</v>
      </c>
      <c r="D7" s="25" t="s">
        <v>79</v>
      </c>
      <c r="E7" s="25" t="s">
        <v>80</v>
      </c>
      <c r="F7" s="44">
        <v>1</v>
      </c>
      <c r="G7" s="25" t="s">
        <v>81</v>
      </c>
      <c r="H7" s="45" t="s">
        <v>82</v>
      </c>
      <c r="I7" s="37" t="s">
        <v>83</v>
      </c>
      <c r="J7" s="38">
        <v>1</v>
      </c>
      <c r="K7" s="38" t="s">
        <v>84</v>
      </c>
      <c r="L7" s="38" t="s">
        <v>85</v>
      </c>
      <c r="M7" s="38" t="s">
        <v>86</v>
      </c>
      <c r="N7" s="39" t="s">
        <v>87</v>
      </c>
      <c r="O7" s="37" t="s">
        <v>82</v>
      </c>
      <c r="P7" s="40"/>
      <c r="Q7" s="40"/>
      <c r="R7" s="40"/>
      <c r="S7" s="40"/>
      <c r="T7" s="40"/>
      <c r="U7" s="40"/>
      <c r="V7" s="38">
        <v>1</v>
      </c>
      <c r="W7" s="40" t="s">
        <v>88</v>
      </c>
      <c r="X7" s="40"/>
      <c r="Y7" s="40">
        <v>100</v>
      </c>
      <c r="Z7" s="40" t="s">
        <v>88</v>
      </c>
      <c r="AA7" s="38" t="s">
        <v>89</v>
      </c>
    </row>
    <row r="8" spans="1:27" s="27" customFormat="1" ht="193.5" customHeight="1" x14ac:dyDescent="0.25">
      <c r="A8" s="24">
        <v>2019</v>
      </c>
      <c r="B8" s="24">
        <v>93</v>
      </c>
      <c r="C8" s="28" t="s">
        <v>16</v>
      </c>
      <c r="D8" s="25" t="s">
        <v>90</v>
      </c>
      <c r="E8" s="25" t="s">
        <v>91</v>
      </c>
      <c r="F8" s="44">
        <v>4</v>
      </c>
      <c r="G8" s="25" t="s">
        <v>92</v>
      </c>
      <c r="H8" s="45" t="s">
        <v>93</v>
      </c>
      <c r="I8" s="37" t="s">
        <v>94</v>
      </c>
      <c r="J8" s="38">
        <v>1</v>
      </c>
      <c r="K8" s="38" t="s">
        <v>95</v>
      </c>
      <c r="L8" s="38" t="s">
        <v>96</v>
      </c>
      <c r="M8" s="38" t="s">
        <v>97</v>
      </c>
      <c r="N8" s="39" t="s">
        <v>98</v>
      </c>
      <c r="O8" s="37" t="s">
        <v>93</v>
      </c>
      <c r="P8" s="40"/>
      <c r="Q8" s="40"/>
      <c r="R8" s="40"/>
      <c r="S8" s="40"/>
      <c r="T8" s="40"/>
      <c r="U8" s="40"/>
      <c r="V8" s="38">
        <v>1</v>
      </c>
      <c r="W8" s="40" t="s">
        <v>88</v>
      </c>
      <c r="X8" s="40"/>
      <c r="Y8" s="40">
        <v>100</v>
      </c>
      <c r="Z8" s="40" t="s">
        <v>88</v>
      </c>
      <c r="AA8" s="38" t="s">
        <v>89</v>
      </c>
    </row>
    <row r="9" spans="1:27" s="27" customFormat="1" ht="186" customHeight="1" x14ac:dyDescent="0.25">
      <c r="A9" s="24">
        <v>2019</v>
      </c>
      <c r="B9" s="24">
        <v>93</v>
      </c>
      <c r="C9" s="28" t="s">
        <v>16</v>
      </c>
      <c r="D9" s="25" t="s">
        <v>90</v>
      </c>
      <c r="E9" s="25" t="s">
        <v>91</v>
      </c>
      <c r="F9" s="44">
        <v>5</v>
      </c>
      <c r="G9" s="25" t="s">
        <v>99</v>
      </c>
      <c r="H9" s="45" t="s">
        <v>100</v>
      </c>
      <c r="I9" s="37" t="s">
        <v>101</v>
      </c>
      <c r="J9" s="38">
        <v>1</v>
      </c>
      <c r="K9" s="38" t="s">
        <v>102</v>
      </c>
      <c r="L9" s="38" t="s">
        <v>96</v>
      </c>
      <c r="M9" s="38" t="s">
        <v>103</v>
      </c>
      <c r="N9" s="39" t="s">
        <v>104</v>
      </c>
      <c r="O9" s="37" t="s">
        <v>100</v>
      </c>
      <c r="P9" s="40"/>
      <c r="Q9" s="40"/>
      <c r="R9" s="40"/>
      <c r="S9" s="40"/>
      <c r="T9" s="40"/>
      <c r="U9" s="40"/>
      <c r="V9" s="38">
        <v>1</v>
      </c>
      <c r="W9" s="40" t="s">
        <v>88</v>
      </c>
      <c r="X9" s="40"/>
      <c r="Y9" s="40">
        <v>100</v>
      </c>
      <c r="Z9" s="40" t="s">
        <v>88</v>
      </c>
      <c r="AA9" s="38" t="s">
        <v>89</v>
      </c>
    </row>
    <row r="10" spans="1:27" s="27" customFormat="1" ht="135" x14ac:dyDescent="0.25">
      <c r="A10" s="24">
        <v>2019</v>
      </c>
      <c r="B10" s="24">
        <v>93</v>
      </c>
      <c r="C10" s="28" t="s">
        <v>16</v>
      </c>
      <c r="D10" s="25" t="s">
        <v>90</v>
      </c>
      <c r="E10" s="25" t="s">
        <v>91</v>
      </c>
      <c r="F10" s="44">
        <v>6</v>
      </c>
      <c r="G10" s="25" t="s">
        <v>105</v>
      </c>
      <c r="H10" s="45" t="s">
        <v>82</v>
      </c>
      <c r="I10" s="37" t="s">
        <v>83</v>
      </c>
      <c r="J10" s="38">
        <v>1</v>
      </c>
      <c r="K10" s="38" t="s">
        <v>102</v>
      </c>
      <c r="L10" s="38" t="s">
        <v>96</v>
      </c>
      <c r="M10" s="38" t="s">
        <v>103</v>
      </c>
      <c r="N10" s="39" t="s">
        <v>106</v>
      </c>
      <c r="O10" s="37" t="s">
        <v>82</v>
      </c>
      <c r="P10" s="40"/>
      <c r="Q10" s="40"/>
      <c r="R10" s="40"/>
      <c r="S10" s="40"/>
      <c r="T10" s="40"/>
      <c r="U10" s="40"/>
      <c r="V10" s="38">
        <v>1</v>
      </c>
      <c r="W10" s="40" t="s">
        <v>88</v>
      </c>
      <c r="X10" s="40"/>
      <c r="Y10" s="40">
        <v>100</v>
      </c>
      <c r="Z10" s="40" t="s">
        <v>88</v>
      </c>
      <c r="AA10" s="38" t="s">
        <v>89</v>
      </c>
    </row>
    <row r="11" spans="1:27" s="27" customFormat="1" ht="146.25" customHeight="1" x14ac:dyDescent="0.25">
      <c r="A11" s="24">
        <v>2019</v>
      </c>
      <c r="B11" s="24">
        <v>93</v>
      </c>
      <c r="C11" s="28" t="s">
        <v>16</v>
      </c>
      <c r="D11" s="25" t="s">
        <v>90</v>
      </c>
      <c r="E11" s="25" t="s">
        <v>91</v>
      </c>
      <c r="F11" s="44">
        <v>7</v>
      </c>
      <c r="G11" s="25" t="s">
        <v>107</v>
      </c>
      <c r="H11" s="45" t="s">
        <v>108</v>
      </c>
      <c r="I11" s="37" t="s">
        <v>108</v>
      </c>
      <c r="J11" s="38">
        <v>1</v>
      </c>
      <c r="K11" s="38" t="s">
        <v>109</v>
      </c>
      <c r="L11" s="38" t="s">
        <v>110</v>
      </c>
      <c r="M11" s="38" t="s">
        <v>111</v>
      </c>
      <c r="N11" s="39" t="s">
        <v>112</v>
      </c>
      <c r="O11" s="37" t="s">
        <v>108</v>
      </c>
      <c r="P11" s="40"/>
      <c r="Q11" s="40"/>
      <c r="R11" s="40"/>
      <c r="S11" s="40"/>
      <c r="T11" s="40"/>
      <c r="U11" s="40"/>
      <c r="V11" s="38">
        <v>1</v>
      </c>
      <c r="W11" s="40" t="s">
        <v>88</v>
      </c>
      <c r="X11" s="40"/>
      <c r="Y11" s="40">
        <v>100</v>
      </c>
      <c r="Z11" s="40" t="s">
        <v>88</v>
      </c>
      <c r="AA11" s="38" t="s">
        <v>89</v>
      </c>
    </row>
    <row r="12" spans="1:27" s="27" customFormat="1" ht="148.5" customHeight="1" x14ac:dyDescent="0.25">
      <c r="A12" s="24">
        <v>2019</v>
      </c>
      <c r="B12" s="24">
        <v>93</v>
      </c>
      <c r="C12" s="28" t="s">
        <v>16</v>
      </c>
      <c r="D12" s="25" t="s">
        <v>90</v>
      </c>
      <c r="E12" s="25" t="s">
        <v>91</v>
      </c>
      <c r="F12" s="44">
        <v>8</v>
      </c>
      <c r="G12" s="25" t="s">
        <v>113</v>
      </c>
      <c r="H12" s="45" t="s">
        <v>114</v>
      </c>
      <c r="I12" s="37" t="s">
        <v>115</v>
      </c>
      <c r="J12" s="38">
        <v>1</v>
      </c>
      <c r="K12" s="38" t="s">
        <v>102</v>
      </c>
      <c r="L12" s="38" t="s">
        <v>96</v>
      </c>
      <c r="M12" s="38" t="s">
        <v>103</v>
      </c>
      <c r="N12" s="39" t="s">
        <v>116</v>
      </c>
      <c r="O12" s="37" t="s">
        <v>114</v>
      </c>
      <c r="P12" s="40"/>
      <c r="Q12" s="40"/>
      <c r="R12" s="40"/>
      <c r="S12" s="40"/>
      <c r="T12" s="40"/>
      <c r="U12" s="40"/>
      <c r="V12" s="38">
        <v>1</v>
      </c>
      <c r="W12" s="40" t="s">
        <v>88</v>
      </c>
      <c r="X12" s="40"/>
      <c r="Y12" s="40">
        <v>100</v>
      </c>
      <c r="Z12" s="40" t="s">
        <v>88</v>
      </c>
      <c r="AA12" s="38" t="s">
        <v>89</v>
      </c>
    </row>
    <row r="13" spans="1:27" s="27" customFormat="1" ht="160.5" customHeight="1" x14ac:dyDescent="0.25">
      <c r="A13" s="24">
        <v>2019</v>
      </c>
      <c r="B13" s="24">
        <v>93</v>
      </c>
      <c r="C13" s="28" t="s">
        <v>16</v>
      </c>
      <c r="D13" s="25" t="s">
        <v>90</v>
      </c>
      <c r="E13" s="25" t="s">
        <v>91</v>
      </c>
      <c r="F13" s="44">
        <v>10</v>
      </c>
      <c r="G13" s="25" t="s">
        <v>117</v>
      </c>
      <c r="H13" s="45" t="s">
        <v>118</v>
      </c>
      <c r="I13" s="37" t="s">
        <v>119</v>
      </c>
      <c r="J13" s="38">
        <v>1</v>
      </c>
      <c r="K13" s="38" t="s">
        <v>102</v>
      </c>
      <c r="L13" s="38" t="s">
        <v>120</v>
      </c>
      <c r="M13" s="38" t="s">
        <v>121</v>
      </c>
      <c r="N13" s="39" t="s">
        <v>122</v>
      </c>
      <c r="O13" s="37" t="s">
        <v>118</v>
      </c>
      <c r="P13" s="40"/>
      <c r="Q13" s="40"/>
      <c r="R13" s="40"/>
      <c r="S13" s="40"/>
      <c r="T13" s="40"/>
      <c r="U13" s="40"/>
      <c r="V13" s="38">
        <v>1</v>
      </c>
      <c r="W13" s="40" t="s">
        <v>88</v>
      </c>
      <c r="X13" s="40"/>
      <c r="Y13" s="40">
        <v>100</v>
      </c>
      <c r="Z13" s="40" t="s">
        <v>88</v>
      </c>
      <c r="AA13" s="38" t="s">
        <v>89</v>
      </c>
    </row>
    <row r="14" spans="1:27" s="27" customFormat="1" ht="174" customHeight="1" x14ac:dyDescent="0.25">
      <c r="A14" s="24">
        <v>2019</v>
      </c>
      <c r="B14" s="24">
        <v>93</v>
      </c>
      <c r="C14" s="28" t="s">
        <v>16</v>
      </c>
      <c r="D14" s="25" t="s">
        <v>90</v>
      </c>
      <c r="E14" s="25" t="s">
        <v>91</v>
      </c>
      <c r="F14" s="44">
        <v>11</v>
      </c>
      <c r="G14" s="25" t="s">
        <v>123</v>
      </c>
      <c r="H14" s="45" t="s">
        <v>124</v>
      </c>
      <c r="I14" s="37" t="s">
        <v>125</v>
      </c>
      <c r="J14" s="38">
        <v>1</v>
      </c>
      <c r="K14" s="38" t="s">
        <v>95</v>
      </c>
      <c r="L14" s="38" t="s">
        <v>96</v>
      </c>
      <c r="M14" s="38" t="s">
        <v>97</v>
      </c>
      <c r="N14" s="39" t="s">
        <v>126</v>
      </c>
      <c r="O14" s="37" t="s">
        <v>124</v>
      </c>
      <c r="P14" s="40"/>
      <c r="Q14" s="40"/>
      <c r="R14" s="40"/>
      <c r="S14" s="40"/>
      <c r="T14" s="40"/>
      <c r="U14" s="40"/>
      <c r="V14" s="38">
        <v>1</v>
      </c>
      <c r="W14" s="40" t="s">
        <v>88</v>
      </c>
      <c r="X14" s="40"/>
      <c r="Y14" s="40">
        <v>100</v>
      </c>
      <c r="Z14" s="40" t="s">
        <v>88</v>
      </c>
      <c r="AA14" s="38" t="s">
        <v>89</v>
      </c>
    </row>
    <row r="15" spans="1:27" s="27" customFormat="1" ht="177.75" customHeight="1" x14ac:dyDescent="0.25">
      <c r="A15" s="24">
        <v>2019</v>
      </c>
      <c r="B15" s="24">
        <v>93</v>
      </c>
      <c r="C15" s="28" t="s">
        <v>16</v>
      </c>
      <c r="D15" s="25" t="s">
        <v>90</v>
      </c>
      <c r="E15" s="25" t="s">
        <v>91</v>
      </c>
      <c r="F15" s="44">
        <v>12</v>
      </c>
      <c r="G15" s="25" t="s">
        <v>127</v>
      </c>
      <c r="H15" s="45" t="s">
        <v>128</v>
      </c>
      <c r="I15" s="37" t="s">
        <v>129</v>
      </c>
      <c r="J15" s="38">
        <v>1</v>
      </c>
      <c r="K15" s="38" t="s">
        <v>102</v>
      </c>
      <c r="L15" s="38" t="s">
        <v>96</v>
      </c>
      <c r="M15" s="38" t="s">
        <v>130</v>
      </c>
      <c r="N15" s="39" t="s">
        <v>131</v>
      </c>
      <c r="O15" s="37" t="s">
        <v>128</v>
      </c>
      <c r="P15" s="40"/>
      <c r="Q15" s="40"/>
      <c r="R15" s="40"/>
      <c r="S15" s="40"/>
      <c r="T15" s="40"/>
      <c r="U15" s="40"/>
      <c r="V15" s="38">
        <v>1</v>
      </c>
      <c r="W15" s="40" t="s">
        <v>88</v>
      </c>
      <c r="X15" s="40"/>
      <c r="Y15" s="40">
        <v>100</v>
      </c>
      <c r="Z15" s="40" t="s">
        <v>88</v>
      </c>
      <c r="AA15" s="38" t="s">
        <v>89</v>
      </c>
    </row>
    <row r="16" spans="1:27" s="27" customFormat="1" ht="175.5" customHeight="1" x14ac:dyDescent="0.25">
      <c r="A16" s="24">
        <v>2019</v>
      </c>
      <c r="B16" s="24">
        <v>93</v>
      </c>
      <c r="C16" s="28" t="s">
        <v>16</v>
      </c>
      <c r="D16" s="25" t="s">
        <v>90</v>
      </c>
      <c r="E16" s="25" t="s">
        <v>91</v>
      </c>
      <c r="F16" s="44">
        <v>14</v>
      </c>
      <c r="G16" s="25" t="s">
        <v>132</v>
      </c>
      <c r="H16" s="45" t="s">
        <v>133</v>
      </c>
      <c r="I16" s="37" t="s">
        <v>134</v>
      </c>
      <c r="J16" s="38">
        <v>1</v>
      </c>
      <c r="K16" s="38" t="s">
        <v>135</v>
      </c>
      <c r="L16" s="38" t="s">
        <v>96</v>
      </c>
      <c r="M16" s="38" t="s">
        <v>97</v>
      </c>
      <c r="N16" s="39" t="s">
        <v>136</v>
      </c>
      <c r="O16" s="37" t="s">
        <v>133</v>
      </c>
      <c r="P16" s="40"/>
      <c r="Q16" s="40"/>
      <c r="R16" s="40"/>
      <c r="S16" s="40"/>
      <c r="T16" s="40"/>
      <c r="U16" s="40"/>
      <c r="V16" s="38">
        <v>1</v>
      </c>
      <c r="W16" s="40" t="s">
        <v>88</v>
      </c>
      <c r="X16" s="41"/>
      <c r="Y16" s="40">
        <v>100</v>
      </c>
      <c r="Z16" s="40" t="s">
        <v>88</v>
      </c>
      <c r="AA16" s="38" t="s">
        <v>89</v>
      </c>
    </row>
    <row r="17" spans="1:27" s="27" customFormat="1" ht="165.75" customHeight="1" x14ac:dyDescent="0.25">
      <c r="A17" s="24">
        <v>2019</v>
      </c>
      <c r="B17" s="24">
        <v>93</v>
      </c>
      <c r="C17" s="28" t="s">
        <v>16</v>
      </c>
      <c r="D17" s="25" t="s">
        <v>90</v>
      </c>
      <c r="E17" s="25" t="s">
        <v>91</v>
      </c>
      <c r="F17" s="44">
        <v>15</v>
      </c>
      <c r="G17" s="25" t="s">
        <v>137</v>
      </c>
      <c r="H17" s="45" t="s">
        <v>124</v>
      </c>
      <c r="I17" s="37" t="s">
        <v>125</v>
      </c>
      <c r="J17" s="38">
        <v>1</v>
      </c>
      <c r="K17" s="38" t="s">
        <v>102</v>
      </c>
      <c r="L17" s="38" t="s">
        <v>120</v>
      </c>
      <c r="M17" s="38" t="s">
        <v>121</v>
      </c>
      <c r="N17" s="39" t="s">
        <v>138</v>
      </c>
      <c r="O17" s="37" t="s">
        <v>124</v>
      </c>
      <c r="P17" s="40"/>
      <c r="Q17" s="40"/>
      <c r="R17" s="40"/>
      <c r="S17" s="40"/>
      <c r="T17" s="40"/>
      <c r="U17" s="40"/>
      <c r="V17" s="38">
        <v>1</v>
      </c>
      <c r="W17" s="40" t="s">
        <v>88</v>
      </c>
      <c r="X17" s="40"/>
      <c r="Y17" s="40">
        <v>100</v>
      </c>
      <c r="Z17" s="40" t="s">
        <v>88</v>
      </c>
      <c r="AA17" s="38" t="s">
        <v>139</v>
      </c>
    </row>
    <row r="18" spans="1:27" s="27" customFormat="1" ht="167.25" customHeight="1" x14ac:dyDescent="0.25">
      <c r="A18" s="24">
        <v>2019</v>
      </c>
      <c r="B18" s="24">
        <v>93</v>
      </c>
      <c r="C18" s="28" t="s">
        <v>41</v>
      </c>
      <c r="D18" s="25" t="s">
        <v>140</v>
      </c>
      <c r="E18" s="25" t="s">
        <v>141</v>
      </c>
      <c r="F18" s="44">
        <v>24</v>
      </c>
      <c r="G18" s="25" t="s">
        <v>81</v>
      </c>
      <c r="H18" s="45" t="s">
        <v>142</v>
      </c>
      <c r="I18" s="37" t="s">
        <v>143</v>
      </c>
      <c r="J18" s="38">
        <v>1</v>
      </c>
      <c r="K18" s="38" t="s">
        <v>84</v>
      </c>
      <c r="L18" s="38" t="s">
        <v>85</v>
      </c>
      <c r="M18" s="38" t="s">
        <v>86</v>
      </c>
      <c r="N18" s="39" t="s">
        <v>144</v>
      </c>
      <c r="O18" s="37" t="s">
        <v>142</v>
      </c>
      <c r="P18" s="40"/>
      <c r="Q18" s="40"/>
      <c r="R18" s="40"/>
      <c r="S18" s="40"/>
      <c r="T18" s="40"/>
      <c r="U18" s="40"/>
      <c r="V18" s="38">
        <v>1</v>
      </c>
      <c r="W18" s="40" t="s">
        <v>88</v>
      </c>
      <c r="X18" s="40"/>
      <c r="Y18" s="40">
        <v>100</v>
      </c>
      <c r="Z18" s="40" t="s">
        <v>88</v>
      </c>
      <c r="AA18" s="38" t="s">
        <v>89</v>
      </c>
    </row>
    <row r="19" spans="1:27" s="27" customFormat="1" ht="162" customHeight="1" x14ac:dyDescent="0.25">
      <c r="A19" s="24">
        <v>2019</v>
      </c>
      <c r="B19" s="24">
        <v>93</v>
      </c>
      <c r="C19" s="28" t="s">
        <v>41</v>
      </c>
      <c r="D19" s="25" t="s">
        <v>140</v>
      </c>
      <c r="E19" s="25" t="s">
        <v>141</v>
      </c>
      <c r="F19" s="44">
        <v>33</v>
      </c>
      <c r="G19" s="25" t="s">
        <v>145</v>
      </c>
      <c r="H19" s="46" t="s">
        <v>146</v>
      </c>
      <c r="I19" s="42" t="s">
        <v>147</v>
      </c>
      <c r="J19" s="38">
        <v>1</v>
      </c>
      <c r="K19" s="38" t="s">
        <v>148</v>
      </c>
      <c r="L19" s="38" t="s">
        <v>149</v>
      </c>
      <c r="M19" s="38" t="s">
        <v>150</v>
      </c>
      <c r="N19" s="39" t="s">
        <v>151</v>
      </c>
      <c r="O19" s="42" t="s">
        <v>152</v>
      </c>
      <c r="P19" s="37"/>
      <c r="Q19" s="37"/>
      <c r="R19" s="37"/>
      <c r="S19" s="37"/>
      <c r="T19" s="37"/>
      <c r="U19" s="37"/>
      <c r="V19" s="38">
        <v>1</v>
      </c>
      <c r="W19" s="40" t="s">
        <v>88</v>
      </c>
      <c r="X19" s="40"/>
      <c r="Y19" s="40">
        <v>100</v>
      </c>
      <c r="Z19" s="40" t="s">
        <v>88</v>
      </c>
      <c r="AA19" s="38" t="s">
        <v>89</v>
      </c>
    </row>
    <row r="20" spans="1:27" s="27" customFormat="1" ht="155.25" customHeight="1" x14ac:dyDescent="0.25">
      <c r="A20" s="24">
        <v>2019</v>
      </c>
      <c r="B20" s="24">
        <v>93</v>
      </c>
      <c r="C20" s="28" t="s">
        <v>41</v>
      </c>
      <c r="D20" s="25" t="s">
        <v>140</v>
      </c>
      <c r="E20" s="25" t="s">
        <v>141</v>
      </c>
      <c r="F20" s="44">
        <v>34</v>
      </c>
      <c r="G20" s="25" t="s">
        <v>153</v>
      </c>
      <c r="H20" s="47" t="s">
        <v>154</v>
      </c>
      <c r="I20" s="43" t="s">
        <v>155</v>
      </c>
      <c r="J20" s="38">
        <v>1</v>
      </c>
      <c r="K20" s="38" t="s">
        <v>156</v>
      </c>
      <c r="L20" s="38" t="s">
        <v>157</v>
      </c>
      <c r="M20" s="38" t="s">
        <v>158</v>
      </c>
      <c r="N20" s="39" t="s">
        <v>159</v>
      </c>
      <c r="O20" s="42" t="s">
        <v>160</v>
      </c>
      <c r="P20" s="37"/>
      <c r="Q20" s="37"/>
      <c r="R20" s="37"/>
      <c r="S20" s="37"/>
      <c r="T20" s="37"/>
      <c r="U20" s="37"/>
      <c r="V20" s="38">
        <v>1</v>
      </c>
      <c r="W20" s="40" t="s">
        <v>88</v>
      </c>
      <c r="X20" s="40"/>
      <c r="Y20" s="40">
        <v>100</v>
      </c>
      <c r="Z20" s="40" t="s">
        <v>88</v>
      </c>
      <c r="AA20" s="38" t="s">
        <v>89</v>
      </c>
    </row>
    <row r="21" spans="1:27" s="27" customFormat="1" ht="109.5" customHeight="1" x14ac:dyDescent="0.25">
      <c r="A21" s="24">
        <v>2019</v>
      </c>
      <c r="B21" s="24">
        <v>93</v>
      </c>
      <c r="C21" s="28" t="s">
        <v>42</v>
      </c>
      <c r="D21" s="25" t="s">
        <v>161</v>
      </c>
      <c r="E21" s="25" t="s">
        <v>141</v>
      </c>
      <c r="F21" s="44">
        <v>35</v>
      </c>
      <c r="G21" s="25" t="s">
        <v>162</v>
      </c>
      <c r="H21" s="47" t="s">
        <v>163</v>
      </c>
      <c r="I21" s="43" t="s">
        <v>164</v>
      </c>
      <c r="J21" s="38">
        <v>1</v>
      </c>
      <c r="K21" s="38" t="s">
        <v>165</v>
      </c>
      <c r="L21" s="38" t="s">
        <v>166</v>
      </c>
      <c r="M21" s="38" t="s">
        <v>167</v>
      </c>
      <c r="N21" s="39" t="s">
        <v>168</v>
      </c>
      <c r="O21" s="42" t="s">
        <v>169</v>
      </c>
      <c r="P21" s="37"/>
      <c r="Q21" s="37"/>
      <c r="R21" s="37"/>
      <c r="S21" s="37"/>
      <c r="T21" s="37"/>
      <c r="U21" s="37"/>
      <c r="V21" s="38">
        <v>1</v>
      </c>
      <c r="W21" s="40" t="s">
        <v>88</v>
      </c>
      <c r="X21" s="40"/>
      <c r="Y21" s="40">
        <v>100</v>
      </c>
      <c r="Z21" s="40" t="s">
        <v>88</v>
      </c>
      <c r="AA21" s="38" t="s">
        <v>89</v>
      </c>
    </row>
    <row r="22" spans="1:27" s="27" customFormat="1" ht="109.5" customHeight="1" x14ac:dyDescent="0.25">
      <c r="A22" s="24">
        <v>2019</v>
      </c>
      <c r="B22" s="24">
        <v>93</v>
      </c>
      <c r="C22" s="28" t="s">
        <v>42</v>
      </c>
      <c r="D22" s="25" t="s">
        <v>161</v>
      </c>
      <c r="E22" s="25" t="s">
        <v>170</v>
      </c>
      <c r="F22" s="44">
        <v>38</v>
      </c>
      <c r="G22" s="25" t="s">
        <v>171</v>
      </c>
      <c r="H22" s="47" t="s">
        <v>172</v>
      </c>
      <c r="I22" s="42" t="s">
        <v>147</v>
      </c>
      <c r="J22" s="38">
        <v>1</v>
      </c>
      <c r="K22" s="38" t="s">
        <v>173</v>
      </c>
      <c r="L22" s="38" t="s">
        <v>174</v>
      </c>
      <c r="M22" s="38" t="s">
        <v>175</v>
      </c>
      <c r="N22" s="39" t="s">
        <v>176</v>
      </c>
      <c r="O22" s="42" t="s">
        <v>177</v>
      </c>
      <c r="P22" s="37"/>
      <c r="Q22" s="37"/>
      <c r="R22" s="37"/>
      <c r="S22" s="37"/>
      <c r="T22" s="37"/>
      <c r="U22" s="37"/>
      <c r="V22" s="38">
        <v>1</v>
      </c>
      <c r="W22" s="40" t="s">
        <v>88</v>
      </c>
      <c r="X22" s="40"/>
      <c r="Y22" s="40">
        <v>100</v>
      </c>
      <c r="Z22" s="40" t="s">
        <v>88</v>
      </c>
      <c r="AA22" s="38" t="s">
        <v>89</v>
      </c>
    </row>
    <row r="23" spans="1:27" s="27" customFormat="1" ht="123" customHeight="1" x14ac:dyDescent="0.25">
      <c r="A23" s="24">
        <v>2019</v>
      </c>
      <c r="B23" s="24">
        <v>93</v>
      </c>
      <c r="C23" s="28" t="s">
        <v>42</v>
      </c>
      <c r="D23" s="25" t="s">
        <v>161</v>
      </c>
      <c r="E23" s="25" t="s">
        <v>178</v>
      </c>
      <c r="F23" s="44">
        <v>40</v>
      </c>
      <c r="G23" s="25" t="s">
        <v>179</v>
      </c>
      <c r="H23" s="47" t="s">
        <v>180</v>
      </c>
      <c r="I23" s="42" t="s">
        <v>181</v>
      </c>
      <c r="J23" s="38">
        <v>1</v>
      </c>
      <c r="K23" s="38" t="s">
        <v>182</v>
      </c>
      <c r="L23" s="38" t="s">
        <v>183</v>
      </c>
      <c r="M23" s="38" t="s">
        <v>175</v>
      </c>
      <c r="N23" s="37" t="s">
        <v>184</v>
      </c>
      <c r="O23" s="42" t="s">
        <v>185</v>
      </c>
      <c r="P23" s="37"/>
      <c r="Q23" s="37"/>
      <c r="R23" s="37"/>
      <c r="S23" s="37"/>
      <c r="T23" s="37"/>
      <c r="U23" s="37"/>
      <c r="V23" s="38">
        <v>1</v>
      </c>
      <c r="W23" s="40" t="s">
        <v>88</v>
      </c>
      <c r="X23" s="40"/>
      <c r="Y23" s="40">
        <v>100</v>
      </c>
      <c r="Z23" s="40" t="s">
        <v>88</v>
      </c>
      <c r="AA23" s="38" t="s">
        <v>89</v>
      </c>
    </row>
    <row r="24" spans="1:27" s="27" customFormat="1" ht="150" x14ac:dyDescent="0.25">
      <c r="A24" s="24">
        <v>2019</v>
      </c>
      <c r="B24" s="24">
        <v>133</v>
      </c>
      <c r="C24" s="25" t="s">
        <v>186</v>
      </c>
      <c r="D24" s="25" t="s">
        <v>187</v>
      </c>
      <c r="E24" s="25" t="s">
        <v>188</v>
      </c>
      <c r="F24" s="36">
        <v>1</v>
      </c>
      <c r="G24" s="25" t="s">
        <v>189</v>
      </c>
      <c r="H24" s="48" t="s">
        <v>190</v>
      </c>
      <c r="I24" s="38" t="s">
        <v>191</v>
      </c>
      <c r="J24" s="38">
        <v>1</v>
      </c>
      <c r="K24" s="38" t="s">
        <v>102</v>
      </c>
      <c r="L24" s="38" t="s">
        <v>192</v>
      </c>
      <c r="M24" s="38" t="s">
        <v>193</v>
      </c>
      <c r="N24" s="39" t="s">
        <v>194</v>
      </c>
      <c r="O24" s="42" t="s">
        <v>195</v>
      </c>
      <c r="P24" s="37"/>
      <c r="Q24" s="37"/>
      <c r="R24" s="37"/>
      <c r="S24" s="37"/>
      <c r="T24" s="37"/>
      <c r="U24" s="37"/>
      <c r="V24" s="38">
        <v>1</v>
      </c>
      <c r="W24" s="40" t="s">
        <v>88</v>
      </c>
      <c r="X24" s="40"/>
      <c r="Y24" s="40">
        <v>100</v>
      </c>
      <c r="Z24" s="40" t="s">
        <v>88</v>
      </c>
      <c r="AA24" s="38" t="s">
        <v>139</v>
      </c>
    </row>
    <row r="25" spans="1:27" s="27" customFormat="1" ht="195" x14ac:dyDescent="0.25">
      <c r="A25" s="24">
        <v>2019</v>
      </c>
      <c r="B25" s="24">
        <v>133</v>
      </c>
      <c r="C25" s="25" t="s">
        <v>186</v>
      </c>
      <c r="D25" s="25" t="s">
        <v>187</v>
      </c>
      <c r="E25" s="25" t="s">
        <v>196</v>
      </c>
      <c r="F25" s="36">
        <v>2</v>
      </c>
      <c r="G25" s="25" t="s">
        <v>197</v>
      </c>
      <c r="H25" s="48" t="s">
        <v>198</v>
      </c>
      <c r="I25" s="38" t="s">
        <v>191</v>
      </c>
      <c r="J25" s="38">
        <v>1</v>
      </c>
      <c r="K25" s="38" t="s">
        <v>102</v>
      </c>
      <c r="L25" s="38" t="s">
        <v>192</v>
      </c>
      <c r="M25" s="38" t="s">
        <v>193</v>
      </c>
      <c r="N25" s="39" t="s">
        <v>199</v>
      </c>
      <c r="O25" s="42" t="s">
        <v>200</v>
      </c>
      <c r="P25" s="37"/>
      <c r="Q25" s="37"/>
      <c r="R25" s="37"/>
      <c r="S25" s="37"/>
      <c r="T25" s="37"/>
      <c r="U25" s="37"/>
      <c r="V25" s="38">
        <v>1</v>
      </c>
      <c r="W25" s="40" t="s">
        <v>88</v>
      </c>
      <c r="X25" s="40"/>
      <c r="Y25" s="40">
        <v>100</v>
      </c>
      <c r="Z25" s="40" t="s">
        <v>88</v>
      </c>
      <c r="AA25" s="38" t="s">
        <v>89</v>
      </c>
    </row>
    <row r="26" spans="1:27" s="27" customFormat="1" ht="105" x14ac:dyDescent="0.25">
      <c r="A26" s="24">
        <v>2019</v>
      </c>
      <c r="B26" s="24">
        <v>133</v>
      </c>
      <c r="C26" s="25" t="s">
        <v>201</v>
      </c>
      <c r="D26" s="25" t="s">
        <v>202</v>
      </c>
      <c r="E26" s="25" t="s">
        <v>203</v>
      </c>
      <c r="F26" s="36">
        <v>3</v>
      </c>
      <c r="G26" s="25" t="s">
        <v>204</v>
      </c>
      <c r="H26" s="48" t="s">
        <v>205</v>
      </c>
      <c r="I26" s="38" t="s">
        <v>191</v>
      </c>
      <c r="J26" s="38">
        <v>1</v>
      </c>
      <c r="K26" s="38" t="s">
        <v>102</v>
      </c>
      <c r="L26" s="38" t="s">
        <v>192</v>
      </c>
      <c r="M26" s="38" t="s">
        <v>206</v>
      </c>
      <c r="N26" s="39" t="s">
        <v>207</v>
      </c>
      <c r="O26" s="42" t="s">
        <v>208</v>
      </c>
      <c r="P26" s="37"/>
      <c r="Q26" s="37"/>
      <c r="R26" s="37"/>
      <c r="S26" s="37"/>
      <c r="T26" s="37"/>
      <c r="U26" s="37"/>
      <c r="V26" s="38">
        <v>1</v>
      </c>
      <c r="W26" s="40" t="s">
        <v>88</v>
      </c>
      <c r="X26" s="40"/>
      <c r="Y26" s="40">
        <v>100</v>
      </c>
      <c r="Z26" s="40" t="s">
        <v>88</v>
      </c>
      <c r="AA26" s="38" t="s">
        <v>139</v>
      </c>
    </row>
    <row r="27" spans="1:27" s="27" customFormat="1" ht="135" x14ac:dyDescent="0.25">
      <c r="A27" s="24">
        <v>2020</v>
      </c>
      <c r="B27" s="27">
        <v>132</v>
      </c>
      <c r="C27" s="25" t="s">
        <v>78</v>
      </c>
      <c r="D27" s="25" t="s">
        <v>209</v>
      </c>
      <c r="E27" s="25" t="s">
        <v>210</v>
      </c>
      <c r="F27" s="36">
        <v>1</v>
      </c>
      <c r="G27" s="25" t="s">
        <v>211</v>
      </c>
      <c r="H27" s="48" t="s">
        <v>212</v>
      </c>
      <c r="I27" s="38" t="s">
        <v>213</v>
      </c>
      <c r="J27" s="38">
        <v>5</v>
      </c>
      <c r="K27" s="38" t="s">
        <v>214</v>
      </c>
      <c r="L27" s="38" t="s">
        <v>215</v>
      </c>
      <c r="M27" s="38" t="s">
        <v>216</v>
      </c>
      <c r="N27" s="39" t="s">
        <v>217</v>
      </c>
      <c r="O27" s="42" t="s">
        <v>218</v>
      </c>
      <c r="P27" s="37"/>
      <c r="Q27" s="37"/>
      <c r="R27" s="37"/>
      <c r="S27" s="37"/>
      <c r="T27" s="37"/>
      <c r="U27" s="37"/>
      <c r="V27" s="38">
        <v>5</v>
      </c>
      <c r="W27" s="40" t="s">
        <v>88</v>
      </c>
      <c r="X27" s="40"/>
      <c r="Y27" s="40">
        <v>100</v>
      </c>
      <c r="Z27" s="40" t="s">
        <v>88</v>
      </c>
      <c r="AA27" s="38" t="s">
        <v>89</v>
      </c>
    </row>
    <row r="28" spans="1:27" s="27" customFormat="1" ht="135" x14ac:dyDescent="0.25">
      <c r="A28" s="24">
        <v>2020</v>
      </c>
      <c r="B28" s="27">
        <v>132</v>
      </c>
      <c r="C28" s="25" t="s">
        <v>219</v>
      </c>
      <c r="D28" s="25" t="s">
        <v>220</v>
      </c>
      <c r="E28" s="25" t="s">
        <v>221</v>
      </c>
      <c r="F28" s="36">
        <v>1</v>
      </c>
      <c r="G28" s="25" t="s">
        <v>222</v>
      </c>
      <c r="H28" s="48" t="s">
        <v>223</v>
      </c>
      <c r="I28" s="38" t="s">
        <v>224</v>
      </c>
      <c r="J28" s="38">
        <v>100</v>
      </c>
      <c r="K28" s="38" t="s">
        <v>214</v>
      </c>
      <c r="L28" s="38" t="s">
        <v>215</v>
      </c>
      <c r="M28" s="38" t="s">
        <v>216</v>
      </c>
      <c r="N28" s="39" t="s">
        <v>225</v>
      </c>
      <c r="O28" s="42" t="s">
        <v>226</v>
      </c>
      <c r="P28" s="37"/>
      <c r="Q28" s="37"/>
      <c r="R28" s="37"/>
      <c r="S28" s="37"/>
      <c r="T28" s="37"/>
      <c r="U28" s="37"/>
      <c r="V28" s="38">
        <v>100</v>
      </c>
      <c r="W28" s="40" t="s">
        <v>88</v>
      </c>
      <c r="X28" s="40"/>
      <c r="Y28" s="40">
        <v>100</v>
      </c>
      <c r="Z28" s="40" t="s">
        <v>88</v>
      </c>
      <c r="AA28" s="38" t="s">
        <v>89</v>
      </c>
    </row>
    <row r="29" spans="1:27" s="27" customFormat="1" ht="195" x14ac:dyDescent="0.25">
      <c r="A29" s="24">
        <v>2020</v>
      </c>
      <c r="B29" s="27">
        <v>132</v>
      </c>
      <c r="C29" s="25" t="s">
        <v>227</v>
      </c>
      <c r="D29" s="25" t="s">
        <v>228</v>
      </c>
      <c r="E29" s="25" t="s">
        <v>229</v>
      </c>
      <c r="F29" s="36">
        <v>1</v>
      </c>
      <c r="G29" s="25" t="s">
        <v>230</v>
      </c>
      <c r="H29" s="48" t="s">
        <v>212</v>
      </c>
      <c r="I29" s="38" t="s">
        <v>213</v>
      </c>
      <c r="J29" s="38">
        <v>5</v>
      </c>
      <c r="K29" s="38" t="s">
        <v>214</v>
      </c>
      <c r="L29" s="38" t="s">
        <v>215</v>
      </c>
      <c r="M29" s="38" t="s">
        <v>216</v>
      </c>
      <c r="N29" s="39" t="s">
        <v>231</v>
      </c>
      <c r="O29" s="42" t="s">
        <v>232</v>
      </c>
      <c r="P29" s="37"/>
      <c r="Q29" s="37"/>
      <c r="R29" s="37"/>
      <c r="S29" s="37"/>
      <c r="T29" s="37"/>
      <c r="U29" s="37"/>
      <c r="V29" s="38">
        <v>5</v>
      </c>
      <c r="W29" s="40" t="s">
        <v>88</v>
      </c>
      <c r="X29" s="40"/>
      <c r="Y29" s="40">
        <v>100</v>
      </c>
      <c r="Z29" s="40" t="s">
        <v>88</v>
      </c>
      <c r="AA29" s="38" t="s">
        <v>89</v>
      </c>
    </row>
    <row r="30" spans="1:27" s="27" customFormat="1" ht="203.25" customHeight="1" x14ac:dyDescent="0.25">
      <c r="A30" s="24">
        <v>2020</v>
      </c>
      <c r="B30" s="27">
        <v>132</v>
      </c>
      <c r="C30" s="25" t="s">
        <v>227</v>
      </c>
      <c r="D30" s="25" t="s">
        <v>228</v>
      </c>
      <c r="E30" s="25" t="s">
        <v>233</v>
      </c>
      <c r="F30" s="36">
        <v>2</v>
      </c>
      <c r="G30" s="25" t="s">
        <v>234</v>
      </c>
      <c r="H30" s="48" t="s">
        <v>235</v>
      </c>
      <c r="I30" s="38" t="s">
        <v>236</v>
      </c>
      <c r="J30" s="38">
        <v>1</v>
      </c>
      <c r="K30" s="38" t="s">
        <v>214</v>
      </c>
      <c r="L30" s="38" t="s">
        <v>215</v>
      </c>
      <c r="M30" s="38" t="s">
        <v>237</v>
      </c>
      <c r="N30" s="39" t="s">
        <v>238</v>
      </c>
      <c r="O30" s="42" t="s">
        <v>239</v>
      </c>
      <c r="P30" s="37"/>
      <c r="Q30" s="37"/>
      <c r="R30" s="37"/>
      <c r="S30" s="37"/>
      <c r="T30" s="37"/>
      <c r="U30" s="37"/>
      <c r="V30" s="38">
        <v>1</v>
      </c>
      <c r="W30" s="40" t="s">
        <v>88</v>
      </c>
      <c r="X30" s="40"/>
      <c r="Y30" s="40">
        <v>100</v>
      </c>
      <c r="Z30" s="40" t="s">
        <v>88</v>
      </c>
      <c r="AA30" s="38" t="s">
        <v>89</v>
      </c>
    </row>
    <row r="31" spans="1:27" s="27" customFormat="1" ht="195" x14ac:dyDescent="0.25">
      <c r="A31" s="24">
        <v>2020</v>
      </c>
      <c r="B31" s="27">
        <v>132</v>
      </c>
      <c r="C31" s="25" t="s">
        <v>240</v>
      </c>
      <c r="D31" s="25" t="s">
        <v>241</v>
      </c>
      <c r="E31" s="25" t="s">
        <v>242</v>
      </c>
      <c r="F31" s="36">
        <v>1</v>
      </c>
      <c r="G31" s="25" t="s">
        <v>243</v>
      </c>
      <c r="H31" s="48" t="s">
        <v>244</v>
      </c>
      <c r="I31" s="38" t="s">
        <v>236</v>
      </c>
      <c r="J31" s="38">
        <v>1</v>
      </c>
      <c r="K31" s="38" t="s">
        <v>214</v>
      </c>
      <c r="L31" s="38" t="s">
        <v>215</v>
      </c>
      <c r="M31" s="38" t="s">
        <v>237</v>
      </c>
      <c r="N31" s="39" t="s">
        <v>245</v>
      </c>
      <c r="O31" s="42" t="s">
        <v>246</v>
      </c>
      <c r="P31" s="37"/>
      <c r="Q31" s="37"/>
      <c r="R31" s="37"/>
      <c r="S31" s="37"/>
      <c r="T31" s="37"/>
      <c r="U31" s="37"/>
      <c r="V31" s="38">
        <v>1</v>
      </c>
      <c r="W31" s="40" t="s">
        <v>88</v>
      </c>
      <c r="X31" s="40"/>
      <c r="Y31" s="40">
        <v>100</v>
      </c>
      <c r="Z31" s="40" t="s">
        <v>88</v>
      </c>
      <c r="AA31" s="38" t="s">
        <v>89</v>
      </c>
    </row>
    <row r="32" spans="1:27" s="27" customFormat="1" ht="195" x14ac:dyDescent="0.25">
      <c r="A32" s="24">
        <v>2020</v>
      </c>
      <c r="B32" s="27">
        <v>132</v>
      </c>
      <c r="C32" s="25" t="s">
        <v>240</v>
      </c>
      <c r="D32" s="25" t="s">
        <v>241</v>
      </c>
      <c r="E32" s="25" t="s">
        <v>247</v>
      </c>
      <c r="F32" s="36">
        <v>2</v>
      </c>
      <c r="G32" s="25" t="s">
        <v>248</v>
      </c>
      <c r="H32" s="48" t="s">
        <v>249</v>
      </c>
      <c r="I32" s="38" t="s">
        <v>250</v>
      </c>
      <c r="J32" s="38">
        <v>100</v>
      </c>
      <c r="K32" s="38" t="s">
        <v>214</v>
      </c>
      <c r="L32" s="38" t="s">
        <v>215</v>
      </c>
      <c r="M32" s="38" t="s">
        <v>216</v>
      </c>
      <c r="N32" s="39" t="s">
        <v>251</v>
      </c>
      <c r="O32" s="42" t="s">
        <v>252</v>
      </c>
      <c r="P32" s="37"/>
      <c r="Q32" s="37"/>
      <c r="R32" s="37"/>
      <c r="S32" s="37"/>
      <c r="T32" s="37"/>
      <c r="U32" s="37"/>
      <c r="V32" s="38">
        <v>100</v>
      </c>
      <c r="W32" s="40" t="s">
        <v>88</v>
      </c>
      <c r="X32" s="40"/>
      <c r="Y32" s="40">
        <v>100</v>
      </c>
      <c r="Z32" s="40" t="s">
        <v>88</v>
      </c>
      <c r="AA32" s="38" t="s">
        <v>89</v>
      </c>
    </row>
    <row r="33" spans="1:27" s="27" customFormat="1" ht="90" x14ac:dyDescent="0.25">
      <c r="A33" s="24">
        <v>2020</v>
      </c>
      <c r="B33" s="27">
        <v>132</v>
      </c>
      <c r="C33" s="25" t="s">
        <v>16</v>
      </c>
      <c r="D33" s="25" t="s">
        <v>253</v>
      </c>
      <c r="E33" s="25" t="s">
        <v>254</v>
      </c>
      <c r="F33" s="36">
        <v>1</v>
      </c>
      <c r="G33" s="25" t="s">
        <v>255</v>
      </c>
      <c r="H33" s="48" t="s">
        <v>256</v>
      </c>
      <c r="I33" s="38" t="s">
        <v>257</v>
      </c>
      <c r="J33" s="38">
        <v>3</v>
      </c>
      <c r="K33" s="38" t="s">
        <v>258</v>
      </c>
      <c r="L33" s="38" t="s">
        <v>259</v>
      </c>
      <c r="M33" s="38" t="s">
        <v>237</v>
      </c>
      <c r="N33" s="39" t="s">
        <v>260</v>
      </c>
      <c r="O33" s="42" t="s">
        <v>261</v>
      </c>
      <c r="P33" s="37"/>
      <c r="Q33" s="37"/>
      <c r="R33" s="37"/>
      <c r="S33" s="37"/>
      <c r="T33" s="37"/>
      <c r="U33" s="37"/>
      <c r="V33" s="38">
        <v>3</v>
      </c>
      <c r="W33" s="40" t="s">
        <v>88</v>
      </c>
      <c r="X33" s="40"/>
      <c r="Y33" s="40">
        <v>100</v>
      </c>
      <c r="Z33" s="40" t="s">
        <v>88</v>
      </c>
      <c r="AA33" s="38" t="s">
        <v>139</v>
      </c>
    </row>
    <row r="34" spans="1:27" s="27" customFormat="1" ht="75" x14ac:dyDescent="0.25">
      <c r="A34" s="24">
        <v>2020</v>
      </c>
      <c r="B34" s="27">
        <v>132</v>
      </c>
      <c r="C34" s="25" t="s">
        <v>16</v>
      </c>
      <c r="D34" s="25" t="s">
        <v>253</v>
      </c>
      <c r="E34" s="25" t="s">
        <v>262</v>
      </c>
      <c r="F34" s="36">
        <v>2</v>
      </c>
      <c r="G34" s="25" t="s">
        <v>263</v>
      </c>
      <c r="H34" s="48" t="s">
        <v>264</v>
      </c>
      <c r="I34" s="38" t="s">
        <v>265</v>
      </c>
      <c r="J34" s="38">
        <v>3</v>
      </c>
      <c r="K34" s="38" t="s">
        <v>266</v>
      </c>
      <c r="L34" s="38" t="s">
        <v>215</v>
      </c>
      <c r="M34" s="38" t="s">
        <v>267</v>
      </c>
      <c r="N34" s="39" t="s">
        <v>268</v>
      </c>
      <c r="O34" s="42" t="s">
        <v>269</v>
      </c>
      <c r="P34" s="37"/>
      <c r="Q34" s="37"/>
      <c r="R34" s="37"/>
      <c r="S34" s="37"/>
      <c r="T34" s="37"/>
      <c r="U34" s="37"/>
      <c r="V34" s="38">
        <v>3</v>
      </c>
      <c r="W34" s="40" t="s">
        <v>88</v>
      </c>
      <c r="X34" s="40"/>
      <c r="Y34" s="40">
        <v>100</v>
      </c>
      <c r="Z34" s="40" t="s">
        <v>88</v>
      </c>
      <c r="AA34" s="38" t="s">
        <v>89</v>
      </c>
    </row>
    <row r="35" spans="1:27" s="27" customFormat="1" ht="90" x14ac:dyDescent="0.25">
      <c r="A35" s="24">
        <v>2020</v>
      </c>
      <c r="B35" s="27">
        <v>132</v>
      </c>
      <c r="C35" s="25" t="s">
        <v>22</v>
      </c>
      <c r="D35" s="25" t="s">
        <v>270</v>
      </c>
      <c r="E35" s="25" t="s">
        <v>271</v>
      </c>
      <c r="F35" s="36">
        <v>1</v>
      </c>
      <c r="G35" s="25" t="s">
        <v>272</v>
      </c>
      <c r="H35" s="48" t="s">
        <v>273</v>
      </c>
      <c r="I35" s="38" t="s">
        <v>274</v>
      </c>
      <c r="J35" s="38">
        <v>1</v>
      </c>
      <c r="K35" s="38" t="s">
        <v>275</v>
      </c>
      <c r="L35" s="38" t="s">
        <v>259</v>
      </c>
      <c r="M35" s="38" t="s">
        <v>267</v>
      </c>
      <c r="N35" s="39" t="s">
        <v>276</v>
      </c>
      <c r="O35" s="42" t="s">
        <v>277</v>
      </c>
      <c r="P35" s="37"/>
      <c r="Q35" s="37"/>
      <c r="R35" s="37"/>
      <c r="S35" s="37"/>
      <c r="T35" s="37"/>
      <c r="U35" s="37"/>
      <c r="V35" s="38">
        <v>1</v>
      </c>
      <c r="W35" s="40" t="s">
        <v>88</v>
      </c>
      <c r="X35" s="37"/>
      <c r="Y35" s="40">
        <v>100</v>
      </c>
      <c r="Z35" s="40" t="s">
        <v>88</v>
      </c>
      <c r="AA35" s="38" t="s">
        <v>89</v>
      </c>
    </row>
    <row r="36" spans="1:27" s="27" customFormat="1" ht="90" x14ac:dyDescent="0.25">
      <c r="A36" s="24">
        <v>2020</v>
      </c>
      <c r="B36" s="27">
        <v>132</v>
      </c>
      <c r="C36" s="25" t="s">
        <v>22</v>
      </c>
      <c r="D36" s="25" t="s">
        <v>270</v>
      </c>
      <c r="E36" s="25" t="s">
        <v>278</v>
      </c>
      <c r="F36" s="36">
        <v>2</v>
      </c>
      <c r="G36" s="25" t="s">
        <v>279</v>
      </c>
      <c r="H36" s="48" t="s">
        <v>280</v>
      </c>
      <c r="I36" s="38" t="s">
        <v>281</v>
      </c>
      <c r="J36" s="38">
        <v>2</v>
      </c>
      <c r="K36" s="38" t="s">
        <v>275</v>
      </c>
      <c r="L36" s="38" t="s">
        <v>215</v>
      </c>
      <c r="M36" s="38" t="s">
        <v>267</v>
      </c>
      <c r="N36" s="39" t="s">
        <v>282</v>
      </c>
      <c r="O36" s="42" t="s">
        <v>283</v>
      </c>
      <c r="P36" s="37"/>
      <c r="Q36" s="37"/>
      <c r="R36" s="37"/>
      <c r="S36" s="37"/>
      <c r="T36" s="37"/>
      <c r="U36" s="37"/>
      <c r="V36" s="38">
        <v>2</v>
      </c>
      <c r="W36" s="40" t="s">
        <v>88</v>
      </c>
      <c r="X36" s="37"/>
      <c r="Y36" s="40">
        <v>100</v>
      </c>
      <c r="Z36" s="40" t="s">
        <v>88</v>
      </c>
      <c r="AA36" s="38" t="s">
        <v>89</v>
      </c>
    </row>
    <row r="37" spans="1:27" s="27" customFormat="1" ht="90" x14ac:dyDescent="0.25">
      <c r="A37" s="24">
        <v>2020</v>
      </c>
      <c r="B37" s="27">
        <v>132</v>
      </c>
      <c r="C37" s="25" t="s">
        <v>41</v>
      </c>
      <c r="D37" s="25" t="s">
        <v>284</v>
      </c>
      <c r="E37" s="25" t="s">
        <v>285</v>
      </c>
      <c r="F37" s="36">
        <v>4</v>
      </c>
      <c r="G37" s="25" t="s">
        <v>286</v>
      </c>
      <c r="H37" s="48" t="s">
        <v>287</v>
      </c>
      <c r="I37" s="38" t="s">
        <v>288</v>
      </c>
      <c r="J37" s="38">
        <v>1</v>
      </c>
      <c r="K37" s="38" t="s">
        <v>289</v>
      </c>
      <c r="L37" s="38" t="s">
        <v>259</v>
      </c>
      <c r="M37" s="38" t="s">
        <v>216</v>
      </c>
      <c r="N37" s="39" t="s">
        <v>290</v>
      </c>
      <c r="O37" s="42" t="s">
        <v>291</v>
      </c>
      <c r="P37" s="37"/>
      <c r="Q37" s="37"/>
      <c r="R37" s="37"/>
      <c r="S37" s="37"/>
      <c r="T37" s="37"/>
      <c r="U37" s="37"/>
      <c r="V37" s="38">
        <v>1</v>
      </c>
      <c r="W37" s="40" t="s">
        <v>88</v>
      </c>
      <c r="X37" s="37"/>
      <c r="Y37" s="40">
        <v>100</v>
      </c>
      <c r="Z37" s="40" t="s">
        <v>88</v>
      </c>
      <c r="AA37" s="38" t="s">
        <v>89</v>
      </c>
    </row>
    <row r="38" spans="1:27" s="27" customFormat="1" ht="90" x14ac:dyDescent="0.25">
      <c r="A38" s="24">
        <v>2020</v>
      </c>
      <c r="B38" s="27">
        <v>132</v>
      </c>
      <c r="C38" s="25" t="s">
        <v>42</v>
      </c>
      <c r="D38" s="25" t="s">
        <v>292</v>
      </c>
      <c r="E38" s="25" t="s">
        <v>293</v>
      </c>
      <c r="F38" s="36">
        <v>1</v>
      </c>
      <c r="G38" s="25" t="s">
        <v>294</v>
      </c>
      <c r="H38" s="48" t="s">
        <v>295</v>
      </c>
      <c r="I38" s="38" t="s">
        <v>296</v>
      </c>
      <c r="J38" s="38">
        <v>100</v>
      </c>
      <c r="K38" s="38" t="s">
        <v>297</v>
      </c>
      <c r="L38" s="38" t="s">
        <v>259</v>
      </c>
      <c r="M38" s="38" t="s">
        <v>216</v>
      </c>
      <c r="N38" s="39" t="s">
        <v>298</v>
      </c>
      <c r="O38" s="42" t="s">
        <v>299</v>
      </c>
      <c r="P38" s="37"/>
      <c r="Q38" s="37"/>
      <c r="R38" s="37"/>
      <c r="S38" s="37"/>
      <c r="T38" s="37"/>
      <c r="U38" s="37"/>
      <c r="V38" s="38">
        <v>100</v>
      </c>
      <c r="W38" s="40" t="s">
        <v>88</v>
      </c>
      <c r="X38" s="37"/>
      <c r="Y38" s="40">
        <v>100</v>
      </c>
      <c r="Z38" s="40" t="s">
        <v>88</v>
      </c>
      <c r="AA38" s="38" t="s">
        <v>89</v>
      </c>
    </row>
    <row r="39" spans="1:27" s="27" customFormat="1" ht="105" x14ac:dyDescent="0.25">
      <c r="A39" s="24">
        <v>2020</v>
      </c>
      <c r="B39" s="27">
        <v>132</v>
      </c>
      <c r="C39" s="25" t="s">
        <v>43</v>
      </c>
      <c r="D39" s="25" t="s">
        <v>300</v>
      </c>
      <c r="E39" s="25" t="s">
        <v>301</v>
      </c>
      <c r="F39" s="36">
        <v>2</v>
      </c>
      <c r="G39" s="25" t="s">
        <v>302</v>
      </c>
      <c r="H39" s="48" t="s">
        <v>303</v>
      </c>
      <c r="I39" s="38" t="s">
        <v>304</v>
      </c>
      <c r="J39" s="38">
        <v>100</v>
      </c>
      <c r="K39" s="38" t="s">
        <v>297</v>
      </c>
      <c r="L39" s="38" t="s">
        <v>259</v>
      </c>
      <c r="M39" s="38" t="s">
        <v>216</v>
      </c>
      <c r="N39" s="39" t="s">
        <v>305</v>
      </c>
      <c r="O39" s="42" t="s">
        <v>306</v>
      </c>
      <c r="P39" s="37"/>
      <c r="Q39" s="37"/>
      <c r="R39" s="37"/>
      <c r="S39" s="37"/>
      <c r="T39" s="37"/>
      <c r="U39" s="37"/>
      <c r="V39" s="38">
        <v>100</v>
      </c>
      <c r="W39" s="40" t="s">
        <v>88</v>
      </c>
      <c r="X39" s="37"/>
      <c r="Y39" s="40">
        <v>100</v>
      </c>
      <c r="Z39" s="40" t="s">
        <v>88</v>
      </c>
      <c r="AA39" s="38" t="s">
        <v>89</v>
      </c>
    </row>
    <row r="40" spans="1:27" s="27" customFormat="1" ht="105" x14ac:dyDescent="0.25">
      <c r="A40" s="24">
        <v>2020</v>
      </c>
      <c r="B40" s="27">
        <v>132</v>
      </c>
      <c r="C40" s="25" t="s">
        <v>43</v>
      </c>
      <c r="D40" s="25" t="s">
        <v>300</v>
      </c>
      <c r="E40" s="25" t="s">
        <v>307</v>
      </c>
      <c r="F40" s="36">
        <v>4</v>
      </c>
      <c r="G40" s="25" t="s">
        <v>308</v>
      </c>
      <c r="H40" s="48" t="s">
        <v>309</v>
      </c>
      <c r="I40" s="38" t="s">
        <v>310</v>
      </c>
      <c r="J40" s="38">
        <v>100</v>
      </c>
      <c r="K40" s="38" t="s">
        <v>311</v>
      </c>
      <c r="L40" s="38" t="s">
        <v>259</v>
      </c>
      <c r="M40" s="38" t="s">
        <v>216</v>
      </c>
      <c r="N40" s="39" t="s">
        <v>312</v>
      </c>
      <c r="O40" s="42" t="s">
        <v>313</v>
      </c>
      <c r="P40" s="37"/>
      <c r="Q40" s="37"/>
      <c r="R40" s="37"/>
      <c r="S40" s="37"/>
      <c r="T40" s="37"/>
      <c r="U40" s="37"/>
      <c r="V40" s="38">
        <v>100</v>
      </c>
      <c r="W40" s="40" t="s">
        <v>88</v>
      </c>
      <c r="X40" s="37"/>
      <c r="Y40" s="40">
        <v>100</v>
      </c>
      <c r="Z40" s="40" t="s">
        <v>88</v>
      </c>
      <c r="AA40" s="38" t="s">
        <v>89</v>
      </c>
    </row>
    <row r="41" spans="1:27" s="27" customFormat="1" ht="90" x14ac:dyDescent="0.25">
      <c r="A41" s="24">
        <v>2020</v>
      </c>
      <c r="B41" s="27">
        <v>132</v>
      </c>
      <c r="C41" s="25" t="s">
        <v>44</v>
      </c>
      <c r="D41" s="25" t="s">
        <v>314</v>
      </c>
      <c r="E41" s="25" t="s">
        <v>315</v>
      </c>
      <c r="F41" s="36">
        <v>2</v>
      </c>
      <c r="G41" s="25" t="s">
        <v>316</v>
      </c>
      <c r="H41" s="48" t="s">
        <v>317</v>
      </c>
      <c r="I41" s="38" t="s">
        <v>317</v>
      </c>
      <c r="J41" s="38">
        <v>100</v>
      </c>
      <c r="K41" s="38" t="s">
        <v>318</v>
      </c>
      <c r="L41" s="38" t="s">
        <v>259</v>
      </c>
      <c r="M41" s="38" t="s">
        <v>216</v>
      </c>
      <c r="N41" s="39" t="s">
        <v>319</v>
      </c>
      <c r="O41" s="42" t="s">
        <v>320</v>
      </c>
      <c r="P41" s="37"/>
      <c r="Q41" s="37"/>
      <c r="R41" s="37"/>
      <c r="S41" s="37"/>
      <c r="T41" s="37"/>
      <c r="U41" s="37"/>
      <c r="V41" s="38">
        <v>100</v>
      </c>
      <c r="W41" s="40" t="s">
        <v>88</v>
      </c>
      <c r="X41" s="37"/>
      <c r="Y41" s="40">
        <v>100</v>
      </c>
      <c r="Z41" s="40" t="s">
        <v>88</v>
      </c>
      <c r="AA41" s="38" t="s">
        <v>89</v>
      </c>
    </row>
    <row r="42" spans="1:27" s="27" customFormat="1" ht="90" x14ac:dyDescent="0.25">
      <c r="A42" s="24">
        <v>2020</v>
      </c>
      <c r="B42" s="27">
        <v>132</v>
      </c>
      <c r="C42" s="25" t="s">
        <v>45</v>
      </c>
      <c r="D42" s="25" t="s">
        <v>321</v>
      </c>
      <c r="E42" s="25" t="s">
        <v>322</v>
      </c>
      <c r="F42" s="36">
        <v>1</v>
      </c>
      <c r="G42" s="25" t="s">
        <v>323</v>
      </c>
      <c r="H42" s="48" t="s">
        <v>324</v>
      </c>
      <c r="I42" s="38" t="s">
        <v>325</v>
      </c>
      <c r="J42" s="38">
        <v>100</v>
      </c>
      <c r="K42" s="38" t="s">
        <v>311</v>
      </c>
      <c r="L42" s="38" t="s">
        <v>259</v>
      </c>
      <c r="M42" s="38" t="s">
        <v>216</v>
      </c>
      <c r="N42" s="39" t="s">
        <v>326</v>
      </c>
      <c r="O42" s="42" t="s">
        <v>327</v>
      </c>
      <c r="P42" s="37"/>
      <c r="Q42" s="37"/>
      <c r="R42" s="37"/>
      <c r="S42" s="37"/>
      <c r="T42" s="37"/>
      <c r="U42" s="37"/>
      <c r="V42" s="38">
        <v>100</v>
      </c>
      <c r="W42" s="40" t="s">
        <v>88</v>
      </c>
      <c r="X42" s="37"/>
      <c r="Y42" s="40">
        <v>100</v>
      </c>
      <c r="Z42" s="40" t="s">
        <v>88</v>
      </c>
      <c r="AA42" s="38" t="s">
        <v>89</v>
      </c>
    </row>
    <row r="43" spans="1:27" s="27" customFormat="1" ht="150" x14ac:dyDescent="0.25">
      <c r="A43" s="24">
        <v>2020</v>
      </c>
      <c r="B43" s="27">
        <v>132</v>
      </c>
      <c r="C43" s="25" t="s">
        <v>328</v>
      </c>
      <c r="D43" s="25" t="s">
        <v>329</v>
      </c>
      <c r="E43" s="25" t="s">
        <v>330</v>
      </c>
      <c r="F43" s="36">
        <v>1</v>
      </c>
      <c r="G43" s="25" t="s">
        <v>331</v>
      </c>
      <c r="H43" s="48" t="s">
        <v>332</v>
      </c>
      <c r="I43" s="38" t="s">
        <v>333</v>
      </c>
      <c r="J43" s="38">
        <v>1</v>
      </c>
      <c r="K43" s="38" t="s">
        <v>311</v>
      </c>
      <c r="L43" s="38" t="s">
        <v>259</v>
      </c>
      <c r="M43" s="38" t="s">
        <v>216</v>
      </c>
      <c r="N43" s="39" t="s">
        <v>334</v>
      </c>
      <c r="O43" s="42" t="s">
        <v>335</v>
      </c>
      <c r="P43" s="37"/>
      <c r="Q43" s="37"/>
      <c r="R43" s="37"/>
      <c r="S43" s="37"/>
      <c r="T43" s="37"/>
      <c r="U43" s="37"/>
      <c r="V43" s="38">
        <v>1</v>
      </c>
      <c r="W43" s="40" t="s">
        <v>88</v>
      </c>
      <c r="X43" s="37"/>
      <c r="Y43" s="40">
        <v>100</v>
      </c>
      <c r="Z43" s="40" t="s">
        <v>88</v>
      </c>
      <c r="AA43" s="38" t="s">
        <v>89</v>
      </c>
    </row>
    <row r="44" spans="1:27" s="27" customFormat="1" ht="120" x14ac:dyDescent="0.25">
      <c r="A44" s="24">
        <v>2020</v>
      </c>
      <c r="B44" s="27">
        <v>183</v>
      </c>
      <c r="C44" s="25" t="s">
        <v>41</v>
      </c>
      <c r="D44" s="25" t="s">
        <v>336</v>
      </c>
      <c r="E44" s="25" t="s">
        <v>337</v>
      </c>
      <c r="F44" s="36">
        <v>1</v>
      </c>
      <c r="G44" s="25" t="s">
        <v>338</v>
      </c>
      <c r="H44" s="48" t="s">
        <v>339</v>
      </c>
      <c r="I44" s="38" t="s">
        <v>340</v>
      </c>
      <c r="J44" s="38">
        <v>1</v>
      </c>
      <c r="K44" s="38" t="s">
        <v>341</v>
      </c>
      <c r="L44" s="38" t="s">
        <v>342</v>
      </c>
      <c r="M44" s="38" t="s">
        <v>216</v>
      </c>
      <c r="N44" s="39" t="s">
        <v>343</v>
      </c>
      <c r="O44" s="42" t="s">
        <v>344</v>
      </c>
      <c r="P44" s="37"/>
      <c r="Q44" s="37"/>
      <c r="R44" s="37"/>
      <c r="S44" s="37"/>
      <c r="T44" s="37"/>
      <c r="U44" s="37"/>
      <c r="V44" s="38">
        <v>1</v>
      </c>
      <c r="W44" s="40" t="s">
        <v>88</v>
      </c>
      <c r="X44" s="37"/>
      <c r="Y44" s="40">
        <v>100</v>
      </c>
      <c r="Z44" s="40" t="s">
        <v>88</v>
      </c>
      <c r="AA44" s="38" t="s">
        <v>89</v>
      </c>
    </row>
    <row r="45" spans="1:27" s="27" customFormat="1" ht="111.75" customHeight="1" x14ac:dyDescent="0.25">
      <c r="A45" s="24">
        <v>2020</v>
      </c>
      <c r="B45" s="27">
        <v>183</v>
      </c>
      <c r="C45" s="25" t="s">
        <v>345</v>
      </c>
      <c r="D45" s="25" t="s">
        <v>346</v>
      </c>
      <c r="E45" s="25" t="s">
        <v>347</v>
      </c>
      <c r="F45" s="36">
        <v>1</v>
      </c>
      <c r="G45" s="25" t="s">
        <v>348</v>
      </c>
      <c r="H45" s="48" t="s">
        <v>349</v>
      </c>
      <c r="I45" s="38" t="s">
        <v>350</v>
      </c>
      <c r="J45" s="38">
        <v>100</v>
      </c>
      <c r="K45" s="38" t="s">
        <v>351</v>
      </c>
      <c r="L45" s="38" t="s">
        <v>342</v>
      </c>
      <c r="M45" s="38" t="s">
        <v>216</v>
      </c>
      <c r="N45" s="39" t="s">
        <v>352</v>
      </c>
      <c r="O45" s="42" t="s">
        <v>353</v>
      </c>
      <c r="P45" s="37"/>
      <c r="Q45" s="37"/>
      <c r="R45" s="37"/>
      <c r="S45" s="37"/>
      <c r="T45" s="37"/>
      <c r="U45" s="37"/>
      <c r="V45" s="38">
        <v>100</v>
      </c>
      <c r="W45" s="40" t="s">
        <v>88</v>
      </c>
      <c r="X45" s="37"/>
      <c r="Y45" s="40">
        <v>100</v>
      </c>
      <c r="Z45" s="40" t="s">
        <v>88</v>
      </c>
      <c r="AA45" s="38" t="s">
        <v>89</v>
      </c>
    </row>
    <row r="46" spans="1:27" s="27" customFormat="1" ht="90" x14ac:dyDescent="0.25">
      <c r="A46" s="24">
        <v>2020</v>
      </c>
      <c r="B46" s="27">
        <v>183</v>
      </c>
      <c r="C46" s="25" t="s">
        <v>345</v>
      </c>
      <c r="D46" s="25" t="s">
        <v>346</v>
      </c>
      <c r="E46" s="25" t="s">
        <v>354</v>
      </c>
      <c r="F46" s="36">
        <v>2</v>
      </c>
      <c r="G46" s="25" t="s">
        <v>355</v>
      </c>
      <c r="H46" s="48" t="s">
        <v>356</v>
      </c>
      <c r="I46" s="38" t="s">
        <v>357</v>
      </c>
      <c r="J46" s="38">
        <v>1</v>
      </c>
      <c r="K46" s="38" t="s">
        <v>358</v>
      </c>
      <c r="L46" s="38" t="s">
        <v>342</v>
      </c>
      <c r="M46" s="38" t="s">
        <v>216</v>
      </c>
      <c r="N46" s="39" t="s">
        <v>359</v>
      </c>
      <c r="O46" s="42" t="s">
        <v>360</v>
      </c>
      <c r="P46" s="37"/>
      <c r="Q46" s="37"/>
      <c r="R46" s="37"/>
      <c r="S46" s="37"/>
      <c r="T46" s="37"/>
      <c r="U46" s="37"/>
      <c r="V46" s="38">
        <v>1</v>
      </c>
      <c r="W46" s="40" t="s">
        <v>88</v>
      </c>
      <c r="X46" s="37"/>
      <c r="Y46" s="40">
        <v>100</v>
      </c>
      <c r="Z46" s="40" t="s">
        <v>88</v>
      </c>
      <c r="AA46" s="38" t="s">
        <v>89</v>
      </c>
    </row>
    <row r="47" spans="1:27" s="27" customFormat="1" ht="90" x14ac:dyDescent="0.25">
      <c r="A47" s="24">
        <v>2020</v>
      </c>
      <c r="B47" s="27">
        <v>183</v>
      </c>
      <c r="C47" s="25" t="s">
        <v>361</v>
      </c>
      <c r="D47" s="25" t="s">
        <v>362</v>
      </c>
      <c r="E47" s="25" t="s">
        <v>363</v>
      </c>
      <c r="F47" s="36">
        <v>2</v>
      </c>
      <c r="G47" s="25" t="s">
        <v>364</v>
      </c>
      <c r="H47" s="48" t="s">
        <v>365</v>
      </c>
      <c r="I47" s="38" t="s">
        <v>366</v>
      </c>
      <c r="J47" s="38">
        <v>1</v>
      </c>
      <c r="K47" s="38" t="s">
        <v>367</v>
      </c>
      <c r="L47" s="38" t="s">
        <v>342</v>
      </c>
      <c r="M47" s="38" t="s">
        <v>216</v>
      </c>
      <c r="N47" s="39" t="s">
        <v>368</v>
      </c>
      <c r="O47" s="42" t="s">
        <v>369</v>
      </c>
      <c r="P47" s="37"/>
      <c r="Q47" s="37"/>
      <c r="R47" s="37"/>
      <c r="S47" s="37"/>
      <c r="T47" s="37"/>
      <c r="U47" s="37"/>
      <c r="V47" s="38">
        <v>1</v>
      </c>
      <c r="W47" s="40" t="s">
        <v>88</v>
      </c>
      <c r="X47" s="37"/>
      <c r="Y47" s="40">
        <v>100</v>
      </c>
      <c r="Z47" s="40" t="s">
        <v>88</v>
      </c>
      <c r="AA47" s="38" t="s">
        <v>89</v>
      </c>
    </row>
    <row r="48" spans="1:27" s="27" customFormat="1" ht="210" x14ac:dyDescent="0.25">
      <c r="A48" s="24">
        <v>2020</v>
      </c>
      <c r="B48" s="27">
        <v>604</v>
      </c>
      <c r="C48" s="25" t="s">
        <v>370</v>
      </c>
      <c r="D48" s="25" t="s">
        <v>371</v>
      </c>
      <c r="E48" s="25" t="s">
        <v>372</v>
      </c>
      <c r="F48" s="36">
        <v>1</v>
      </c>
      <c r="G48" s="25" t="s">
        <v>373</v>
      </c>
      <c r="H48" s="48" t="s">
        <v>374</v>
      </c>
      <c r="I48" s="38" t="s">
        <v>375</v>
      </c>
      <c r="J48" s="38">
        <v>1</v>
      </c>
      <c r="K48" s="38" t="s">
        <v>376</v>
      </c>
      <c r="L48" s="38" t="s">
        <v>377</v>
      </c>
      <c r="M48" s="38" t="s">
        <v>267</v>
      </c>
      <c r="N48" s="39" t="s">
        <v>378</v>
      </c>
      <c r="O48" s="42" t="s">
        <v>379</v>
      </c>
      <c r="P48" s="37"/>
      <c r="Q48" s="37"/>
      <c r="R48" s="37"/>
      <c r="S48" s="37"/>
      <c r="T48" s="37"/>
      <c r="U48" s="37"/>
      <c r="V48" s="38">
        <v>1</v>
      </c>
      <c r="W48" s="40" t="s">
        <v>88</v>
      </c>
      <c r="X48" s="37"/>
      <c r="Y48" s="40">
        <v>100</v>
      </c>
      <c r="Z48" s="40" t="s">
        <v>88</v>
      </c>
      <c r="AA48" s="38" t="s">
        <v>89</v>
      </c>
    </row>
    <row r="49" spans="1:27" s="27" customFormat="1" ht="210" x14ac:dyDescent="0.25">
      <c r="A49" s="24">
        <v>2020</v>
      </c>
      <c r="B49" s="27">
        <v>604</v>
      </c>
      <c r="C49" s="25" t="s">
        <v>370</v>
      </c>
      <c r="D49" s="25" t="s">
        <v>371</v>
      </c>
      <c r="E49" s="25" t="s">
        <v>380</v>
      </c>
      <c r="F49" s="36">
        <v>2</v>
      </c>
      <c r="G49" s="25" t="s">
        <v>381</v>
      </c>
      <c r="H49" s="48" t="s">
        <v>382</v>
      </c>
      <c r="I49" s="38" t="s">
        <v>383</v>
      </c>
      <c r="J49" s="38">
        <v>1</v>
      </c>
      <c r="K49" s="38" t="s">
        <v>376</v>
      </c>
      <c r="L49" s="38" t="s">
        <v>377</v>
      </c>
      <c r="M49" s="38" t="s">
        <v>384</v>
      </c>
      <c r="N49" s="39" t="s">
        <v>385</v>
      </c>
      <c r="O49" s="42" t="s">
        <v>386</v>
      </c>
      <c r="P49" s="37"/>
      <c r="Q49" s="37"/>
      <c r="R49" s="37"/>
      <c r="S49" s="37"/>
      <c r="T49" s="37"/>
      <c r="U49" s="37"/>
      <c r="V49" s="38">
        <v>1</v>
      </c>
      <c r="W49" s="40" t="s">
        <v>88</v>
      </c>
      <c r="X49" s="37"/>
      <c r="Y49" s="40">
        <v>100</v>
      </c>
      <c r="Z49" s="40" t="s">
        <v>88</v>
      </c>
      <c r="AA49" s="38" t="s">
        <v>89</v>
      </c>
    </row>
    <row r="50" spans="1:27" s="27" customFormat="1" ht="210" x14ac:dyDescent="0.25">
      <c r="A50" s="24">
        <v>2020</v>
      </c>
      <c r="B50" s="27">
        <v>604</v>
      </c>
      <c r="C50" s="25" t="s">
        <v>370</v>
      </c>
      <c r="D50" s="25" t="s">
        <v>371</v>
      </c>
      <c r="E50" s="25" t="s">
        <v>380</v>
      </c>
      <c r="F50" s="36">
        <v>3</v>
      </c>
      <c r="G50" s="25" t="s">
        <v>381</v>
      </c>
      <c r="H50" s="48" t="s">
        <v>387</v>
      </c>
      <c r="I50" s="38" t="s">
        <v>388</v>
      </c>
      <c r="J50" s="38">
        <v>6</v>
      </c>
      <c r="K50" s="38" t="s">
        <v>376</v>
      </c>
      <c r="L50" s="38" t="s">
        <v>377</v>
      </c>
      <c r="M50" s="38" t="s">
        <v>216</v>
      </c>
      <c r="N50" s="39" t="s">
        <v>385</v>
      </c>
      <c r="O50" s="42" t="s">
        <v>152</v>
      </c>
      <c r="P50" s="37"/>
      <c r="Q50" s="37"/>
      <c r="R50" s="37"/>
      <c r="S50" s="37"/>
      <c r="T50" s="37"/>
      <c r="U50" s="37"/>
      <c r="V50" s="38">
        <v>6</v>
      </c>
      <c r="W50" s="40" t="s">
        <v>88</v>
      </c>
      <c r="X50" s="37"/>
      <c r="Y50" s="40">
        <v>100</v>
      </c>
      <c r="Z50" s="40" t="s">
        <v>88</v>
      </c>
      <c r="AA50" s="38" t="s">
        <v>89</v>
      </c>
    </row>
    <row r="51" spans="1:27" s="27" customFormat="1" ht="180" x14ac:dyDescent="0.25">
      <c r="A51" s="24">
        <v>2020</v>
      </c>
      <c r="B51" s="27">
        <v>604</v>
      </c>
      <c r="C51" s="25" t="s">
        <v>389</v>
      </c>
      <c r="D51" s="25" t="s">
        <v>390</v>
      </c>
      <c r="E51" s="25" t="s">
        <v>391</v>
      </c>
      <c r="F51" s="36">
        <v>1</v>
      </c>
      <c r="G51" s="25" t="s">
        <v>392</v>
      </c>
      <c r="H51" s="48" t="s">
        <v>393</v>
      </c>
      <c r="I51" s="38" t="s">
        <v>394</v>
      </c>
      <c r="J51" s="38">
        <v>1</v>
      </c>
      <c r="K51" s="38" t="s">
        <v>395</v>
      </c>
      <c r="L51" s="38" t="s">
        <v>396</v>
      </c>
      <c r="M51" s="38" t="s">
        <v>377</v>
      </c>
      <c r="N51" s="39" t="s">
        <v>397</v>
      </c>
      <c r="O51" s="42" t="s">
        <v>398</v>
      </c>
      <c r="P51" s="37"/>
      <c r="Q51" s="37"/>
      <c r="R51" s="37"/>
      <c r="S51" s="37"/>
      <c r="T51" s="37"/>
      <c r="U51" s="37"/>
      <c r="V51" s="38">
        <v>1</v>
      </c>
      <c r="W51" s="40" t="s">
        <v>88</v>
      </c>
      <c r="X51" s="37"/>
      <c r="Y51" s="40">
        <v>100</v>
      </c>
      <c r="Z51" s="40" t="s">
        <v>88</v>
      </c>
      <c r="AA51" s="38" t="s">
        <v>89</v>
      </c>
    </row>
    <row r="52" spans="1:27" s="27" customFormat="1" ht="180" x14ac:dyDescent="0.25">
      <c r="A52" s="24">
        <v>2020</v>
      </c>
      <c r="B52" s="27">
        <v>604</v>
      </c>
      <c r="C52" s="25" t="s">
        <v>389</v>
      </c>
      <c r="D52" s="25" t="s">
        <v>390</v>
      </c>
      <c r="E52" s="25" t="s">
        <v>391</v>
      </c>
      <c r="F52" s="36">
        <v>2</v>
      </c>
      <c r="G52" s="25" t="s">
        <v>399</v>
      </c>
      <c r="H52" s="48" t="s">
        <v>400</v>
      </c>
      <c r="I52" s="38" t="s">
        <v>401</v>
      </c>
      <c r="J52" s="38">
        <v>1</v>
      </c>
      <c r="K52" s="38" t="s">
        <v>402</v>
      </c>
      <c r="L52" s="38" t="s">
        <v>396</v>
      </c>
      <c r="M52" s="38" t="s">
        <v>377</v>
      </c>
      <c r="N52" s="39" t="s">
        <v>403</v>
      </c>
      <c r="O52" s="42" t="s">
        <v>404</v>
      </c>
      <c r="P52" s="37"/>
      <c r="Q52" s="37"/>
      <c r="R52" s="37"/>
      <c r="S52" s="37"/>
      <c r="T52" s="37"/>
      <c r="U52" s="37"/>
      <c r="V52" s="38">
        <v>1</v>
      </c>
      <c r="W52" s="40" t="s">
        <v>88</v>
      </c>
      <c r="X52" s="37"/>
      <c r="Y52" s="40">
        <v>100</v>
      </c>
      <c r="Z52" s="40" t="s">
        <v>88</v>
      </c>
      <c r="AA52" s="38" t="s">
        <v>89</v>
      </c>
    </row>
    <row r="53" spans="1:27" s="27" customFormat="1" ht="180" x14ac:dyDescent="0.25">
      <c r="A53" s="24">
        <v>2020</v>
      </c>
      <c r="B53" s="27">
        <v>604</v>
      </c>
      <c r="C53" s="25" t="s">
        <v>389</v>
      </c>
      <c r="D53" s="25" t="s">
        <v>390</v>
      </c>
      <c r="E53" s="25" t="s">
        <v>391</v>
      </c>
      <c r="F53" s="36">
        <v>3</v>
      </c>
      <c r="G53" s="25" t="s">
        <v>405</v>
      </c>
      <c r="H53" s="48" t="s">
        <v>406</v>
      </c>
      <c r="I53" s="38" t="s">
        <v>407</v>
      </c>
      <c r="J53" s="38">
        <v>1</v>
      </c>
      <c r="K53" s="38" t="s">
        <v>408</v>
      </c>
      <c r="L53" s="38" t="s">
        <v>409</v>
      </c>
      <c r="M53" s="38" t="s">
        <v>377</v>
      </c>
      <c r="N53" s="39" t="s">
        <v>410</v>
      </c>
      <c r="O53" s="42" t="s">
        <v>411</v>
      </c>
      <c r="P53" s="37"/>
      <c r="Q53" s="37"/>
      <c r="R53" s="37"/>
      <c r="S53" s="37"/>
      <c r="T53" s="37"/>
      <c r="U53" s="37"/>
      <c r="V53" s="38">
        <v>1</v>
      </c>
      <c r="W53" s="40" t="s">
        <v>88</v>
      </c>
      <c r="X53" s="37"/>
      <c r="Y53" s="40">
        <v>100</v>
      </c>
      <c r="Z53" s="40" t="s">
        <v>88</v>
      </c>
      <c r="AA53" s="38" t="s">
        <v>89</v>
      </c>
    </row>
    <row r="54" spans="1:27" s="27" customFormat="1" ht="180" x14ac:dyDescent="0.25">
      <c r="A54" s="24">
        <v>2020</v>
      </c>
      <c r="B54" s="27">
        <v>604</v>
      </c>
      <c r="C54" s="25" t="s">
        <v>389</v>
      </c>
      <c r="D54" s="25" t="s">
        <v>390</v>
      </c>
      <c r="E54" s="25" t="s">
        <v>391</v>
      </c>
      <c r="F54" s="36">
        <v>4</v>
      </c>
      <c r="G54" s="25" t="s">
        <v>412</v>
      </c>
      <c r="H54" s="48" t="s">
        <v>413</v>
      </c>
      <c r="I54" s="38" t="s">
        <v>414</v>
      </c>
      <c r="J54" s="38">
        <v>1</v>
      </c>
      <c r="K54" s="38" t="s">
        <v>395</v>
      </c>
      <c r="L54" s="38" t="s">
        <v>415</v>
      </c>
      <c r="M54" s="38" t="s">
        <v>416</v>
      </c>
      <c r="N54" s="39" t="s">
        <v>417</v>
      </c>
      <c r="O54" s="42" t="s">
        <v>418</v>
      </c>
      <c r="P54" s="37"/>
      <c r="Q54" s="37"/>
      <c r="R54" s="37"/>
      <c r="S54" s="37"/>
      <c r="T54" s="37"/>
      <c r="U54" s="37"/>
      <c r="V54" s="38">
        <v>1</v>
      </c>
      <c r="W54" s="40" t="s">
        <v>88</v>
      </c>
      <c r="X54" s="37"/>
      <c r="Y54" s="40">
        <v>100</v>
      </c>
      <c r="Z54" s="40" t="s">
        <v>88</v>
      </c>
      <c r="AA54" s="38" t="s">
        <v>89</v>
      </c>
    </row>
    <row r="55" spans="1:27" s="27" customFormat="1" ht="180" x14ac:dyDescent="0.25">
      <c r="A55" s="24">
        <v>2020</v>
      </c>
      <c r="B55" s="27">
        <v>604</v>
      </c>
      <c r="C55" s="25" t="s">
        <v>389</v>
      </c>
      <c r="D55" s="25" t="s">
        <v>390</v>
      </c>
      <c r="E55" s="25" t="s">
        <v>391</v>
      </c>
      <c r="F55" s="36">
        <v>5</v>
      </c>
      <c r="G55" s="25" t="s">
        <v>419</v>
      </c>
      <c r="H55" s="48" t="s">
        <v>420</v>
      </c>
      <c r="I55" s="38" t="s">
        <v>421</v>
      </c>
      <c r="J55" s="38">
        <v>1</v>
      </c>
      <c r="K55" s="38" t="s">
        <v>422</v>
      </c>
      <c r="L55" s="38" t="s">
        <v>377</v>
      </c>
      <c r="M55" s="38" t="s">
        <v>384</v>
      </c>
      <c r="N55" s="39" t="s">
        <v>423</v>
      </c>
      <c r="O55" s="42" t="s">
        <v>424</v>
      </c>
      <c r="P55" s="37"/>
      <c r="Q55" s="37"/>
      <c r="R55" s="37"/>
      <c r="S55" s="37"/>
      <c r="T55" s="37"/>
      <c r="U55" s="37"/>
      <c r="V55" s="38">
        <v>1</v>
      </c>
      <c r="W55" s="40" t="s">
        <v>88</v>
      </c>
      <c r="X55" s="37"/>
      <c r="Y55" s="40">
        <v>100</v>
      </c>
      <c r="Z55" s="40" t="s">
        <v>88</v>
      </c>
      <c r="AA55" s="38" t="s">
        <v>89</v>
      </c>
    </row>
  </sheetData>
  <mergeCells count="8">
    <mergeCell ref="E4:J4"/>
    <mergeCell ref="S5:U5"/>
    <mergeCell ref="B2:G2"/>
    <mergeCell ref="AA5:AA6"/>
    <mergeCell ref="B3:G3"/>
    <mergeCell ref="V5:Z5"/>
    <mergeCell ref="N5:O5"/>
    <mergeCell ref="P5:R5"/>
  </mergeCells>
  <phoneticPr fontId="9" type="noConversion"/>
  <dataValidations count="8">
    <dataValidation type="date" allowBlank="1" showInputMessage="1" errorTitle="Entrada no válida" error="Por favor escriba una fecha válida (AAAA/MM/DD)" promptTitle="Ingrese una fecha (AAAA/MM/DD)" sqref="L7:M34" xr:uid="{00000000-0002-0000-0000-000000000000}">
      <formula1>1900/1/1</formula1>
      <formula2>3000/1/1</formula2>
    </dataValidation>
    <dataValidation type="textLength" allowBlank="1" showInputMessage="1" showErrorMessage="1" errorTitle="Entrada no válida" error="Escriba un texto  Maximo 20 Caracteres" promptTitle="Cualquier contenido Maximo 20 Caracteres" sqref="A7:A55 D7 D10 C7:C17 B7:B26" xr:uid="{00000000-0002-0000-0000-000006000000}">
      <formula1>0</formula1>
      <formula2>20</formula2>
    </dataValidation>
    <dataValidation type="textLength" allowBlank="1" showInputMessage="1" error="Escriba un texto  Maximo 100 Caracteres" promptTitle="Cualquier contenido Maximo 100 Caracteres" sqref="AA15:AA18 AA7:AA13 W7:W55 Y7:Z55 X7:X34 P7:U18" xr:uid="{00000000-0002-0000-0000-000007000000}">
      <formula1>0</formula1>
      <formula2>100</formula2>
    </dataValidation>
    <dataValidation type="textLength" allowBlank="1" showInputMessage="1" showErrorMessage="1" errorTitle="Entrada no válida" error="Escriba un texto  Maximo 500 Caracteres" promptTitle="Cualquier contenido Maximo 500 Caracteres" sqref="D8:D9 E7:E18 G7:G19 G22" xr:uid="{00000000-0002-0000-0000-000004000000}">
      <formula1>0</formula1>
      <formula2>500</formula2>
    </dataValidation>
    <dataValidation type="textLength" allowBlank="1" showInputMessage="1" showErrorMessage="1" errorTitle="Entrada no válida" error="Escriba un texto  Maximo 100 Caracteres" promptTitle="Cualquier contenido Maximo 100 Caracteres" sqref="H7:H18 K7:K19 K22 K33 K31 O7:O18" xr:uid="{00000000-0002-0000-0000-000001000000}">
      <formula1>0</formula1>
      <formula2>100</formula2>
    </dataValidation>
    <dataValidation type="decimal" allowBlank="1" showInputMessage="1" showErrorMessage="1" errorTitle="Entrada no válida" error="Por favor escriba un número" promptTitle="Escriba un número en esta casilla" sqref="J7:J19 V7:V19" xr:uid="{00000000-0002-0000-0000-000002000000}">
      <formula1>-999999</formula1>
      <formula2>999999</formula2>
    </dataValidation>
    <dataValidation type="textLength" allowBlank="1" showInputMessage="1" showErrorMessage="1" errorTitle="Entrada no válida" error="Escriba un texto  Maximo 200 Caracteres" promptTitle="Cualquier contenido Maximo 200 Caracteres" sqref="I7:I18" xr:uid="{00000000-0002-0000-0000-000003000000}">
      <formula1>0</formula1>
      <formula2>200</formula2>
    </dataValidation>
    <dataValidation type="whole" allowBlank="1" showInputMessage="1" showErrorMessage="1" errorTitle="Entrada no válida" error="Por favor escriba un número entero" promptTitle="Escriba un número entero en esta casilla" sqref="F7:F18 F20 F22 F27 F29 F31 F33" xr:uid="{00000000-0002-0000-0000-000005000000}">
      <formula1>-999</formula1>
      <formula2>999</formula2>
    </dataValidation>
  </dataValidations>
  <pageMargins left="0.70866141732283472" right="0.70866141732283472" top="0.74803149606299213" bottom="0.74803149606299213" header="0.31496062992125984" footer="0.31496062992125984"/>
  <pageSetup scale="80" orientation="landscape" r:id="rId1"/>
  <extLst>
    <ext xmlns:x14="http://schemas.microsoft.com/office/spreadsheetml/2009/9/main" uri="{78C0D931-6437-407d-A8EE-F0AAD7539E65}">
      <x14:conditionalFormattings>
        <x14:conditionalFormatting xmlns:xm="http://schemas.microsoft.com/office/excel/2006/main">
          <x14:cfRule type="containsText" priority="11" operator="containsText" id="{D61FB4C7-DF1F-4FB3-88F4-9CB144D45363}">
            <xm:f>NOT(ISERROR(SEARCH(#REF!,Y7)))</xm:f>
            <xm:f>#REF!</xm:f>
            <x14:dxf>
              <font>
                <b/>
                <i val="0"/>
                <color rgb="FFFF0000"/>
              </font>
            </x14:dxf>
          </x14:cfRule>
          <x14:cfRule type="containsText" priority="12" operator="containsText" id="{37C55313-C521-4B3D-B342-C8C9775EFDE2}">
            <xm:f>NOT(ISERROR(SEARCH(#REF!,Y7)))</xm:f>
            <xm:f>#REF!</xm:f>
            <x14:dxf>
              <font>
                <b/>
                <i val="0"/>
                <color rgb="FF00B050"/>
              </font>
            </x14:dxf>
          </x14:cfRule>
          <xm:sqref>AA7:AA11 Y7:Y55</xm:sqref>
        </x14:conditionalFormatting>
        <x14:conditionalFormatting xmlns:xm="http://schemas.microsoft.com/office/excel/2006/main">
          <x14:cfRule type="containsText" priority="1" operator="containsText" id="{A9F7CF71-182D-41D8-A443-B084F89E61B2}">
            <xm:f>NOT(ISERROR(SEARCH(#REF!,AA12)))</xm:f>
            <xm:f>#REF!</xm:f>
            <x14:dxf>
              <font>
                <b/>
                <i val="0"/>
                <color rgb="FFFF0000"/>
              </font>
            </x14:dxf>
          </x14:cfRule>
          <x14:cfRule type="containsText" priority="2" operator="containsText" id="{5B75174C-8923-4385-9CB9-A414133CE9C5}">
            <xm:f>NOT(ISERROR(SEARCH(#REF!,AA12)))</xm:f>
            <xm:f>#REF!</xm:f>
            <x14:dxf>
              <font>
                <b/>
                <i val="0"/>
                <color rgb="FF00B050"/>
              </font>
            </x14:dxf>
          </x14:cfRule>
          <xm:sqref>AA12:AA13 AA15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37"/>
  <sheetViews>
    <sheetView workbookViewId="0">
      <selection activeCell="D11" sqref="D11"/>
    </sheetView>
  </sheetViews>
  <sheetFormatPr baseColWidth="10" defaultColWidth="0" defaultRowHeight="15" x14ac:dyDescent="0.25"/>
  <cols>
    <col min="1" max="1" width="11.42578125" style="10" customWidth="1"/>
    <col min="2" max="2" width="41.7109375" style="10" customWidth="1"/>
    <col min="3" max="3" width="14.7109375" style="10" customWidth="1"/>
    <col min="4" max="4" width="13.5703125" style="10" customWidth="1"/>
    <col min="5" max="5" width="12.140625" style="10" customWidth="1"/>
    <col min="6" max="6" width="13.85546875" style="10" customWidth="1"/>
    <col min="7" max="7" width="15.85546875" style="10" customWidth="1"/>
    <col min="8" max="8" width="15.140625" style="10" customWidth="1"/>
    <col min="9" max="9" width="40.85546875" style="10" hidden="1" customWidth="1"/>
    <col min="10" max="10" width="18.5703125" style="10" hidden="1" customWidth="1"/>
    <col min="11" max="11" width="11.42578125" style="10" customWidth="1"/>
    <col min="12" max="16382" width="11.42578125" style="10" hidden="1" customWidth="1"/>
    <col min="16383" max="16383" width="9.140625" style="10" hidden="1" customWidth="1"/>
    <col min="16384" max="16384" width="9.7109375" style="10" hidden="1" customWidth="1"/>
  </cols>
  <sheetData>
    <row r="1" spans="1:11 16384:16384" x14ac:dyDescent="0.25">
      <c r="D1" s="11" t="s">
        <v>88</v>
      </c>
      <c r="E1" s="17">
        <v>0</v>
      </c>
    </row>
    <row r="3" spans="1:11 16384:16384" ht="18" customHeight="1" x14ac:dyDescent="0.25">
      <c r="B3" s="65" t="s">
        <v>425</v>
      </c>
      <c r="C3" s="65"/>
      <c r="D3" s="65"/>
      <c r="E3" s="65"/>
      <c r="F3" s="65"/>
      <c r="G3" s="65"/>
      <c r="H3" s="65"/>
      <c r="I3" s="65"/>
    </row>
    <row r="6" spans="1:11 16384:16384" ht="18" customHeight="1" x14ac:dyDescent="0.25">
      <c r="B6" s="65" t="s">
        <v>426</v>
      </c>
      <c r="C6" s="65"/>
      <c r="D6" s="65"/>
      <c r="E6" s="65"/>
      <c r="F6" s="65"/>
      <c r="G6" s="65"/>
      <c r="H6" s="65"/>
      <c r="I6" s="65"/>
    </row>
    <row r="8" spans="1:11 16384:16384" s="2" customFormat="1" ht="60" x14ac:dyDescent="0.25">
      <c r="A8" s="12"/>
      <c r="B8" s="2" t="s">
        <v>427</v>
      </c>
      <c r="C8" s="2" t="s">
        <v>428</v>
      </c>
      <c r="D8" s="2" t="s">
        <v>429</v>
      </c>
      <c r="E8" s="2" t="s">
        <v>430</v>
      </c>
      <c r="F8" s="2" t="s">
        <v>431</v>
      </c>
      <c r="G8" s="2" t="s">
        <v>432</v>
      </c>
      <c r="H8" s="2" t="s">
        <v>433</v>
      </c>
      <c r="I8" s="2" t="s">
        <v>434</v>
      </c>
      <c r="J8" s="2" t="s">
        <v>435</v>
      </c>
      <c r="K8" s="12"/>
      <c r="XFD8" s="12"/>
    </row>
    <row r="9" spans="1:11 16384:16384" s="1" customFormat="1" ht="75" x14ac:dyDescent="0.25">
      <c r="A9" s="10"/>
      <c r="B9" s="5" t="s">
        <v>13</v>
      </c>
      <c r="C9" s="2">
        <f>COUNTIF('Seguimiento 2020'!$K$7:$K$18,Resumen!B9)</f>
        <v>0</v>
      </c>
      <c r="D9" s="2">
        <f>COUNTIFS('Seguimiento 2020'!$K$7:$K$18,Resumen!B9,'Seguimiento 2020'!$Z$7:$Z$18,Resumen!$D$1)</f>
        <v>0</v>
      </c>
      <c r="E9" s="2">
        <f>+C9-D9</f>
        <v>0</v>
      </c>
      <c r="F9" s="3" t="e">
        <f>+D9/C9</f>
        <v>#DIV/0!</v>
      </c>
      <c r="G9" s="16">
        <f>COUNTIFS('Seguimiento 2020'!$K$7:$K$18,Resumen!B9,'Seguimiento 2020'!$Y$7:$Y$18,Resumen!$E$1)</f>
        <v>0</v>
      </c>
      <c r="H9" s="4" t="e">
        <f>AVERAGEIFS('Seguimiento 2020'!$Y$7:$Y$18,'Seguimiento 2020'!$K$7:$K$18,Resumen!B9)</f>
        <v>#DIV/0!</v>
      </c>
      <c r="I9" s="9" t="s">
        <v>436</v>
      </c>
      <c r="J9" s="14">
        <v>0.62</v>
      </c>
      <c r="K9" s="10"/>
      <c r="XFD9" s="10"/>
    </row>
    <row r="10" spans="1:11 16384:16384" s="1" customFormat="1" ht="45" x14ac:dyDescent="0.25">
      <c r="A10" s="10"/>
      <c r="B10" s="5" t="s">
        <v>25</v>
      </c>
      <c r="C10" s="2">
        <f>COUNTIF('Seguimiento 2020'!$K$7:$K$18,Resumen!B10)</f>
        <v>0</v>
      </c>
      <c r="D10" s="2">
        <f>COUNTIFS('Seguimiento 2020'!$K$7:$K$18,Resumen!B10,'Seguimiento 2020'!$Z$7:$Z$18,Resumen!$D$1)</f>
        <v>0</v>
      </c>
      <c r="E10" s="2">
        <f t="shared" ref="E10:E16" si="0">+C10-D10</f>
        <v>0</v>
      </c>
      <c r="F10" s="3" t="e">
        <f t="shared" ref="F10:F17" si="1">+D10/C10</f>
        <v>#DIV/0!</v>
      </c>
      <c r="G10" s="16">
        <f>COUNTIFS('Seguimiento 2020'!$K$7:$K$18,Resumen!B10,'Seguimiento 2020'!$Y$7:$Y$18,Resumen!$E$1)</f>
        <v>0</v>
      </c>
      <c r="H10" s="4" t="e">
        <f>AVERAGEIFS('Seguimiento 2020'!$Y$7:$Y$18,'Seguimiento 2020'!$K$7:$K$18,Resumen!B10)</f>
        <v>#DIV/0!</v>
      </c>
      <c r="I10" s="9" t="s">
        <v>437</v>
      </c>
      <c r="J10" s="14">
        <v>0.7</v>
      </c>
      <c r="K10" s="10"/>
      <c r="XFD10" s="10"/>
    </row>
    <row r="11" spans="1:11 16384:16384" s="1" customFormat="1" ht="90" x14ac:dyDescent="0.25">
      <c r="A11" s="10"/>
      <c r="B11" s="5" t="s">
        <v>15</v>
      </c>
      <c r="C11" s="2">
        <f>COUNTIF('Seguimiento 2020'!$K$7:$K$18,Resumen!B11)</f>
        <v>0</v>
      </c>
      <c r="D11" s="2">
        <f>COUNTIFS('Seguimiento 2020'!$K$7:$K$18,Resumen!B11,'Seguimiento 2020'!$Z$7:$Z$18,Resumen!$D$1)</f>
        <v>0</v>
      </c>
      <c r="E11" s="2">
        <f t="shared" si="0"/>
        <v>0</v>
      </c>
      <c r="F11" s="3" t="e">
        <f t="shared" si="1"/>
        <v>#DIV/0!</v>
      </c>
      <c r="G11" s="16">
        <f>COUNTIFS('Seguimiento 2020'!$K$7:$K$18,Resumen!B11,'Seguimiento 2020'!$Y$7:$Y$18,Resumen!$E$1)</f>
        <v>0</v>
      </c>
      <c r="H11" s="4" t="e">
        <f>AVERAGEIFS('Seguimiento 2020'!$Y$7:$Y$18,'Seguimiento 2020'!$K$7:$K$18,Resumen!B11)</f>
        <v>#DIV/0!</v>
      </c>
      <c r="I11" s="9" t="s">
        <v>438</v>
      </c>
      <c r="J11" s="14" t="e">
        <f>+Tabla1[[#This Row],[Promedio cumplimiento acciones - Total]]</f>
        <v>#DIV/0!</v>
      </c>
      <c r="K11" s="10"/>
      <c r="XFD11" s="10"/>
    </row>
    <row r="12" spans="1:11 16384:16384" s="1" customFormat="1" x14ac:dyDescent="0.25">
      <c r="A12" s="10"/>
      <c r="B12" s="5" t="s">
        <v>439</v>
      </c>
      <c r="C12" s="2">
        <f>COUNTIF('Seguimiento 2020'!$K$7:$K$18,Resumen!B12)</f>
        <v>0</v>
      </c>
      <c r="D12" s="2">
        <f>COUNTIFS('Seguimiento 2020'!$K$7:$K$18,Resumen!B12,'Seguimiento 2020'!$Z$7:$Z$18,Resumen!$D$1)</f>
        <v>0</v>
      </c>
      <c r="E12" s="2">
        <f t="shared" si="0"/>
        <v>0</v>
      </c>
      <c r="F12" s="3" t="e">
        <f t="shared" si="1"/>
        <v>#DIV/0!</v>
      </c>
      <c r="G12" s="16">
        <f>COUNTIFS('Seguimiento 2020'!$K$7:$K$18,Resumen!B12,'Seguimiento 2020'!$Y$7:$Y$18,Resumen!$E$1)</f>
        <v>0</v>
      </c>
      <c r="H12" s="4" t="e">
        <f>AVERAGEIFS('Seguimiento 2020'!$Y$7:$Y$18,'Seguimiento 2020'!$K$7:$K$18,Resumen!B12)</f>
        <v>#DIV/0!</v>
      </c>
      <c r="I12" s="9"/>
      <c r="J12" s="14">
        <v>1</v>
      </c>
      <c r="K12" s="10"/>
      <c r="XFD12" s="10"/>
    </row>
    <row r="13" spans="1:11 16384:16384" s="1" customFormat="1" x14ac:dyDescent="0.25">
      <c r="A13" s="10"/>
      <c r="B13" s="5" t="s">
        <v>21</v>
      </c>
      <c r="C13" s="2">
        <f>COUNTIF('Seguimiento 2020'!$K$7:$K$18,Resumen!B13)</f>
        <v>0</v>
      </c>
      <c r="D13" s="2">
        <f>COUNTIFS('Seguimiento 2020'!$K$7:$K$18,Resumen!B13,'Seguimiento 2020'!$Z$7:$Z$18,Resumen!$D$1)</f>
        <v>0</v>
      </c>
      <c r="E13" s="2">
        <f t="shared" si="0"/>
        <v>0</v>
      </c>
      <c r="F13" s="3" t="e">
        <f t="shared" si="1"/>
        <v>#DIV/0!</v>
      </c>
      <c r="G13" s="16">
        <f>COUNTIFS('Seguimiento 2020'!$K$7:$K$18,Resumen!B13,'Seguimiento 2020'!$Y$7:$Y$18,Resumen!$E$1)</f>
        <v>0</v>
      </c>
      <c r="H13" s="4" t="e">
        <f>AVERAGEIFS('Seguimiento 2020'!$Y$7:$Y$18,'Seguimiento 2020'!$K$7:$K$18,Resumen!B13)</f>
        <v>#DIV/0!</v>
      </c>
      <c r="I13" s="9" t="s">
        <v>440</v>
      </c>
      <c r="J13" s="14" t="e">
        <f>+Tabla1[[#This Row],[Promedio cumplimiento acciones - Total]]</f>
        <v>#DIV/0!</v>
      </c>
      <c r="K13" s="10"/>
      <c r="XFD13" s="10"/>
    </row>
    <row r="14" spans="1:11 16384:16384" s="1" customFormat="1" ht="30" x14ac:dyDescent="0.25">
      <c r="A14" s="10"/>
      <c r="B14" s="5" t="s">
        <v>19</v>
      </c>
      <c r="C14" s="2">
        <f>COUNTIF('Seguimiento 2020'!$K$7:$K$18,Resumen!B14)</f>
        <v>0</v>
      </c>
      <c r="D14" s="2">
        <f>COUNTIFS('Seguimiento 2020'!$K$7:$K$18,Resumen!B14,'Seguimiento 2020'!$Z$7:$Z$18,Resumen!$D$1)</f>
        <v>0</v>
      </c>
      <c r="E14" s="2">
        <f t="shared" si="0"/>
        <v>0</v>
      </c>
      <c r="F14" s="3" t="e">
        <f t="shared" si="1"/>
        <v>#DIV/0!</v>
      </c>
      <c r="G14" s="16">
        <f>COUNTIFS('Seguimiento 2020'!$K$7:$K$18,Resumen!B14,'Seguimiento 2020'!$Y$7:$Y$18,Resumen!$E$1)</f>
        <v>0</v>
      </c>
      <c r="H14" s="4" t="e">
        <f>AVERAGEIFS('Seguimiento 2020'!$Y$7:$Y$18,'Seguimiento 2020'!$K$7:$K$18,Resumen!B14)</f>
        <v>#DIV/0!</v>
      </c>
      <c r="I14" s="9" t="s">
        <v>441</v>
      </c>
      <c r="J14" s="14">
        <v>0.81</v>
      </c>
      <c r="K14" s="10"/>
      <c r="XFD14" s="10"/>
    </row>
    <row r="15" spans="1:11 16384:16384" s="1" customFormat="1" x14ac:dyDescent="0.25">
      <c r="A15" s="10"/>
      <c r="B15" s="5" t="s">
        <v>442</v>
      </c>
      <c r="C15" s="2">
        <f>COUNTIF('Seguimiento 2020'!$K$7:$K$18,Resumen!B15)</f>
        <v>0</v>
      </c>
      <c r="D15" s="2">
        <f>COUNTIFS('Seguimiento 2020'!$K$7:$K$18,Resumen!B15,'Seguimiento 2020'!$Z$7:$Z$18,Resumen!$D$1)</f>
        <v>0</v>
      </c>
      <c r="E15" s="2">
        <f t="shared" si="0"/>
        <v>0</v>
      </c>
      <c r="F15" s="3" t="e">
        <f t="shared" si="1"/>
        <v>#DIV/0!</v>
      </c>
      <c r="G15" s="16">
        <f>COUNTIFS('Seguimiento 2020'!$K$7:$K$18,Resumen!B15,'Seguimiento 2020'!$Y$7:$Y$18,Resumen!$E$1)</f>
        <v>0</v>
      </c>
      <c r="H15" s="4" t="e">
        <f>AVERAGEIFS('Seguimiento 2020'!$Y$7:$Y$18,'Seguimiento 2020'!$K$7:$K$18,Resumen!B15)</f>
        <v>#DIV/0!</v>
      </c>
      <c r="I15" s="9"/>
      <c r="J15" s="14">
        <v>1</v>
      </c>
      <c r="K15" s="10"/>
      <c r="XFD15" s="10"/>
    </row>
    <row r="16" spans="1:11 16384:16384" s="1" customFormat="1" x14ac:dyDescent="0.25">
      <c r="A16" s="10"/>
      <c r="B16" s="5" t="s">
        <v>17</v>
      </c>
      <c r="C16" s="2">
        <f>COUNTIF('Seguimiento 2020'!$K$7:$K$18,Resumen!B16)</f>
        <v>0</v>
      </c>
      <c r="D16" s="2">
        <f>COUNTIFS('Seguimiento 2020'!$K$7:$K$18,Resumen!B16,'Seguimiento 2020'!$Z$7:$Z$18,Resumen!$D$1)</f>
        <v>0</v>
      </c>
      <c r="E16" s="2">
        <f t="shared" si="0"/>
        <v>0</v>
      </c>
      <c r="F16" s="3" t="e">
        <f t="shared" si="1"/>
        <v>#DIV/0!</v>
      </c>
      <c r="G16" s="16">
        <f>COUNTIFS('Seguimiento 2020'!$K$7:$K$18,Resumen!B16,'Seguimiento 2020'!$Y$7:$Y$18,Resumen!$E$1)</f>
        <v>0</v>
      </c>
      <c r="H16" s="4" t="e">
        <f>AVERAGEIFS('Seguimiento 2020'!$Y$7:$Y$18,'Seguimiento 2020'!$K$7:$K$18,Resumen!B16)</f>
        <v>#DIV/0!</v>
      </c>
      <c r="I16" s="9"/>
      <c r="J16" s="14" t="e">
        <f>+Tabla1[[#This Row],[Promedio cumplimiento acciones - Total]]</f>
        <v>#DIV/0!</v>
      </c>
      <c r="K16" s="10"/>
      <c r="XFD16" s="10"/>
    </row>
    <row r="17" spans="1:11 16384:16384" s="1" customFormat="1" ht="30" x14ac:dyDescent="0.25">
      <c r="A17" s="10"/>
      <c r="B17" s="5" t="s">
        <v>23</v>
      </c>
      <c r="C17" s="2">
        <f>COUNTIF('Seguimiento 2020'!$K$7:$K$18,Resumen!B17)</f>
        <v>0</v>
      </c>
      <c r="D17" s="2">
        <f>COUNTIFS('Seguimiento 2020'!$K$7:$K$18,Resumen!B17,'Seguimiento 2020'!$Z$7:$Z$18,Resumen!$D$1)</f>
        <v>0</v>
      </c>
      <c r="E17" s="2">
        <f>+C17-D17</f>
        <v>0</v>
      </c>
      <c r="F17" s="3" t="e">
        <f t="shared" si="1"/>
        <v>#DIV/0!</v>
      </c>
      <c r="G17" s="16">
        <f>COUNTIFS('Seguimiento 2020'!$K$7:$K$18,Resumen!B17,'Seguimiento 2020'!$Y$7:$Y$18,Resumen!$E$1)</f>
        <v>0</v>
      </c>
      <c r="H17" s="4" t="e">
        <f>AVERAGEIFS('Seguimiento 2020'!$Y$7:$Y$18,'Seguimiento 2020'!$K$7:$K$18,Resumen!B17)</f>
        <v>#DIV/0!</v>
      </c>
      <c r="I17" s="9" t="s">
        <v>443</v>
      </c>
      <c r="J17" s="14" t="s">
        <v>444</v>
      </c>
      <c r="K17" s="10"/>
      <c r="XFD17" s="10"/>
    </row>
    <row r="18" spans="1:11 16384:16384" s="1" customFormat="1" x14ac:dyDescent="0.25">
      <c r="A18" s="10"/>
      <c r="B18" s="5" t="s">
        <v>445</v>
      </c>
      <c r="C18" s="2">
        <f>SUBTOTAL(109,Tabla1[Total Acciones])</f>
        <v>0</v>
      </c>
      <c r="D18" s="2">
        <f>SUBTOTAL(109,Tabla1[Acciones Cumplidas])</f>
        <v>0</v>
      </c>
      <c r="E18" s="2">
        <f>+Tabla1[[#Totals],[Total Acciones]]-Tabla1[[#Totals],[Acciones Cumplidas]]</f>
        <v>0</v>
      </c>
      <c r="F18" s="13" t="e">
        <f>+Tabla1[[#Totals],[Acciones Cumplidas]]/Tabla1[[#Totals],[Total Acciones]]</f>
        <v>#DIV/0!</v>
      </c>
      <c r="G18" s="13"/>
      <c r="H18" s="2"/>
      <c r="I18"/>
      <c r="J18"/>
      <c r="K18" s="10"/>
      <c r="XFD18" s="10"/>
    </row>
    <row r="22" spans="1:11 16384:16384" ht="18" customHeight="1" x14ac:dyDescent="0.25">
      <c r="B22" s="65" t="s">
        <v>446</v>
      </c>
      <c r="C22" s="65"/>
      <c r="D22" s="65"/>
      <c r="E22" s="65"/>
      <c r="F22" s="65"/>
      <c r="G22" s="65"/>
      <c r="H22" s="65"/>
      <c r="I22" s="65"/>
    </row>
    <row r="23" spans="1:11 16384:16384" s="12" customFormat="1" x14ac:dyDescent="0.25">
      <c r="B23" s="10"/>
      <c r="C23" s="10"/>
      <c r="D23" s="10"/>
      <c r="E23" s="10"/>
      <c r="F23" s="10"/>
      <c r="G23" s="10"/>
    </row>
    <row r="24" spans="1:11 16384:16384" s="1" customFormat="1" ht="60" x14ac:dyDescent="0.25">
      <c r="A24" s="10"/>
      <c r="B24" s="2" t="s">
        <v>427</v>
      </c>
      <c r="C24" s="2" t="s">
        <v>428</v>
      </c>
      <c r="D24" s="2" t="s">
        <v>429</v>
      </c>
      <c r="E24" s="2" t="s">
        <v>430</v>
      </c>
      <c r="F24" s="2" t="s">
        <v>431</v>
      </c>
      <c r="G24" s="2" t="s">
        <v>432</v>
      </c>
      <c r="H24" s="2" t="s">
        <v>447</v>
      </c>
      <c r="I24" s="2" t="s">
        <v>434</v>
      </c>
      <c r="J24" s="2" t="s">
        <v>435</v>
      </c>
      <c r="K24" s="10"/>
      <c r="XFD24" s="10"/>
    </row>
    <row r="25" spans="1:11 16384:16384" s="1" customFormat="1" ht="30" x14ac:dyDescent="0.25">
      <c r="A25" s="10"/>
      <c r="B25" s="5" t="s">
        <v>448</v>
      </c>
      <c r="C25" s="2">
        <f>COUNTIF('Seguimiento 2020'!$K$7:$K$18,Resumen!B25)</f>
        <v>0</v>
      </c>
      <c r="D25" s="2">
        <f>COUNTIFS('Seguimiento 2020'!$K$7:$K$18,Resumen!B25,'Seguimiento 2020'!$Z$7:$Z$18,Resumen!$D$1)</f>
        <v>0</v>
      </c>
      <c r="E25" s="2">
        <f t="shared" ref="E25:E31" si="2">+C25-D25</f>
        <v>0</v>
      </c>
      <c r="F25" s="3" t="e">
        <f>+D25/C25</f>
        <v>#DIV/0!</v>
      </c>
      <c r="G25" s="16">
        <f>COUNTIFS('Seguimiento 2020'!$K$7:$K$18,Resumen!B25,'Seguimiento 2020'!$Y$7:$Y$18,Resumen!$E$1)</f>
        <v>0</v>
      </c>
      <c r="H25" s="4" t="e">
        <f>AVERAGEIFS('Seguimiento 2020'!$Y$7:$Y$18,'Seguimiento 2020'!$K$7:$K$18,Resumen!B25)</f>
        <v>#DIV/0!</v>
      </c>
      <c r="I25" s="9"/>
      <c r="J25" s="14">
        <v>1</v>
      </c>
      <c r="K25" s="10"/>
      <c r="XFD25" s="10"/>
    </row>
    <row r="26" spans="1:11 16384:16384" s="1" customFormat="1" ht="30" x14ac:dyDescent="0.25">
      <c r="A26" s="10"/>
      <c r="B26" s="5" t="s">
        <v>449</v>
      </c>
      <c r="C26" s="2">
        <f>COUNTIF('Seguimiento 2020'!$K$7:$K$18,Resumen!B26)</f>
        <v>0</v>
      </c>
      <c r="D26" s="2">
        <f>COUNTIFS('Seguimiento 2020'!$K$7:$K$18,Resumen!B26,'Seguimiento 2020'!$Z$7:$Z$18,Resumen!$D$1)</f>
        <v>0</v>
      </c>
      <c r="E26" s="2">
        <f t="shared" si="2"/>
        <v>0</v>
      </c>
      <c r="F26" s="3" t="e">
        <f t="shared" ref="F26:F31" si="3">+D26/C26</f>
        <v>#DIV/0!</v>
      </c>
      <c r="G26" s="16">
        <f>COUNTIFS('Seguimiento 2020'!$K$7:$K$18,Resumen!B26,'Seguimiento 2020'!$Y$7:$Y$18,Resumen!$E$1)</f>
        <v>0</v>
      </c>
      <c r="H26" s="4" t="e">
        <f>AVERAGEIFS('Seguimiento 2020'!$Y$7:$Y$18,'Seguimiento 2020'!$K$7:$K$18,Resumen!B26)</f>
        <v>#DIV/0!</v>
      </c>
      <c r="I26" s="9"/>
      <c r="J26" s="14">
        <v>1</v>
      </c>
      <c r="K26" s="10"/>
      <c r="XFD26" s="10"/>
    </row>
    <row r="27" spans="1:11 16384:16384" s="1" customFormat="1" ht="30" x14ac:dyDescent="0.25">
      <c r="A27" s="10"/>
      <c r="B27" s="5" t="s">
        <v>33</v>
      </c>
      <c r="C27" s="2">
        <f>COUNTIF('Seguimiento 2020'!$K$7:$K$18,Resumen!B27)</f>
        <v>0</v>
      </c>
      <c r="D27" s="2">
        <f>COUNTIFS('Seguimiento 2020'!$K$7:$K$18,Resumen!B27,'Seguimiento 2020'!$Z$7:$Z$18,Resumen!$D$1)</f>
        <v>0</v>
      </c>
      <c r="E27" s="2">
        <f t="shared" si="2"/>
        <v>0</v>
      </c>
      <c r="F27" s="3" t="e">
        <f t="shared" si="3"/>
        <v>#DIV/0!</v>
      </c>
      <c r="G27" s="16">
        <f>COUNTIFS('Seguimiento 2020'!$K$7:$K$18,Resumen!B27,'Seguimiento 2020'!$Y$7:$Y$18,Resumen!$E$1)</f>
        <v>0</v>
      </c>
      <c r="H27" s="4" t="e">
        <f>AVERAGEIFS('Seguimiento 2020'!$Y$7:$Y$18,'Seguimiento 2020'!$K$7:$K$18,Resumen!B27)</f>
        <v>#DIV/0!</v>
      </c>
      <c r="I27" s="9" t="s">
        <v>450</v>
      </c>
      <c r="J27" s="14" t="e">
        <f>+Tabla2[[#This Row],[Promedio cumplimiento acciones]]</f>
        <v>#DIV/0!</v>
      </c>
      <c r="K27" s="10"/>
      <c r="XFD27" s="10"/>
    </row>
    <row r="28" spans="1:11 16384:16384" s="1" customFormat="1" ht="30" x14ac:dyDescent="0.25">
      <c r="A28" s="10"/>
      <c r="B28" s="5" t="s">
        <v>451</v>
      </c>
      <c r="C28" s="2">
        <f>COUNTIF('Seguimiento 2020'!$K$7:$K$18,Resumen!B28)</f>
        <v>0</v>
      </c>
      <c r="D28" s="2">
        <f>COUNTIFS('Seguimiento 2020'!$K$7:$K$18,Resumen!B28,'Seguimiento 2020'!$Z$7:$Z$18,Resumen!$D$1)</f>
        <v>0</v>
      </c>
      <c r="E28" s="2">
        <f t="shared" si="2"/>
        <v>0</v>
      </c>
      <c r="F28" s="3" t="e">
        <f t="shared" si="3"/>
        <v>#DIV/0!</v>
      </c>
      <c r="G28" s="16">
        <f>COUNTIFS('Seguimiento 2020'!$K$7:$K$18,Resumen!B28,'Seguimiento 2020'!$Y$7:$Y$18,Resumen!$E$1)</f>
        <v>0</v>
      </c>
      <c r="H28" s="4" t="e">
        <f>AVERAGEIFS('Seguimiento 2020'!$Y$7:$Y$18,'Seguimiento 2020'!$K$7:$K$18,Resumen!B28)</f>
        <v>#DIV/0!</v>
      </c>
      <c r="I28" s="9"/>
      <c r="J28" s="14">
        <v>1</v>
      </c>
      <c r="K28" s="10"/>
      <c r="XFD28" s="10"/>
    </row>
    <row r="29" spans="1:11 16384:16384" s="1" customFormat="1" ht="30" x14ac:dyDescent="0.25">
      <c r="A29" s="10"/>
      <c r="B29" s="5" t="s">
        <v>452</v>
      </c>
      <c r="C29" s="2">
        <f>COUNTIF('Seguimiento 2020'!$K$7:$K$18,Resumen!B29)</f>
        <v>0</v>
      </c>
      <c r="D29" s="2">
        <f>COUNTIFS('Seguimiento 2020'!$K$7:$K$18,Resumen!B29,'Seguimiento 2020'!$Z$7:$Z$18,Resumen!$D$1)</f>
        <v>0</v>
      </c>
      <c r="E29" s="2">
        <f t="shared" si="2"/>
        <v>0</v>
      </c>
      <c r="F29" s="3" t="e">
        <f t="shared" si="3"/>
        <v>#DIV/0!</v>
      </c>
      <c r="G29" s="16">
        <f>COUNTIFS('Seguimiento 2020'!$K$7:$K$18,Resumen!B29,'Seguimiento 2020'!$Y$7:$Y$18,Resumen!$E$1)</f>
        <v>0</v>
      </c>
      <c r="H29" s="4" t="e">
        <f>AVERAGEIFS('Seguimiento 2020'!$Y$7:$Y$18,'Seguimiento 2020'!$K$7:$K$18,Resumen!B29)</f>
        <v>#DIV/0!</v>
      </c>
      <c r="I29" s="9"/>
      <c r="J29" s="14">
        <v>1</v>
      </c>
      <c r="K29" s="10"/>
      <c r="XFD29" s="10"/>
    </row>
    <row r="30" spans="1:11 16384:16384" s="1" customFormat="1" ht="30" x14ac:dyDescent="0.25">
      <c r="A30" s="10"/>
      <c r="B30" s="5" t="s">
        <v>29</v>
      </c>
      <c r="C30" s="2">
        <f>COUNTIF('Seguimiento 2020'!$K$7:$K$18,Resumen!B30)</f>
        <v>0</v>
      </c>
      <c r="D30" s="2">
        <f>COUNTIFS('Seguimiento 2020'!$K$7:$K$18,Resumen!B30,'Seguimiento 2020'!$Z$7:$Z$18,Resumen!$D$1)</f>
        <v>0</v>
      </c>
      <c r="E30" s="2">
        <f t="shared" si="2"/>
        <v>0</v>
      </c>
      <c r="F30" s="3" t="e">
        <f t="shared" si="3"/>
        <v>#DIV/0!</v>
      </c>
      <c r="G30" s="16">
        <f>COUNTIFS('Seguimiento 2020'!$K$7:$K$18,Resumen!B30,'Seguimiento 2020'!$Y$7:$Y$18,Resumen!$E$1)</f>
        <v>0</v>
      </c>
      <c r="H30" s="4" t="e">
        <f>AVERAGEIFS('Seguimiento 2020'!$Y$7:$Y$18,'Seguimiento 2020'!$K$7:$K$18,Resumen!B30)</f>
        <v>#DIV/0!</v>
      </c>
      <c r="I30" s="9"/>
      <c r="J30" s="14">
        <v>1</v>
      </c>
      <c r="K30" s="10"/>
      <c r="XFD30" s="10"/>
    </row>
    <row r="31" spans="1:11 16384:16384" s="1" customFormat="1" ht="30" x14ac:dyDescent="0.25">
      <c r="A31" s="10"/>
      <c r="B31" s="5" t="s">
        <v>453</v>
      </c>
      <c r="C31" s="2">
        <f>COUNTIF('Seguimiento 2020'!$K$7:$K$18,Resumen!B31)</f>
        <v>0</v>
      </c>
      <c r="D31" s="2">
        <f>COUNTIFS('Seguimiento 2020'!$K$7:$K$18,Resumen!B31,'Seguimiento 2020'!$Z$7:$Z$18,Resumen!$D$1)</f>
        <v>0</v>
      </c>
      <c r="E31" s="2">
        <f t="shared" si="2"/>
        <v>0</v>
      </c>
      <c r="F31" s="3" t="e">
        <f t="shared" si="3"/>
        <v>#DIV/0!</v>
      </c>
      <c r="G31" s="16">
        <f>COUNTIFS('Seguimiento 2020'!$K$7:$K$18,Resumen!B31,'Seguimiento 2020'!$Y$7:$Y$18,Resumen!$E$1)</f>
        <v>0</v>
      </c>
      <c r="H31" s="4" t="e">
        <f>AVERAGEIFS('Seguimiento 2020'!$Y$7:$Y$18,'Seguimiento 2020'!$K$7:$K$18,Resumen!B31)</f>
        <v>#DIV/0!</v>
      </c>
      <c r="I31" s="9"/>
      <c r="J31" s="14">
        <v>1</v>
      </c>
      <c r="K31" s="10"/>
      <c r="XFD31" s="10"/>
    </row>
    <row r="32" spans="1:11 16384:16384" s="1" customFormat="1" ht="30" x14ac:dyDescent="0.25">
      <c r="A32" s="10"/>
      <c r="B32" s="5" t="s">
        <v>31</v>
      </c>
      <c r="C32" s="2">
        <f>COUNTIF('Seguimiento 2020'!$K$7:$K$18,Resumen!B32)</f>
        <v>0</v>
      </c>
      <c r="D32" s="2">
        <f>COUNTIFS('Seguimiento 2020'!$K$7:$K$18,Resumen!B32,'Seguimiento 2020'!$Z$7:$Z$18,Resumen!$D$1)</f>
        <v>0</v>
      </c>
      <c r="E32" s="2">
        <f>+C32-D32</f>
        <v>0</v>
      </c>
      <c r="F32" s="3" t="e">
        <f>+D32/C32</f>
        <v>#DIV/0!</v>
      </c>
      <c r="G32" s="16">
        <f>COUNTIFS('Seguimiento 2020'!$K$7:$K$18,Resumen!B32,'Seguimiento 2020'!$Y$7:$Y$18,Resumen!$E$1)</f>
        <v>0</v>
      </c>
      <c r="H32" s="4" t="e">
        <f>AVERAGEIFS('Seguimiento 2020'!$Y$7:$Y$18,'Seguimiento 2020'!$K$7:$K$18,Resumen!B32)</f>
        <v>#DIV/0!</v>
      </c>
      <c r="I32" s="9"/>
      <c r="J32" s="14">
        <v>1</v>
      </c>
      <c r="K32" s="10"/>
      <c r="XFD32" s="10"/>
    </row>
    <row r="33" spans="1:11 16384:16384" s="1" customFormat="1" x14ac:dyDescent="0.25">
      <c r="A33" s="10"/>
      <c r="B33" s="5" t="s">
        <v>445</v>
      </c>
      <c r="C33" s="2">
        <f>SUBTOTAL(109,Tabla2[Total Acciones])</f>
        <v>0</v>
      </c>
      <c r="D33" s="2">
        <f>SUBTOTAL(109,Tabla2[Acciones Cumplidas])</f>
        <v>0</v>
      </c>
      <c r="E33" s="2">
        <f>+Tabla2[[#Totals],[Total Acciones]]-Tabla2[[#Totals],[Acciones Cumplidas]]</f>
        <v>0</v>
      </c>
      <c r="F33" s="15" t="e">
        <f>+Tabla2[[#Totals],[Acciones Cumplidas]]/Tabla2[[#Totals],[Total Acciones]]</f>
        <v>#DIV/0!</v>
      </c>
      <c r="G33" s="2"/>
      <c r="H33"/>
      <c r="I33"/>
      <c r="J33"/>
      <c r="K33" s="10"/>
      <c r="XFD33" s="10"/>
    </row>
    <row r="34" spans="1:11 16384:16384" x14ac:dyDescent="0.25">
      <c r="C34" s="12"/>
      <c r="D34" s="12"/>
      <c r="E34" s="12"/>
      <c r="F34" s="12"/>
    </row>
    <row r="35" spans="1:11 16384:16384" x14ac:dyDescent="0.25">
      <c r="C35" s="12"/>
      <c r="D35" s="12"/>
      <c r="E35" s="12"/>
      <c r="F35" s="12"/>
    </row>
    <row r="36" spans="1:11 16384:16384" s="1" customFormat="1" ht="45" x14ac:dyDescent="0.25">
      <c r="A36" s="10"/>
      <c r="B36" s="6" t="s">
        <v>454</v>
      </c>
      <c r="C36" s="8" t="s">
        <v>428</v>
      </c>
      <c r="D36" s="8" t="s">
        <v>429</v>
      </c>
      <c r="E36" s="8" t="s">
        <v>430</v>
      </c>
      <c r="F36" s="8" t="s">
        <v>431</v>
      </c>
      <c r="G36" s="8" t="s">
        <v>447</v>
      </c>
      <c r="H36" s="10"/>
      <c r="I36" s="10"/>
      <c r="J36" s="10"/>
      <c r="K36" s="10"/>
      <c r="XFD36" s="10"/>
    </row>
    <row r="37" spans="1:11 16384:16384" s="1" customFormat="1" x14ac:dyDescent="0.25">
      <c r="A37" s="10"/>
      <c r="B37" s="6" t="s">
        <v>445</v>
      </c>
      <c r="C37" s="2">
        <f>+Tabla1[[#Totals],[Total Acciones]]+Tabla2[[#Totals],[Total Acciones]]</f>
        <v>0</v>
      </c>
      <c r="D37" s="2">
        <f>+Tabla1[[#Totals],[Acciones Cumplidas]]+Tabla2[[#Totals],[Acciones Cumplidas]]</f>
        <v>0</v>
      </c>
      <c r="E37" s="2">
        <f>+Tabla1[[#Totals],[Acciones por Cumplir]]+Tabla2[[#Totals],[Acciones por Cumplir]]</f>
        <v>0</v>
      </c>
      <c r="F37" s="7" t="e">
        <f>+Tabla3[Acciones Cumplidas]/Tabla3[Total Acciones]</f>
        <v>#DIV/0!</v>
      </c>
      <c r="G37" s="13">
        <f>AVERAGE('Seguimiento 2020'!Y7:Y18)</f>
        <v>100</v>
      </c>
      <c r="H37" s="10"/>
      <c r="I37" s="10"/>
      <c r="J37" s="10"/>
      <c r="K37" s="10"/>
      <c r="XFD37" s="10"/>
    </row>
  </sheetData>
  <sheetProtection algorithmName="SHA-512" hashValue="5LFQOI7iVNWs+Kg5CKHeqzinCjx3ffQmZacqfxD/BBVCexxgnOPErBN4qciVeqru3c3W9LC7oSoT86RY/V7mYg==" saltValue="hqtNpm8RPABUM909u5gAxg==" spinCount="100000" sheet="1" objects="1" scenarios="1"/>
  <mergeCells count="3">
    <mergeCell ref="B22:I22"/>
    <mergeCell ref="B6:I6"/>
    <mergeCell ref="B3:I3"/>
  </mergeCells>
  <conditionalFormatting sqref="J9:J17">
    <cfRule type="colorScale" priority="3">
      <colorScale>
        <cfvo type="min"/>
        <cfvo type="percentile" val="50"/>
        <cfvo type="max"/>
        <color rgb="FFF8696B"/>
        <color rgb="FFFFEB84"/>
        <color rgb="FF63BE7B"/>
      </colorScale>
    </cfRule>
  </conditionalFormatting>
  <conditionalFormatting sqref="J25:J32">
    <cfRule type="colorScale" priority="1">
      <colorScale>
        <cfvo type="min"/>
        <cfvo type="percentile" val="50"/>
        <cfvo type="max"/>
        <color rgb="FFF8696B"/>
        <color rgb="FFFFEB84"/>
        <color rgb="FF63BE7B"/>
      </colorScale>
    </cfRule>
  </conditionalFormatting>
  <dataValidations count="1">
    <dataValidation type="textLength" allowBlank="1" showInputMessage="1" showErrorMessage="1" errorTitle="Entrada no válida" error="Escriba un texto  Maximo 100 Caracteres" promptTitle="Cualquier contenido Maximo 100 Caracteres" sqref="B9:B17 B25:B32" xr:uid="{00000000-0002-0000-0100-000000000000}">
      <formula1>0</formula1>
      <formula2>100</formula2>
    </dataValidation>
  </dataValidations>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Hoja2</vt:lpstr>
      <vt:lpstr>Seguimiento 2020</vt:lpstr>
      <vt:lpstr>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Lizeth Jahira Gonzalez Vargas</dc:creator>
  <cp:keywords/>
  <dc:description/>
  <cp:lastModifiedBy>Dairy Lizeth Silva Barrera</cp:lastModifiedBy>
  <cp:revision/>
  <dcterms:created xsi:type="dcterms:W3CDTF">2017-11-30T20:46:44Z</dcterms:created>
  <dcterms:modified xsi:type="dcterms:W3CDTF">2023-09-13T20:44:40Z</dcterms:modified>
  <cp:category/>
  <cp:contentStatus/>
</cp:coreProperties>
</file>