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Asus\Desktop\NIDIA D\"/>
    </mc:Choice>
  </mc:AlternateContent>
  <bookViews>
    <workbookView xWindow="0" yWindow="0" windowWidth="20490" windowHeight="7155"/>
  </bookViews>
  <sheets>
    <sheet name="Adquisiciones  " sheetId="2" r:id="rId1"/>
  </sheets>
  <definedNames>
    <definedName name="OLE_LINK1" localSheetId="0">'Adquisiciones  '!$B$63</definedName>
  </definedNames>
  <calcPr calcId="162913"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53" i="2" l="1"/>
  <c r="J52" i="2"/>
  <c r="J41" i="2"/>
  <c r="J9" i="2"/>
  <c r="J21" i="2"/>
  <c r="J22" i="2"/>
  <c r="J31" i="2"/>
  <c r="J30" i="2"/>
  <c r="J26" i="2"/>
  <c r="J29" i="2"/>
  <c r="J28" i="2"/>
  <c r="I136" i="2"/>
  <c r="I135" i="2"/>
  <c r="J135" i="2"/>
  <c r="J136" i="2"/>
  <c r="I77" i="2"/>
  <c r="I76" i="2"/>
  <c r="J76" i="2"/>
  <c r="J77" i="2"/>
  <c r="I75" i="2"/>
  <c r="I202" i="2"/>
  <c r="J202" i="2"/>
  <c r="I203" i="2"/>
  <c r="J203" i="2"/>
  <c r="I205" i="2"/>
  <c r="I204" i="2"/>
  <c r="I201" i="2"/>
  <c r="I200" i="2"/>
  <c r="J200" i="2"/>
  <c r="J201" i="2"/>
  <c r="J204" i="2"/>
  <c r="J205" i="2"/>
  <c r="I199" i="2"/>
  <c r="J199" i="2"/>
  <c r="I198" i="2"/>
  <c r="I197" i="2"/>
  <c r="J197" i="2"/>
  <c r="J198" i="2"/>
  <c r="I196" i="2"/>
  <c r="J196" i="2"/>
  <c r="I195" i="2"/>
  <c r="I194" i="2"/>
  <c r="I185" i="2"/>
  <c r="J185" i="2"/>
  <c r="I186" i="2"/>
  <c r="J186" i="2"/>
  <c r="I187" i="2"/>
  <c r="J187" i="2"/>
  <c r="I188" i="2"/>
  <c r="J188" i="2"/>
  <c r="I189" i="2"/>
  <c r="J189" i="2"/>
  <c r="I190" i="2"/>
  <c r="J190" i="2"/>
  <c r="I191" i="2"/>
  <c r="J191" i="2"/>
  <c r="I192" i="2"/>
  <c r="J192" i="2"/>
  <c r="I193" i="2"/>
  <c r="J193" i="2"/>
  <c r="J194" i="2"/>
  <c r="J195" i="2"/>
  <c r="I184" i="2"/>
  <c r="J184" i="2"/>
  <c r="I180" i="2"/>
  <c r="J180" i="2"/>
  <c r="I181" i="2"/>
  <c r="J181" i="2"/>
  <c r="I182" i="2"/>
  <c r="J182" i="2"/>
  <c r="I183" i="2"/>
  <c r="J183" i="2"/>
  <c r="I177" i="2"/>
  <c r="I178" i="2"/>
  <c r="I179" i="2"/>
  <c r="I176" i="2"/>
  <c r="J176" i="2"/>
  <c r="J177" i="2"/>
  <c r="J178" i="2"/>
  <c r="J179" i="2"/>
  <c r="I175" i="2"/>
  <c r="I174" i="2"/>
  <c r="I173" i="2"/>
  <c r="I171" i="2"/>
  <c r="I172" i="2"/>
  <c r="I170" i="2"/>
  <c r="J170" i="2"/>
  <c r="J171" i="2"/>
  <c r="J172" i="2"/>
  <c r="J173" i="2"/>
  <c r="J174" i="2"/>
  <c r="J175" i="2"/>
  <c r="I162" i="2"/>
  <c r="I163" i="2"/>
  <c r="I164" i="2"/>
  <c r="I165" i="2"/>
  <c r="I166" i="2"/>
  <c r="I167" i="2"/>
  <c r="I168" i="2"/>
  <c r="I169" i="2"/>
  <c r="I161" i="2"/>
  <c r="J162" i="2"/>
  <c r="J163" i="2"/>
  <c r="J164" i="2"/>
  <c r="J165" i="2"/>
  <c r="J166" i="2"/>
  <c r="J167" i="2"/>
  <c r="J168" i="2"/>
  <c r="J169" i="2"/>
  <c r="I155" i="2"/>
  <c r="I156" i="2"/>
  <c r="I157" i="2"/>
  <c r="I158" i="2"/>
  <c r="I159" i="2"/>
  <c r="I160" i="2"/>
  <c r="I154" i="2"/>
  <c r="J154" i="2"/>
  <c r="J155" i="2"/>
  <c r="J156" i="2"/>
  <c r="J157" i="2"/>
  <c r="J158" i="2"/>
  <c r="J159" i="2"/>
  <c r="J160" i="2"/>
  <c r="J161" i="2"/>
  <c r="I151" i="2"/>
  <c r="I152" i="2"/>
  <c r="I153" i="2"/>
  <c r="I150" i="2"/>
  <c r="J150" i="2"/>
  <c r="J151" i="2"/>
  <c r="J152" i="2"/>
  <c r="J153" i="2"/>
  <c r="I149" i="2"/>
  <c r="I148" i="2"/>
  <c r="J148" i="2"/>
  <c r="J149" i="2"/>
  <c r="I147" i="2"/>
  <c r="I146" i="2"/>
  <c r="I145" i="2"/>
  <c r="I144" i="2"/>
  <c r="J144" i="2"/>
  <c r="J145" i="2"/>
  <c r="J146" i="2"/>
  <c r="J147" i="2"/>
  <c r="I143" i="2"/>
  <c r="J143" i="2"/>
  <c r="I142" i="2"/>
  <c r="I141" i="2"/>
  <c r="J141" i="2"/>
  <c r="J142" i="2"/>
  <c r="I140" i="2"/>
  <c r="I139" i="2"/>
  <c r="J139" i="2"/>
  <c r="J140" i="2"/>
  <c r="I138" i="2"/>
  <c r="I137" i="2"/>
  <c r="J137" i="2"/>
  <c r="J138" i="2"/>
  <c r="I134" i="2"/>
  <c r="I133" i="2"/>
  <c r="J133" i="2"/>
  <c r="J134" i="2"/>
  <c r="I130" i="2"/>
  <c r="I131" i="2"/>
  <c r="I132" i="2"/>
  <c r="I129" i="2"/>
  <c r="J129" i="2"/>
  <c r="J130" i="2"/>
  <c r="J131" i="2"/>
  <c r="J132" i="2"/>
  <c r="I126" i="2"/>
  <c r="I127" i="2"/>
  <c r="I128" i="2"/>
  <c r="I125" i="2"/>
  <c r="J125" i="2"/>
  <c r="J126" i="2"/>
  <c r="J127" i="2"/>
  <c r="J128" i="2"/>
  <c r="I124" i="2"/>
  <c r="I123" i="2"/>
  <c r="J123" i="2"/>
  <c r="J124" i="2"/>
  <c r="I122" i="2"/>
  <c r="I121" i="2"/>
  <c r="J121" i="2"/>
  <c r="J122" i="2"/>
  <c r="I120" i="2"/>
  <c r="I119" i="2"/>
  <c r="J119" i="2"/>
  <c r="J120" i="2"/>
  <c r="I118" i="2"/>
  <c r="I117" i="2"/>
  <c r="J117" i="2"/>
  <c r="J118" i="2"/>
  <c r="I115" i="2"/>
  <c r="I116" i="2"/>
  <c r="J115" i="2"/>
  <c r="J116" i="2"/>
  <c r="I114" i="2"/>
  <c r="I113" i="2"/>
  <c r="J113" i="2"/>
  <c r="J114" i="2"/>
  <c r="I112" i="2"/>
  <c r="I111" i="2"/>
  <c r="J111" i="2"/>
  <c r="J112" i="2"/>
  <c r="I109" i="2"/>
  <c r="J109" i="2"/>
  <c r="I110" i="2"/>
  <c r="J110" i="2"/>
  <c r="I108" i="2"/>
  <c r="I107" i="2"/>
  <c r="J107" i="2"/>
  <c r="J108" i="2"/>
  <c r="I106" i="2"/>
  <c r="I105" i="2"/>
  <c r="J105" i="2"/>
  <c r="J106" i="2"/>
  <c r="I103" i="2"/>
  <c r="J103" i="2"/>
  <c r="I104" i="2"/>
  <c r="J104" i="2"/>
  <c r="I102" i="2"/>
  <c r="I101" i="2"/>
  <c r="J101" i="2"/>
  <c r="J102" i="2"/>
  <c r="I100" i="2"/>
  <c r="I99" i="2"/>
  <c r="J99" i="2"/>
  <c r="J100" i="2"/>
  <c r="I98" i="2"/>
  <c r="I97" i="2"/>
  <c r="J97" i="2"/>
  <c r="J98" i="2"/>
  <c r="I96" i="2"/>
  <c r="I95" i="2"/>
  <c r="I94" i="2"/>
  <c r="J95" i="2"/>
  <c r="J96" i="2"/>
  <c r="I93" i="2"/>
  <c r="J93" i="2"/>
  <c r="J94" i="2"/>
  <c r="I92" i="2"/>
  <c r="I91" i="2"/>
  <c r="J91" i="2"/>
  <c r="J92" i="2"/>
  <c r="I90" i="2"/>
  <c r="I89" i="2"/>
  <c r="J89" i="2"/>
  <c r="J90" i="2"/>
  <c r="I88" i="2"/>
  <c r="J88" i="2"/>
  <c r="I86" i="2"/>
  <c r="J86" i="2"/>
  <c r="I87" i="2"/>
  <c r="J87" i="2"/>
  <c r="I85" i="2"/>
  <c r="I84" i="2"/>
  <c r="J84" i="2"/>
  <c r="J85" i="2"/>
  <c r="I83" i="2"/>
  <c r="I82" i="2"/>
  <c r="J82" i="2"/>
  <c r="J83" i="2"/>
  <c r="I80" i="2"/>
  <c r="J80" i="2"/>
  <c r="I81" i="2"/>
  <c r="J81" i="2"/>
  <c r="I78" i="2"/>
  <c r="J78" i="2"/>
  <c r="I79" i="2"/>
  <c r="J79" i="2"/>
  <c r="J75" i="2"/>
  <c r="I73" i="2"/>
  <c r="J73" i="2"/>
  <c r="I74" i="2"/>
  <c r="J74" i="2"/>
  <c r="I72" i="2"/>
  <c r="I71" i="2"/>
  <c r="J71" i="2"/>
  <c r="J72" i="2"/>
  <c r="I69" i="2"/>
  <c r="J69" i="2"/>
  <c r="I70" i="2"/>
  <c r="J70" i="2"/>
  <c r="I67" i="2"/>
  <c r="J67" i="2"/>
  <c r="I68" i="2"/>
  <c r="J68" i="2"/>
  <c r="I66" i="2"/>
  <c r="I65" i="2"/>
  <c r="J65" i="2"/>
  <c r="J66" i="2"/>
  <c r="I64" i="2"/>
  <c r="I63" i="2"/>
  <c r="J64" i="2"/>
  <c r="J63" i="2"/>
  <c r="I62" i="2"/>
  <c r="I61" i="2"/>
  <c r="J61" i="2"/>
  <c r="J62" i="2"/>
  <c r="I60" i="2"/>
  <c r="J60" i="2"/>
  <c r="I59" i="2"/>
  <c r="J59" i="2"/>
  <c r="I58" i="2"/>
  <c r="J58" i="2"/>
  <c r="I57" i="2"/>
  <c r="J57" i="2"/>
  <c r="I56" i="2"/>
  <c r="J56" i="2"/>
  <c r="I55" i="2"/>
  <c r="J55" i="2"/>
</calcChain>
</file>

<file path=xl/sharedStrings.xml><?xml version="1.0" encoding="utf-8"?>
<sst xmlns="http://schemas.openxmlformats.org/spreadsheetml/2006/main" count="2699" uniqueCount="208">
  <si>
    <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</si>
  <si>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</si>
  <si>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</si>
  <si>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</si>
  <si>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</si>
  <si>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</si>
  <si>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</si>
  <si>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</si>
  <si>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</si>
  <si>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</si>
  <si>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</si>
  <si>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</si>
  <si>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</si>
  <si>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</si>
  <si>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</si>
  <si>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</si>
  <si>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</si>
  <si>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</si>
  <si>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80161500</t>
  </si>
  <si>
    <t>Apoyar jurídicamente la ejecución de las acciones requeridas para el trámite e impulso procesal de las actuaciones contravencionales y/o querellas que cursen en las Inspecciones de Policía de la Localidad de Teusaquillo.</t>
  </si>
  <si>
    <t>Enero</t>
  </si>
  <si>
    <t>12</t>
  </si>
  <si>
    <t>Meses</t>
  </si>
  <si>
    <t>Contratación directa</t>
  </si>
  <si>
    <t>No Aplica</t>
  </si>
  <si>
    <t>No</t>
  </si>
  <si>
    <t>NA</t>
  </si>
  <si>
    <t>AREA DE CONTRATOS</t>
  </si>
  <si>
    <t xml:space="preserve">2870094 </t>
  </si>
  <si>
    <t>alcalde.teusaquillo@gobiernobogota.gov.co</t>
  </si>
  <si>
    <t>81141500; 41111500</t>
  </si>
  <si>
    <t xml:space="preserve">Contratar el servicio de metrología legal tendiente a la verificación de equipos, supervisión e inspección de los instrumentos de medición (balanzas comerciales y surtidores de combustible derivados del petroleo) de los establecimientos comerciales, estaciones de servicio, supermercados de cadena agrico y mercados en general, ubicados en la localidad de Teusaquillo </t>
  </si>
  <si>
    <t>Febrero</t>
  </si>
  <si>
    <t>Marzo</t>
  </si>
  <si>
    <t>9</t>
  </si>
  <si>
    <t>Años</t>
  </si>
  <si>
    <t>Mínima cuantía</t>
  </si>
  <si>
    <t>72141500</t>
  </si>
  <si>
    <t>Contratar la demolición de obstáculos para la recuperación del espacio público y las demás demoliciones en cumplimiento de fallos administrativos en firme y ejecutoriados proferidos por la alcaldía local de Teusaquillo.</t>
  </si>
  <si>
    <t>Mayo</t>
  </si>
  <si>
    <t>Junio</t>
  </si>
  <si>
    <t>7</t>
  </si>
  <si>
    <t>Selección abreviada menor cuantía</t>
  </si>
  <si>
    <t>78111800</t>
  </si>
  <si>
    <t>Prestar el servicio de transporte al personal de la Alcaldía Local de Teusaquillo y la localidad en general, para realizar todas las acciones que conlleven al cumplimiento de la misionalidad</t>
  </si>
  <si>
    <t>90101802</t>
  </si>
  <si>
    <t>Suministrar refrigerios, menús, bebidas y/o alimentos requeridos en el desarrollo de las actividades para el fortalecimiento de las instancias de participacion y organizaciones de la localidad.</t>
  </si>
  <si>
    <t>10</t>
  </si>
  <si>
    <t>95141800; 42172001; 45111616</t>
  </si>
  <si>
    <t>Fortalecer organizaciones, instancias y expresiones sociales ciudadanas.</t>
  </si>
  <si>
    <t>2</t>
  </si>
  <si>
    <t>Selección abreviada subasta inversa</t>
  </si>
  <si>
    <t>80141607; 90101600; 90151800; 90131500</t>
  </si>
  <si>
    <t>Prestación de servicios técnicos y logísticos con el fin adelantar acciones tendientes a exaltar los méritos y laboriosidad de las personas dedicadas a la acción comunal de Teusaquillo.</t>
  </si>
  <si>
    <t>86101700; 90111600; 93141500</t>
  </si>
  <si>
    <t>Prestar sus servicios con el fin  de vincular personas a procesos de participación ciudadana y/o control social en el marco del proyecto 1351</t>
  </si>
  <si>
    <t>Abril</t>
  </si>
  <si>
    <t>3</t>
  </si>
  <si>
    <t>43211507; 43211501</t>
  </si>
  <si>
    <t>Contratar el suministro de elementos de papelería, útiles de escritorio y oficina, mediante el sistema de suministro integral a precios unitarios, para las diferentes dependencias de la Alcaldía Local de Teusaquillo y la Junta Administradora local de Teusaquillo</t>
  </si>
  <si>
    <t>8</t>
  </si>
  <si>
    <t>Seléccion abreviada - acuerdo marco</t>
  </si>
  <si>
    <t>13101500</t>
  </si>
  <si>
    <t>Contratar a monto agotable el mantenimiento preventivo y correctivo incluyendo mano de obra y/o suministro de repuestos originales y llantas, para los vehículos de propiedad, tenencia o los que llegare a adquirir el Fondo de Desarrollo Local de Teusaquillo</t>
  </si>
  <si>
    <t>1</t>
  </si>
  <si>
    <t>15101505; 15101506</t>
  </si>
  <si>
    <t xml:space="preserve"> Contratar el suministro de combustible para los vehiculos que conforman el parque automotor de la Alcaldia Local de Teusaquillo de conformidad con el Acuerdo Marco de Precios por parte de entidades compradoras </t>
  </si>
  <si>
    <t>46191601</t>
  </si>
  <si>
    <t>Realizar la prestación del servicio para el mantenimiento, recarga de los 32 extintores que son de propiedad de la Alcaldía Local de Teusaquillo, garantizando su funcionamiento de acuerdo a los presentes estudios previos.</t>
  </si>
  <si>
    <t>Adquirir a título de compraventa mediante compra en grandes superficies de la tienda virtual de Colombia compra eficiente elementos y/o equipos relacionados en los catálogos de los grandes almacenes registrados en la tienda virtual.</t>
  </si>
  <si>
    <t>El contrato que se pretende celebrar, tendrá por objeto "Adquisición, instalación, configuración y puesta en marcha de una UPS y sistemas periféricos para la Alcaldía Local de Teusaquillo y sus dependencias".</t>
  </si>
  <si>
    <t>Sí</t>
  </si>
  <si>
    <t>25101503;</t>
  </si>
  <si>
    <t>Prestar a la Alcaldía Local de Teusaquillo el servicio integral de transporte terrestre especial continúo, con el proposito de trasladar a ls funcionarios/as, contratistas y/o usuarios en el maro de la misionalidad de la Alcaldía Local de Teusaquillo, en ecumplimineto al Plan de Gestión, Plan de Desarrollo Loca 2017-2020</t>
  </si>
  <si>
    <t>44121500</t>
  </si>
  <si>
    <t>Prestar los servicios de admisión, curso y entrega de correo, correspondencia y demas objetos postales, en sus diferentes modalidades, que se generan en la Alcaldía Local de Teusaquillo y JALT de conformidad a lo establecido en la ley 1369 de 2009 y propuesta presentada por Servicios Postales Nacionaleas S.A</t>
  </si>
  <si>
    <t>84131600</t>
  </si>
  <si>
    <t>Adquirir la póliza de vida grupo de ediles de la localidad de Teusaquillo, con compañías legalmente constituidas en Colombia, de acuerdo a los presentes estudios previos y pliego de condiciones.</t>
  </si>
  <si>
    <t>Septiembre</t>
  </si>
  <si>
    <t>84131500</t>
  </si>
  <si>
    <t xml:space="preserve">Adquisición de los SOAT para los tres (3) vehículos de propiedad de la Alcaldía Local de Teusaquillo, o de los que se llegaran a adquirir. 
</t>
  </si>
  <si>
    <t>Octubre</t>
  </si>
  <si>
    <t>Adquisición de las pólizas de daño y patrimoniales para el programa de seguros del fondo de desarrollo local de Teusaquillo con el fin de proteger los bienes muebles e inmuebles de su propiedad, los interese patrimoniales y los que se encuentren bajo su cuidado, custodia, tenencia y control.</t>
  </si>
  <si>
    <t>71161202</t>
  </si>
  <si>
    <t>Entregar al fondo de desarrollo local de Teusaquillo a título de arrendamiento, el uso y goce del inmueble ubicado en la calle 39 b no. 19-30, para el funcionamiento de la sede administrativa de la alcaldía local</t>
  </si>
  <si>
    <t>Entregar al Fondo de Desarrollo Local de Teusaquillo a título de Arrendamiento el uso y goce del inmueble ubicado en la Calle 40 N 20-38 para el funcionamiento del depósito y oficina del almacén de la Alcaldía Local, además de contar con las instalaciones adecuadas para la realización de las actividades propias de los diferentes espacios de Participación Ciudadana.</t>
  </si>
  <si>
    <t>92121700; 92121500; 32151800</t>
  </si>
  <si>
    <t>Prestar el servicio de vigilancia y seguridad privada en la modalidad de vigilancia fija con arma y medios tecnológicos para las instalaciones donde funcionan las sedes de la Alcaldía Local De Teusaquillo, y la Junta Administradora Local de Teusaquillo, así como de las personas que se encuentren en el interior de las instalaciones, de los bienes muebles de propiedad de la Alcaldía y todos aquellos bienes de los que legalmente sea o llegare a ser responsable, durante la ejecución del contrato</t>
  </si>
  <si>
    <t>Agosto</t>
  </si>
  <si>
    <t>Licitación pública</t>
  </si>
  <si>
    <t>47131700; 95121503</t>
  </si>
  <si>
    <t>Contratar el Servicio Integral de Aseo, Cafetería y mantenimiento para las instalaciones donde funciona la Alcaldía Local de Teusaquillo y la Junta Administradora Local de conformidad con el Acuerdo Marco de Precios</t>
  </si>
  <si>
    <t>82121701; 82121702</t>
  </si>
  <si>
    <t>Prestar el servicio integral de fotocopiado y escaneo de documentos a precios unitarios sin formula de reajuste mediante el sistema de outsourcing de acuerdo con los presentes estudios previos, anexos tecnicos e invitación.</t>
  </si>
  <si>
    <t>Servicios de mantenimiento y reparación de computadores y equipo periférico</t>
  </si>
  <si>
    <t>6</t>
  </si>
  <si>
    <t>Contratar a monto agotable el mantenimiento preventivo y correctivo incluyendo mano de obra y/o suministro de repuestos originales y llantas, para los vehículos de propiedad, tenencia o los que llegare a adquirir el Fondo de Desarrollo Local de Teusaquillo.</t>
  </si>
  <si>
    <t>5</t>
  </si>
  <si>
    <t>Servicio de mantenimiento preventivo y correctivo de los sistemas telefónicos de las sedes de la Alcaldía Local de Teusaquillo con soporte presencial y bolsa de repuestos agotable según necesidades de la entidad.</t>
  </si>
  <si>
    <t xml:space="preserve">Contratar el servicio de impresión de piezas publicitarias y comunicativas y material POP en el marco de las actividades de la Alcaldia Local de Teusaquillo como parte de su misionalidad. </t>
  </si>
  <si>
    <t>49241502; 52101515; 52161505; 55111512; 60101703</t>
  </si>
  <si>
    <t>Adquirir elementos de dotación para jardines infantiles de la localidad de Teusaquillo.</t>
  </si>
  <si>
    <t>93141600; 80101600; 80111500; 80161500; 86101700; 86111600; 90151800; 93131500; 93141700</t>
  </si>
  <si>
    <t>Realizar acciones de promoción del buen trato en donde se vinculen los sectores poblacionales de la localidad en el marco del proyecto 1335 Teusaquillo mejor para la primera infancia.</t>
  </si>
  <si>
    <t>93151600; 80101600</t>
  </si>
  <si>
    <t>Anuar recursos técnicos y administrativos para garantizar la entrega del Subsidio económico tipo  C, a las personas mayores beneficiarias del servicio social, subsidios económicos que son atendidas con recursos de los Fondos de Desarrollo Local, en el marco de la política públca social para el envejecimiento y la vejez en el Distrito Capital</t>
  </si>
  <si>
    <t>42211500</t>
  </si>
  <si>
    <t>Aunar recursos técnicos y administrativos para garantizar la entrega de ayudas técnicas no incluidas en el POS a personas con discapacidad de la localidad de Teusaquillo</t>
  </si>
  <si>
    <t>80101600; 84111600; 93141500; 93151600</t>
  </si>
  <si>
    <t>Adelantar la interventoría al proceso de realización de eventos y formación artística y cultural en la localidad.</t>
  </si>
  <si>
    <t>82151700</t>
  </si>
  <si>
    <t>Realizar procesos de formación y eventos culturales y artísticos en la localidad, en el marco del proyecto 1333 "“Teusaquillo mejor para la cultura, la recreación y el deporte”</t>
  </si>
  <si>
    <t>90141500; 90141700; 90141600; 94121500</t>
  </si>
  <si>
    <t>Adelantar la interventoría al proceso de realización de eventos y formación deportiva en la localidad.</t>
  </si>
  <si>
    <t>Concurso de méritos abierto</t>
  </si>
  <si>
    <t>90141500</t>
  </si>
  <si>
    <t>Realizar eventos de recreación y deporte y formación deportiva en el marco del proyecto 1333 “Teusaquillo mejor para la cultura, la recreación y el deporte”</t>
  </si>
  <si>
    <t>60131700; 60131500; 60131600</t>
  </si>
  <si>
    <t>Adquirir elementos para el Centro Orquestal de Teusaquillo</t>
  </si>
  <si>
    <t>49241500; 49221500; 56101600; 56101900; 72101500; 72102900; 72103300; 72141100; 72151900; 72153100; 81101500</t>
  </si>
  <si>
    <t>Ejecutar a monto agotable las actividades de Mejoramiento Integral de Parques de la Localidad de Teusaquillo en la ciudad de Bogotá D.C.</t>
  </si>
  <si>
    <t>Licitación pública (Obra pública)</t>
  </si>
  <si>
    <t>81101500</t>
  </si>
  <si>
    <t>Realizar la interventoría técnica, administrativa, legal, financiera, social, ambiental y de seguridad y salud en el trabajo para la ejecucion a monto agotable, de las actividades de mejoramiento integral de parques de la localidad de teusaquillo, en la ciudad de Bogotá.</t>
  </si>
  <si>
    <t>72141100; 72141000; 72101500; 72141500; 72152700</t>
  </si>
  <si>
    <t>Ejecutar a precios unitarios y a monto agotable, las obras y actividades necesarias para la conservación de la malla vial local e intermedia y espacio publico de la localidad de Teusaquillo, en la ciudad de Bogotá  D.C.</t>
  </si>
  <si>
    <t>81101500; 81102200; 80101600; 72103300</t>
  </si>
  <si>
    <t>Interventoria técnica, administrativa, legal, financiera, social, ambiental y de seguridad y salud en el trabajo para la ejecución a monto agotable, de las obras y actividades necesarias para la conservación de la malla vial local e intermedia y espacio publico de la localidad de Teusaquillo, en la ciudad de Bogotá D.C.</t>
  </si>
  <si>
    <t>46171611; 46171622; 46171509; 81101701; 81112006; 43201835; 43211718</t>
  </si>
  <si>
    <t xml:space="preserve">Adquirir elementos para el mejoramiento de las condiciones de seguridad de la localidad de Teusaquillo </t>
  </si>
  <si>
    <t>70111701; 70111703</t>
  </si>
  <si>
    <t>Prestar servicios para la intervención del espacio público mediante la realización de acciones de jardinería, muros verdes y/o paisajismo.</t>
  </si>
  <si>
    <t>40101701; 39121011; 26131800; 39121000; 72151500</t>
  </si>
  <si>
    <t>Adquirir elementos para la modernización tecnológica de la Alcaldía Local, como equipos de computo e impresoras.</t>
  </si>
  <si>
    <t>FONDO DE DESARROLLO LOCAL DE TEUSAQUILLO</t>
  </si>
  <si>
    <t>PLAN ANUAL DE ADQUISICIONES 2020</t>
  </si>
  <si>
    <t>PUBLICADO EN SECOP II - 07/01/2020</t>
  </si>
  <si>
    <t>Prestar los servicios profesionales para la operación, prestación, seguimiento y cumplimiento de los procedimientos administrativos, operativos y programáticos del Servicio Apoyo Económico Tipo C y Banco de ayudas técnicas, que contribuyan a la garantía de los derechos de la población</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</si>
  <si>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así como el apoyo en la formulación y seguimiento al proyecto de Banco de ayudas técnicas.</t>
  </si>
  <si>
    <t>Prestación de servicios profesionales como apoyo al Área Gestión de Desarrollo Local de Teusaquillo ¿planeación, realizando las actividades concernientes al desarrollo del proyecto 1333 ¿Teusaquillo mejor para la cultura, la recreación y el deporte de la Alcaldía Local de Teusaquillo, en cumplimiento al Plan de Desarrollo Local 2017-2020 y plan de gestión</t>
  </si>
  <si>
    <t>Prestación de servicios profesionales como apoyo al Área Gestión de Desarrollo Local de Teusaquillo ¿planeación, realizando las actividades concernientes al componente de deporte</t>
  </si>
  <si>
    <t>Julio</t>
  </si>
  <si>
    <t xml:space="preserve">El contratista se obliga para con el Fondo de Desarrollo Local de Teusaquillo a apoyar todas las actividades de tipo operativo y administrativo relacionadas con todos los proyectos (componentes) y contratos de infraestructura, el marco del Plan De Desarrollo Local 2017-2020 </t>
  </si>
  <si>
    <t>Prestar servicios de apoyo a la gestión en temas administrativos y asistenciales en la ejecución del proyecto 1348 Teusaquillo con Mejores parques Recreativos y Deportivos en el marco del plan de desarrollo local 2017-2020; plan de gestión</t>
  </si>
  <si>
    <t>Prestar sus servicios profesionales para coordinar, orientar y realizar seguimiento de la gestión en el área de infraestructura de la Oficina de Planeación del Fondo de Desarrollo Local de Teusaquillo y demás actividades que se requieran en el desarrollo del proyecto 1338 ¿Teusaquillo Mejor para la conservación de la Malla Vial y Espacio Público Peatonal y los que le sean designados en el marco del plan de desarrollo local 2017-2020</t>
  </si>
  <si>
    <t>restar sus servicios profesionales para orientar, organizar, gestionar y realizar seguimiento de las actividades de infraestructura área de gestión del desarrollo local y demás actividades que se requieran en el desarrollo del proyecto 1338 "Teusaquillo Mejor para la conservación de la Malla Vial y Espacio Público Peatonal" y los que le sean designados en el marco del plan de desarrollo local 2017-2020</t>
  </si>
  <si>
    <t>El contratista se obliga para con el Fondo de Desarrollo Local de Teusaquillo a prestar sus servicios profesionales para el seguimiento a la estabilidad de las obras ejecutadas con recursos del Fondo de Desarrollo Local de Teusaquillo y apoyar en la realización de las actividades en el desarrollo de los proyectos de infraestructura.</t>
  </si>
  <si>
    <t>Apoyar al Alcalde Local en la gestión de los asuntos relacionados con seguridad ciudadana, convivencia y prevención de conflictividades, violencias y delitos en la localidad, de conformidad con el marco normativo aplicable en la materia0</t>
  </si>
  <si>
    <t>Prestar servicios de apoyo técnico para las labores operativas requeridas para la promoción y conservación de la seguridad ciudadana, convivencia y prevención de conflictividades en el marco del plan de desarrollo local 2017-2020; plan de gestión</t>
  </si>
  <si>
    <t>Prestar servicios de apoyo a la gestión como acompañamiento a los operativos y jornadas relacionadas con asuntos de seguridad ciudadana, convivencia y prevención de conflictividades en el marco del plan de desarrollo local 2017-2020; plan de gestión</t>
  </si>
  <si>
    <t>Apoyar la formulación, gestión y seguimiento de actividades enfocadas a la gestión ambiental externa, encaminadas a la mitigación de los diferentes impactos ambientales y la conservación de los recursos naturales de la localidad</t>
  </si>
  <si>
    <t>Prestar servicios de apoyo a la gestión en temas administrativos y asistenciales enfocadas a la gestión ambiental externa, encaminadas a la mitigación de los diferentes impactos ambientales y la conservación de los recursos naturales de la localidad.”</t>
  </si>
  <si>
    <t>El contratista se obliga para con el Fondo de Desarrollo Local de Teusaquillo a prestar sus servicios profesionales para realizar todas las actividades concernientes al seguimiento del contrato de obra COP-088-2016 construcción de la nueva sede del FDLT y su interventoría en las etapas contractuales y pos contractuales en el marco del plan de desarrollo local 2017-2020; plan de gestión.</t>
  </si>
  <si>
    <t>El contratista se obliga para con el Fondo de Desarrollo Local de Teusaquillo a prestar sus servicios profesionales apoyando todas las actividades concernientes al seguimiento del contrato de obra COP-088-2016 construcción de la nueva sede del FDLT y su interventoría en las etapas contractuales y pos contractuales en el marco del plan de desarrollo local 2017-2020; plan de gestión.</t>
  </si>
  <si>
    <t>Prestar los servicios profesionales especializados al despacho para la asesoría, revisión, seguimiento y cumplimiento de los planes y proyectos en el marco de las metas establecidas en el "plan de desarrollo local 2017-2020.</t>
  </si>
  <si>
    <t>Prestación de servicios profesionales para adelantar los trámites jurídicos precontractuales, contractuales y pos contractuales en el marco de los proyectos previstos en el Plan de Desarrollo Local -Teusaquillo Mejor para Todos 2017-2020-, con cargo a los recursos del Fondo de Desarrollo Local y de acuerdo al plan anual de adquisiciones</t>
  </si>
  <si>
    <t>Prestación de servicios profesionales para adelantar los trámites jurídicos precontractuales, contractuales y pos contractuales en el marco de los proyectos previstos en el Plan de Desarrollo Local -Teusaquillo Mejor para Todos 2017-2020-, con cargo a los recursos del Fondo de Desarrollo Local y de acuerdo al plan anual de adquisiciones.</t>
  </si>
  <si>
    <t>Prestación de servicios profesionales al Área de Gestión de Desarrollo Local, para coadyudar el proceso de depuración de obligaciones por pagar y el trámite e impulso a la liquidación de contratos suscritos con cargo a los recursos del Fondo de Desarrollo Local y dar respuesta a toda la información requerida y relacionada con los procesos jurídica en contratación del FDLT</t>
  </si>
  <si>
    <t>Apoyar Técnica y operativamente al Fondo de Desarrollo Local de Teusaquillo en los trámites administrativos que se requieran en el marco de los procesos jurídicos precontractuales, contractuales y pos contractuales adelantados en cumplimiento de los proyectos previstos en el Plan de Desarrollo Local ¿Teusaquillo Mejor para Todos 2017-2020¿, y de acuerdo al plan anual de adquisiciones.</t>
  </si>
  <si>
    <t>Prestar los servicios profesionales especializados al despacho para la asesoría, revisión, seguimiento y cumplimiento de las normas, planes y proyectos en el marco de las metas establecidas en el "plan de desarrollo local 2017-2020.</t>
  </si>
  <si>
    <t>Apoyar técnicamente a los responsables e integrantes de los procesos en la implementación de herramientas de gestión, siguiendo los lineamientos metodológicos establecidos por la Oficina Asesora de Planeación de la Secretaría Distrital de Gobierno</t>
  </si>
  <si>
    <t>Prestar sus servicios profesionales en la proyección, seguimiento, ejecución y depuración de los procesos, procedimientos y actividades propias de la alcaldía local de Teusaquillo</t>
  </si>
  <si>
    <t>La prestación de servicios profesionales especializados en el apoyo al área de gestión de desarrollo local, en presupuesto, en las actividades que allí se generen y le sean designadas, de conformidad con los estudios previos.</t>
  </si>
  <si>
    <t>El contratista se obliga para con la Alcaldía Local de Teusaquillo a prestar sus servicios profesionales en el Área de Gestión de Desarrollo Local - Presupuesto y contabilidad, apoyando la elaboración, seguimiento, análisis y administración del presupuesto del Fondo de Desarrollo Local de Teusaquillo</t>
  </si>
  <si>
    <t>El contratista se obliga para con la Alcaldía Local de Teusaquillo a prestar sus servicios profesionales en el área de gestión de desarrollo local presupuesto y contabilidad, apoyando el seguimiento, análisis y la presentación de la información financiera y contable en cumplimiento al Marco Normativo Contable</t>
  </si>
  <si>
    <t>El contratista se obliga con la Alcaldía Local de Teusaquillo a prestar sus servicios para que realice las actividades concernientes a los trámites relacionados con la recepción, organización, entrada, salida de materiales y suministros, bienes y equipos solicitados por las diferentes áreas que conforman la Alcaldía Local de Teusaquillo, de acuerdo a los estudios previos, en cumplimiento al Plan de Desarrollo Local 2017-2020 y el Plan de Gestión de Teusaquillo</t>
  </si>
  <si>
    <t>Prestar sus servicios profesionales como apoyo a la gestión en el Área de Gestión para el Desarrollo Local de Teusaquillo, realizando las actividades concernientes a la formulación, ejecución, seguimiento y liquidación necesarias que conlleven a dar cumplimiento al plan anual de adquisiciones, en lo referente a los rubros de funcionamiento y componentes asignados del Proyecto 1329 “Teusaquillo mejor gobierno local”</t>
  </si>
  <si>
    <t>Apoyar asistencialmente a la Alcaldía Local de Teusaquillo en el manejo y seguimiento de la agenda del alcalde local y demás trámites administrativos de carácter secretarial en el despacho de conformidad con las condiciones y obligaciones contenidas en los estudios previos</t>
  </si>
  <si>
    <t>Prestar los servicios profesionales en la Alcaldía Local de Teusaquillo para la respuesta efectiva y oportuna a los requerimientos presentados, revisión de las actuaciones, manejo de relaciones en sus distintos niveles y demás asuntos de competencia de la Alcaldía Local de Teusaquillo</t>
  </si>
  <si>
    <t>El contratista se obliga con el FDLT para prestar sus servicios profesionales Coordinando, liderando y asesorando los planes y estrategias de comunicación interna y externa para la divulgación de los programas, proyectos y actividades de la Alcaldía Local.</t>
  </si>
  <si>
    <t>El contratista se obliga para con la Alcaldía Local de Teusaquillo a apoyar al equipo de prensa y comunicaciones de la Alcaldía Local en la realización y publicación de contenidos de redes sociales y canales de divulgación digital (sitio web) de la Alcaldía local</t>
  </si>
  <si>
    <t>prestar sus servicios en el diseño y diagramación de las piezas comunicativas de la Alcaldía Local.</t>
  </si>
  <si>
    <t>Apoyar la gestión documental de la Alcaldía, en el desarrollo de las actividades relacionadas con la recepción, distribución, trámite, organización, consulta, conservación y disposición final de los documentos que producen todas las dependencias de la Administración Local, de acuerdo al Sistema Integrado de Gestión (SIG)</t>
  </si>
  <si>
    <t xml:space="preserve">PRESTAR LOS SERVICIOS DE APOYO AL FONDO LOCAL DE TEUSAQUILLO EN LA IMPLEMENTACIÓN DE LOS PROCESOS DE ORGANIZACION ARCHIVISTICA </t>
  </si>
  <si>
    <t>Prestar los servicios profesionales como Administrador de la Red de Voz y Datos, de la Alcaldía Local de Teusaquillo y JALT, brindando asistencia y soporte técnico del software y hardware de los equipos y programas que maneja la entidad, así como a los usuarios que desarrollen sus actividades en la Alcaldía Local de Teusaquillo y JALT, de acuerdo a los presentes estudios previos.</t>
  </si>
  <si>
    <t>Apoyar la formulación, ejecución, seguimiento y mejora continua de las herramientas que conforman la Gestión Ambiental Institucional de la Alcaldía Local</t>
  </si>
  <si>
    <t>Prestar servicios profesionales como apoyo a la gestión en el Área Gestión de Desarrollo Local de Teusaquillo realizando las actividades concernientes a la formulación, ejecución, seguimiento y liquidación necesarias que conlleven a dar cumplimiento al plan anual de adquisiciones, en lo referente a los rubros de funcionamiento y componentes asignados del Proyecto 1329, en el marco del Plan de Desarrollo Local 2017-2020, plan de gestión, de acuerdo a los presentes estudios previos</t>
  </si>
  <si>
    <t xml:space="preserve">Apoyar administrativa y asistencialmente al Área Gestión de Desarrollo Local, en el marco del Plan de Gestión Local para la vigencia 2020 </t>
  </si>
  <si>
    <t>Apoyar administrativa y asistencialmente al Área Gestión de Desarrollo Local, en el marco del Plan de Desarrollo Local de Teusaquillo 2017-2020 y el Plan de Gesti6n Local para la vigencia 2020 en el marco de toda la normatividad legal y procedimental establecida.</t>
  </si>
  <si>
    <t xml:space="preserve">El contratista se obliga para con la Alcaldía Local De Teusaquillo a prestar sus servicios para apoyar el proceso de radicación y entrega de la correspondencia interna y externa en marco del Plan de Desarrollo Local de Teusaquillo 20172020, Plan de Gesti6n y Sistema integrado de Gesti6n </t>
  </si>
  <si>
    <t>El contratista se obliga para con la Alcaldía Local de Teusaquillo prestando sus servicios en la conducción de los vehículos de propiedad de la Entidad que le sean designados</t>
  </si>
  <si>
    <t>El contratista se obliga para con la Alcaldía Local de Teusaquillo a prestar sus servicios de apoyo a las actividades asistenciales y operativas que se requieran para el correcto funcionamiento de la Junta Administradora Local De Teusaquillo.</t>
  </si>
  <si>
    <t>Apoyar jurídicamente la ejecución de las acciones requeridas para el trámite e impulso procesal de las actuaciones contravencionales y/o querellas que cursen en las Inspecciones de Policía 13 A, 13 B, 13C Y 13 D de la Localidad.</t>
  </si>
  <si>
    <t>Apoyar técnicamente las distintas etapas de los procesos de competencia de las Inspecciones de Policía de la Localidad de Teusaquillo, según reparto</t>
  </si>
  <si>
    <t>Apoyar administrativa y asistencialmente a las inspecciones de Policía de la Localidad</t>
  </si>
  <si>
    <t xml:space="preserve">Apoyar jurídicamente la ejecución de las acciones requeridas para la depuración de las actuaciones administrativas que cursan en la Alcaldía Local de Teusaquillo.” </t>
  </si>
  <si>
    <t>Apoyar at Alcalde Local en Ia formulación, seguimiento e implementación de la estrategia local para la terminación jurídica de las actuaciones administrativas que cursan en la Alcaldía Local de Teusaquillo"</t>
  </si>
  <si>
    <t>Prestación de servicios profesionales con el fin de gestionar el proceso de cobro persuasivo dentro de las Actuaciones Administrativas que se adelantan en el Área de Gestión Policiva, así como dar trámite a las actuaciones administrativas relacionadas con obras y atender todo lo relacionado con Despachos Comisorios y procedimientos legales y jurídicos que surjan en cumplimiento de la misionalidad</t>
  </si>
  <si>
    <t>Apoyar técnicamente las distintas etapas de los procesos de competencia de la Alcaldía Local de Teusaquillo para la depuración de actuaciones administrativas</t>
  </si>
  <si>
    <t>Apoyar la gestión documental de la Alcaldía Local para la implementación del proceso de verificación, soporte y acompañamiento, en el desarrollo de las actividades propias de los procesos y actuaciones administrativas existentes.</t>
  </si>
  <si>
    <t>Apoyar la gestión documental de la Alcaldía Local para la implementación del proceso de verificación, soporte y acompañamiento, en el desarrollo de las actividades propias de los procesos y actuaciones administrativas existentes en el grupo de Gestión Policiva y Jurídica</t>
  </si>
  <si>
    <t>Prestación de servicios de apoyo a la gestión al Área de Gestión Policiva de la Alcaldía Local de Teusaquillo, en las actividades concernientes a la recepción de correspondencia, registro, digitalización y seguimiento a los trámites administrativos de las oficinas de obras y jurídica, así como el manejo de agenda y elaboración de actas de reuniones</t>
  </si>
  <si>
    <t>"Prestar los servicios de apoyo a la gesti6n en la ejecución de las  actividades  administrativas y  operativas  en  temas concernientes a registros, certificaciones, actualizaciones de datos, entre otras, con el fin dar cumplimiento a lo establecido en ley 675 de 2001 y 746 de 2009 y demás normas vigentes, así como, los temas relacionados con Establecimientos de Comercio y Espacio Público, que se adelanten en el Área de Gesti6n Policiva de la Alcaldía local de Teusaquillo de acuerdo con lo contemplado en el proyecto  1329 — TEUSAQUILLO MEJOR GOBIERNO LOCAL."</t>
  </si>
  <si>
    <t>Prestación de servicios profesionales al Área de Gestión Policiva de la Alcaldía Local de Teusaquillo, en la gestión y trámite de solicitudes para la realización de eventos que generan aglomeraciones de público en la localidad y asistencia a los mismos, así como, efectuar las actividades relacionadas con los temas de prevención, mitigación y atención de emergencias en la localidad</t>
  </si>
  <si>
    <t>Prestación de servicios profesionales al Área de Gestión Policiva de la Alcaldía Local de Teusaquillo, en la gestión y trámite de solicitudes para la realización de eventos que generan aglomeraciones de público en la localidad y asistencia a los mismos, así como, efectuar las actividades relacionadas con los temas de prevención de emergencias, seguridad y convivencia en la localidad.</t>
  </si>
  <si>
    <t>Prestación de servicios profesionales al Área de Gestión Policiva de la Alcaldía Local de Teusaquillo, en la gestión y trámite de solicitudes para la realización de eventos que generan aglomeraciones de público en la localidad y asistencia a los mismos, así como, efectuar las actividades relacionadas con los temas de prevención de emergencias, seguridad y convivencia en la localidad</t>
  </si>
  <si>
    <t>Apoyar al Alcalde Local en la gestión de los asuntos relacionados con seguridad ciudadana, convivencia y prevención de conflictividades, violencias y delitos en la localidad, de conformidad con el marco normativo aplicable en la materia.</t>
  </si>
  <si>
    <t>Apoyar y dar soporte técnico al administrador y usuario final de la red de sistemas y tecnología e información de la Alcaldía Local de Teusaquillo.</t>
  </si>
  <si>
    <t>Adiciòn Contrato 001 de 2019 cuyo objeto es :Entregar al Fondo de Desarrollo Local de Teusaquillo a título de Arrendamiento el uso y goce del inmueble ubicado en la Calle 40 N 20-38 para el funcionamiento del depósito y oficina del almacén de la Alcaldía Local, además de contar con las instalaciones adecuadas para la realización de las actividades propias de los diferentes espacios de Participación Ciudadana.</t>
  </si>
  <si>
    <t>febrero</t>
  </si>
  <si>
    <t>Adicon Contrato 035 de 2019 cuyo objeto es "Entregar al fondo de desarrollo local de Teusaquillo a título de arrendamiento, el uso y goce del inmueble ubicado en la calle 39 b no. 19-30, para el funcionamiento de la sede administrativa de la alcaldía local</t>
  </si>
  <si>
    <t>N/A</t>
  </si>
  <si>
    <t>Realiar el mantenimiento correctivo, preventivo, adecuaciones y/o obras de mejora de los bienes inmuebles propiedad del FDLT y de aquellos de los cuales es legalmente responsable.</t>
  </si>
  <si>
    <t>JOSE RAFAEL VECINO OLIVEROS</t>
  </si>
  <si>
    <t>Minima Cuantia</t>
  </si>
  <si>
    <t>4</t>
  </si>
  <si>
    <t>Adiiciòn prestar el servicio de vigilancia y seguridad privada en la modalidad de vigilancia fija con arma y medios tecnológicos para las instalaciones donde funcionan las sedes de la Alcaldía Local De Teusaquillo, y la Junta Administradora Local de Teusaquillo, así como de las personas que se encuentren en el interior de las instalaciones, de los bienes muebles de propiedad de la Alcaldía y todos aquellos bienes de los que legalmente sea o llegare a ser responsable, durante la ejecución del contrato</t>
  </si>
  <si>
    <t xml:space="preserve">2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</si>
</sst>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 #,##0_-;\-&quot;$&quot;\ * #,##0_-;_-&quot;$&quot;\ * &quot;-&quot;_-;_-@_-"/>
    <numFmt numFmtId="41" formatCode="_-* #,##0_-;\-* #,##0_-;_-* &quot;-&quot;_-;_-@_-"/>
    <numFmt numFmtId="43" formatCode="_-* #,##0.00_-;\-* #,##0.00_-;_-* &quot;-&quot;??_-;_-@_-"/>
    <numFmt numFmtId="164" formatCode="#,###\ &quot;COP&quot;"/>
    <numFmt numFmtId="165" formatCode="#,##0.00\ \€"/>
  </numFmts>
  <fonts count="7" x14ac:knownFonts="1">
    <font>
      <sz val="10"/>
      <color theme="1"/>
      <name val="Arial"/>
      <family val="2"/>
    </font>
    <font>
      <sz val="10"/>
      <color theme="1"/>
      <name val="Verdana"/>
      <family val="2"/>
    </font>
    <font>
      <b/>
      <sz val="10"/>
      <color theme="1"/>
      <name val="Verdana"/>
      <family val="2"/>
    </font>
    <font>
      <b/>
      <sz val="14"/>
      <color theme="1"/>
      <name val="Verdana"/>
      <family val="2"/>
    </font>
    <font>
      <sz val="10"/>
      <color theme="1"/>
      <name val="Arial"/>
      <family val="2"/>
    </font>
    <font>
      <b/>
      <sz val="7"/>
      <color theme="1"/>
      <name val="Verdana"/>
      <family val="2"/>
    </font>
    <font>
      <b/>
      <sz val="11"/>
      <color theme="1"/>
      <name val="Arial"/>
      <family val="2"/>
    </font>
  </fonts>
  <fills count="7">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6">
    <xf numFmtId="0" fontId="0" fillId="0" borderId="0"/>
    <xf numFmtId="9" fontId="4" fillId="0" borderId="0" applyFont="0" applyFill="0" applyBorder="0" applyAlignment="0" applyProtection="0"/>
    <xf numFmtId="164"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3" fillId="2" borderId="1" applyNumberFormat="0" applyProtection="0">
      <alignment horizontal="left" vertical="center"/>
    </xf>
    <xf numFmtId="0" fontId="2" fillId="3" borderId="0" applyNumberFormat="0" applyBorder="0" applyProtection="0">
      <alignment horizontal="center" vertical="center"/>
    </xf>
    <xf numFmtId="0" fontId="2" fillId="4" borderId="0" applyNumberFormat="0" applyBorder="0" applyProtection="0">
      <alignment horizontal="center" vertical="center"/>
    </xf>
    <xf numFmtId="0" fontId="2" fillId="2" borderId="0" applyNumberFormat="0" applyBorder="0" applyProtection="0">
      <alignment horizontal="center" vertical="center" wrapText="1"/>
    </xf>
    <xf numFmtId="0" fontId="2" fillId="2" borderId="0" applyNumberFormat="0" applyBorder="0" applyProtection="0">
      <alignment horizontal="right" vertical="center" wrapText="1"/>
    </xf>
    <xf numFmtId="0" fontId="2" fillId="5" borderId="0" applyNumberFormat="0" applyBorder="0" applyProtection="0">
      <alignment horizontal="center" vertical="center" wrapText="1"/>
    </xf>
    <xf numFmtId="0" fontId="1" fillId="5" borderId="0" applyNumberFormat="0" applyBorder="0" applyProtection="0">
      <alignment horizontal="right" vertical="center" wrapText="1"/>
    </xf>
    <xf numFmtId="49" fontId="1" fillId="0" borderId="0" applyFill="0" applyBorder="0" applyProtection="0">
      <alignment horizontal="left" vertical="center"/>
    </xf>
    <xf numFmtId="0" fontId="2" fillId="0" borderId="0" applyNumberFormat="0" applyFill="0" applyBorder="0" applyProtection="0">
      <alignment horizontal="left" vertical="center"/>
    </xf>
    <xf numFmtId="0" fontId="2" fillId="0" borderId="0" applyNumberFormat="0" applyFill="0" applyBorder="0" applyProtection="0">
      <alignment horizontal="right" vertical="center"/>
    </xf>
    <xf numFmtId="165" fontId="1" fillId="0" borderId="0" applyFill="0" applyBorder="0" applyProtection="0">
      <alignment horizontal="right" vertical="center"/>
    </xf>
    <xf numFmtId="14" fontId="1" fillId="0" borderId="0" applyFill="0" applyBorder="0" applyProtection="0">
      <alignment horizontal="right" vertical="center"/>
    </xf>
    <xf numFmtId="22" fontId="1" fillId="0" borderId="0" applyFill="0" applyBorder="0" applyProtection="0">
      <alignment horizontal="right" vertical="center"/>
    </xf>
    <xf numFmtId="3" fontId="1" fillId="0" borderId="0" applyFill="0" applyBorder="0" applyProtection="0">
      <alignment horizontal="right" vertical="center"/>
    </xf>
    <xf numFmtId="4" fontId="1" fillId="0" borderId="0" applyFill="0" applyBorder="0" applyProtection="0">
      <alignment horizontal="right" vertical="center"/>
    </xf>
    <xf numFmtId="0" fontId="1" fillId="0" borderId="1" applyNumberFormat="0" applyFill="0" applyProtection="0">
      <alignment horizontal="left" vertical="center"/>
    </xf>
    <xf numFmtId="165" fontId="1" fillId="0" borderId="1" applyFill="0" applyProtection="0">
      <alignment horizontal="right" vertical="center"/>
    </xf>
    <xf numFmtId="3" fontId="1" fillId="0" borderId="1" applyFill="0" applyProtection="0">
      <alignment horizontal="right" vertical="center"/>
    </xf>
    <xf numFmtId="4" fontId="1" fillId="0" borderId="1" applyFill="0" applyProtection="0">
      <alignment horizontal="right" vertical="center"/>
    </xf>
    <xf numFmtId="0" fontId="4" fillId="0" borderId="1" applyNumberFormat="0" applyFont="0" applyFill="0" applyAlignment="0" applyProtection="0"/>
  </cellStyleXfs>
  <cellXfs count="31">
    <xf numFmtId="0" fontId="0" fillId="0" borderId="0" xfId="0"/>
    <xf numFmtId="0" fontId="2" fillId="3" borderId="2" xfId="7" applyBorder="1" applyAlignment="1" applyProtection="1">
      <alignment horizontal="center" vertical="center" wrapText="1"/>
    </xf>
    <xf numFmtId="49" fontId="1" fillId="0" borderId="0" xfId="13" applyAlignment="1" applyProtection="1">
      <alignment horizontal="left" vertical="center" wrapText="1"/>
      <protection locked="0"/>
    </xf>
    <xf numFmtId="0" fontId="2" fillId="3" borderId="0" xfId="7" applyAlignment="1" applyProtection="1">
      <alignment horizontal="center" vertical="center" wrapText="1"/>
    </xf>
    <xf numFmtId="0" fontId="5" fillId="3" borderId="0" xfId="7" applyFont="1" applyAlignment="1" applyProtection="1">
      <alignment horizontal="center" vertical="center" wrapText="1"/>
    </xf>
    <xf numFmtId="49" fontId="1" fillId="0" borderId="0" xfId="13" applyAlignment="1" applyProtection="1">
      <alignment horizontal="center" vertical="center"/>
      <protection locked="0"/>
    </xf>
    <xf numFmtId="49" fontId="1" fillId="0" borderId="0" xfId="13" applyAlignment="1" applyProtection="1">
      <alignment horizontal="center" vertical="center" wrapText="1"/>
      <protection locked="0"/>
    </xf>
    <xf numFmtId="49" fontId="1" fillId="0" borderId="0" xfId="13" applyAlignment="1" applyProtection="1">
      <alignment horizontal="left" vertical="center"/>
      <protection locked="0"/>
    </xf>
    <xf numFmtId="0" fontId="0" fillId="0" borderId="0" xfId="0" applyAlignment="1" applyProtection="1">
      <alignment vertical="center"/>
      <protection locked="0"/>
    </xf>
    <xf numFmtId="0" fontId="0" fillId="0" borderId="0" xfId="0" applyAlignment="1">
      <alignment vertical="center"/>
    </xf>
    <xf numFmtId="0" fontId="0" fillId="0" borderId="0" xfId="0" applyAlignment="1" applyProtection="1">
      <alignment vertical="center" wrapText="1"/>
      <protection locked="0"/>
    </xf>
    <xf numFmtId="0" fontId="0" fillId="0" borderId="0" xfId="0" applyAlignment="1">
      <alignment vertical="center" wrapText="1"/>
    </xf>
    <xf numFmtId="164" fontId="0" fillId="0" borderId="0" xfId="2" applyFont="1" applyAlignment="1" applyProtection="1">
      <alignment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1" fontId="2" fillId="3" borderId="0" xfId="7" applyNumberFormat="1" applyAlignment="1" applyProtection="1">
      <alignment horizontal="center" vertical="center" wrapText="1"/>
    </xf>
    <xf numFmtId="1" fontId="0" fillId="0" borderId="0" xfId="2" applyNumberFormat="1" applyFont="1" applyAlignment="1" applyProtection="1">
      <alignment vertical="center"/>
      <protection locked="0"/>
    </xf>
    <xf numFmtId="1" fontId="0" fillId="0" borderId="0" xfId="0" applyNumberFormat="1" applyAlignment="1" applyProtection="1">
      <alignment vertical="center"/>
      <protection locked="0"/>
    </xf>
    <xf numFmtId="0" fontId="0" fillId="0" borderId="0" xfId="0" applyAlignment="1" applyProtection="1">
      <alignment vertical="center"/>
      <protection locked="0"/>
    </xf>
    <xf numFmtId="0" fontId="0" fillId="0" borderId="0" xfId="0" applyAlignment="1" applyProtection="1">
      <alignment vertical="center"/>
      <protection locked="0"/>
    </xf>
    <xf numFmtId="0" fontId="0" fillId="0" borderId="0" xfId="0" applyAlignment="1" applyProtection="1">
      <alignment vertical="center"/>
      <protection locked="0"/>
    </xf>
    <xf numFmtId="164" fontId="0" fillId="0" borderId="0" xfId="0" applyNumberFormat="1" applyAlignment="1" applyProtection="1">
      <alignment vertical="center"/>
      <protection locked="0"/>
    </xf>
    <xf numFmtId="0" fontId="0" fillId="0" borderId="0" xfId="0" applyAlignment="1" applyProtection="1">
      <alignment vertical="center"/>
      <protection locked="0"/>
    </xf>
    <xf numFmtId="49" fontId="1" fillId="6" borderId="0" xfId="13" applyFill="1" applyAlignment="1" applyProtection="1">
      <alignment horizontal="center" vertical="center" wrapText="1"/>
      <protection locked="0"/>
    </xf>
    <xf numFmtId="49" fontId="1" fillId="0" borderId="0" xfId="13" applyFill="1" applyAlignment="1" applyProtection="1">
      <alignment horizontal="center" vertical="center" wrapText="1"/>
      <protection locked="0"/>
    </xf>
    <xf numFmtId="49" fontId="1" fillId="0" borderId="0" xfId="13" applyFill="1" applyAlignment="1" applyProtection="1">
      <alignment horizontal="left" vertical="center"/>
      <protection locked="0"/>
    </xf>
    <xf numFmtId="49" fontId="1" fillId="0" borderId="0" xfId="13" applyFill="1" applyAlignment="1" applyProtection="1">
      <alignment horizontal="center" vertical="center"/>
      <protection locked="0"/>
    </xf>
    <xf numFmtId="49" fontId="1" fillId="0" borderId="0" xfId="13" applyFill="1" applyAlignment="1" applyProtection="1">
      <alignment horizontal="left" vertical="center" wrapText="1"/>
      <protection locked="0"/>
    </xf>
    <xf numFmtId="0" fontId="3" fillId="2" borderId="1" xfId="6" applyAlignment="1" applyProtection="1">
      <alignment horizontal="left" vertical="center"/>
    </xf>
    <xf numFmtId="0" fontId="0" fillId="0" borderId="0" xfId="0" applyAlignment="1" applyProtection="1">
      <alignment vertical="center"/>
      <protection locked="0"/>
    </xf>
    <xf numFmtId="0" fontId="6" fillId="0" borderId="0" xfId="0" applyFont="1" applyAlignment="1" applyProtection="1">
      <alignment horizontal="center" vertical="center"/>
      <protection locked="0"/>
    </xf>
  </cellXfs>
  <cellStyles count="26">
    <cellStyle name="BodyStyle" xfId="13"/>
    <cellStyle name="BodyStyleBold" xfId="14"/>
    <cellStyle name="BodyStyleBoldRight" xfId="15"/>
    <cellStyle name="BodyStyleWithBorder" xfId="21"/>
    <cellStyle name="BorderThinBlack" xfId="25"/>
    <cellStyle name="Comma" xfId="4"/>
    <cellStyle name="Comma [0]" xfId="5"/>
    <cellStyle name="Currency" xfId="2"/>
    <cellStyle name="Currency [0]" xfId="3"/>
    <cellStyle name="DateStyle" xfId="17"/>
    <cellStyle name="DateTimeStyle" xfId="18"/>
    <cellStyle name="Decimal" xfId="20"/>
    <cellStyle name="DecimalWithBorder" xfId="24"/>
    <cellStyle name="EuroCurrency" xfId="16"/>
    <cellStyle name="EuroCurrencyWithBorder" xfId="22"/>
    <cellStyle name="HeaderStyle" xfId="7"/>
    <cellStyle name="HeaderSubTop" xfId="11"/>
    <cellStyle name="HeaderSubTopNoBold" xfId="12"/>
    <cellStyle name="HeaderTopBuyer" xfId="8"/>
    <cellStyle name="HeaderTopStyle" xfId="9"/>
    <cellStyle name="HeaderTopStyleAlignRight" xfId="10"/>
    <cellStyle name="MainTitle" xfId="6"/>
    <cellStyle name="Normal" xfId="0" builtinId="0"/>
    <cellStyle name="Numeric" xfId="19"/>
    <cellStyle name="NumericWithBorder" xfId="23"/>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8"/>
  <sheetViews>
    <sheetView tabSelected="1" zoomScale="85" zoomScaleNormal="85" zoomScalePageLayoutView="85" workbookViewId="0">
      <pane ySplit="6" topLeftCell="A16" activePane="bottomLeft" state="frozen"/>
      <selection pane="bottomLeft" sqref="A1:Q1"/>
    </sheetView>
  </sheetViews>
  <sheetFormatPr baseColWidth="10" defaultColWidth="9.140625" defaultRowHeight="12.75" x14ac:dyDescent="0.2"/>
  <cols>
    <col min="1" max="1" width="22.85546875" style="13" customWidth="1"/>
    <col min="2" max="2" width="110.28515625" style="10" customWidth="1"/>
    <col min="3" max="3" width="9.42578125" style="8" customWidth="1"/>
    <col min="4" max="4" width="10.42578125" style="8" customWidth="1"/>
    <col min="5" max="5" width="7.7109375" style="14" customWidth="1"/>
    <col min="6" max="6" width="7.7109375" style="8" customWidth="1"/>
    <col min="7" max="7" width="30.28515625" style="10" customWidth="1"/>
    <col min="8" max="8" width="14.140625" style="14" customWidth="1"/>
    <col min="9" max="9" width="17.42578125" style="17" customWidth="1"/>
    <col min="10" max="10" width="16.7109375" style="8" customWidth="1"/>
    <col min="11" max="12" width="11.140625" style="14" customWidth="1"/>
    <col min="13" max="13" width="27.7109375" style="8" customWidth="1"/>
    <col min="14" max="14" width="8.28515625" style="8" customWidth="1"/>
    <col min="15" max="15" width="34.28515625" style="8" customWidth="1"/>
    <col min="16" max="16" width="11.42578125" style="8" customWidth="1"/>
    <col min="17" max="17" width="42.140625" style="8" customWidth="1"/>
    <col min="18" max="18" width="9.140625" style="8" customWidth="1"/>
    <col min="19" max="16384" width="9.140625" style="9"/>
  </cols>
  <sheetData>
    <row r="1" spans="1:18" ht="15" x14ac:dyDescent="0.2">
      <c r="A1" s="30" t="s">
        <v>134</v>
      </c>
      <c r="B1" s="30"/>
      <c r="C1" s="30"/>
      <c r="D1" s="30"/>
      <c r="E1" s="30"/>
      <c r="F1" s="30"/>
      <c r="G1" s="30"/>
      <c r="H1" s="30"/>
      <c r="I1" s="30"/>
      <c r="J1" s="30"/>
      <c r="K1" s="30"/>
      <c r="L1" s="30"/>
      <c r="M1" s="30"/>
      <c r="N1" s="30"/>
      <c r="O1" s="30"/>
      <c r="P1" s="30"/>
      <c r="Q1" s="30"/>
    </row>
    <row r="2" spans="1:18" ht="15" x14ac:dyDescent="0.2">
      <c r="A2" s="30" t="s">
        <v>135</v>
      </c>
      <c r="B2" s="30"/>
      <c r="C2" s="30"/>
      <c r="D2" s="30"/>
      <c r="E2" s="30"/>
      <c r="F2" s="30"/>
      <c r="G2" s="30"/>
      <c r="H2" s="30"/>
      <c r="I2" s="30"/>
      <c r="J2" s="30"/>
      <c r="K2" s="30"/>
      <c r="L2" s="30"/>
      <c r="M2" s="30"/>
      <c r="N2" s="30"/>
      <c r="O2" s="30"/>
      <c r="P2" s="30"/>
      <c r="Q2" s="30"/>
    </row>
    <row r="3" spans="1:18" ht="15" x14ac:dyDescent="0.2">
      <c r="A3" s="30" t="s">
        <v>136</v>
      </c>
      <c r="B3" s="30"/>
      <c r="C3" s="30"/>
      <c r="D3" s="30"/>
      <c r="E3" s="30"/>
      <c r="F3" s="30"/>
      <c r="G3" s="30"/>
      <c r="H3" s="30"/>
      <c r="I3" s="30"/>
      <c r="J3" s="30"/>
      <c r="K3" s="30"/>
      <c r="L3" s="30"/>
      <c r="M3" s="30"/>
      <c r="N3" s="30"/>
      <c r="O3" s="30"/>
      <c r="P3" s="30"/>
      <c r="Q3" s="30"/>
    </row>
    <row r="4" spans="1:18" x14ac:dyDescent="0.2">
      <c r="J4" s="12"/>
    </row>
    <row r="5" spans="1:18" ht="18" x14ac:dyDescent="0.2">
      <c r="A5" s="28" t="s">
        <v>0</v>
      </c>
      <c r="B5" s="29"/>
      <c r="C5" s="29"/>
      <c r="D5" s="29"/>
      <c r="E5" s="29"/>
      <c r="F5" s="29"/>
      <c r="G5" s="29"/>
      <c r="H5" s="29"/>
      <c r="I5" s="29"/>
      <c r="J5" s="29"/>
      <c r="K5" s="29"/>
      <c r="L5" s="29"/>
      <c r="M5" s="29"/>
      <c r="N5" s="29"/>
      <c r="O5" s="29"/>
      <c r="P5" s="29"/>
      <c r="Q5" s="29"/>
    </row>
    <row r="6" spans="1:18" s="11" customFormat="1" ht="76.5" x14ac:dyDescent="0.2">
      <c r="A6" s="1" t="s">
        <v>1</v>
      </c>
      <c r="B6" s="3" t="s">
        <v>2</v>
      </c>
      <c r="C6" s="4" t="s">
        <v>3</v>
      </c>
      <c r="D6" s="4" t="s">
        <v>4</v>
      </c>
      <c r="E6" s="4" t="s">
        <v>5</v>
      </c>
      <c r="F6" s="4" t="s">
        <v>6</v>
      </c>
      <c r="G6" s="3" t="s">
        <v>7</v>
      </c>
      <c r="H6" s="3" t="s">
        <v>8</v>
      </c>
      <c r="I6" s="15" t="s">
        <v>9</v>
      </c>
      <c r="J6" s="3" t="s">
        <v>10</v>
      </c>
      <c r="K6" s="3" t="s">
        <v>11</v>
      </c>
      <c r="L6" s="3" t="s">
        <v>12</v>
      </c>
      <c r="M6" s="3" t="s">
        <v>13</v>
      </c>
      <c r="N6" s="3" t="s">
        <v>14</v>
      </c>
      <c r="O6" s="3" t="s">
        <v>15</v>
      </c>
      <c r="P6" s="3" t="s">
        <v>16</v>
      </c>
      <c r="Q6" s="3" t="s">
        <v>17</v>
      </c>
      <c r="R6" s="10"/>
    </row>
    <row r="7" spans="1:18" ht="51" x14ac:dyDescent="0.2">
      <c r="A7" s="6" t="s">
        <v>30</v>
      </c>
      <c r="B7" s="2" t="s">
        <v>31</v>
      </c>
      <c r="C7" s="7" t="s">
        <v>32</v>
      </c>
      <c r="D7" s="7" t="s">
        <v>33</v>
      </c>
      <c r="E7" s="5" t="s">
        <v>34</v>
      </c>
      <c r="F7" s="7" t="s">
        <v>35</v>
      </c>
      <c r="G7" s="2" t="s">
        <v>36</v>
      </c>
      <c r="H7" s="5" t="s">
        <v>24</v>
      </c>
      <c r="I7" s="16">
        <v>16000000</v>
      </c>
      <c r="J7" s="12">
        <v>16000000</v>
      </c>
      <c r="K7" s="5" t="s">
        <v>25</v>
      </c>
      <c r="L7" s="5" t="s">
        <v>26</v>
      </c>
      <c r="M7" s="7" t="s">
        <v>27</v>
      </c>
      <c r="N7" s="7" t="s">
        <v>0</v>
      </c>
      <c r="O7" s="7" t="s">
        <v>203</v>
      </c>
      <c r="P7" s="7" t="s">
        <v>28</v>
      </c>
      <c r="Q7" s="7" t="s">
        <v>29</v>
      </c>
    </row>
    <row r="8" spans="1:18" ht="25.5" x14ac:dyDescent="0.2">
      <c r="A8" s="6" t="s">
        <v>37</v>
      </c>
      <c r="B8" s="2" t="s">
        <v>38</v>
      </c>
      <c r="C8" s="7" t="s">
        <v>39</v>
      </c>
      <c r="D8" s="7" t="s">
        <v>40</v>
      </c>
      <c r="E8" s="5" t="s">
        <v>41</v>
      </c>
      <c r="F8" s="7" t="s">
        <v>22</v>
      </c>
      <c r="G8" s="2" t="s">
        <v>42</v>
      </c>
      <c r="H8" s="5" t="s">
        <v>24</v>
      </c>
      <c r="I8" s="16">
        <v>30000000</v>
      </c>
      <c r="J8" s="12">
        <v>30000000</v>
      </c>
      <c r="K8" s="5" t="s">
        <v>25</v>
      </c>
      <c r="L8" s="5" t="s">
        <v>26</v>
      </c>
      <c r="M8" s="7" t="s">
        <v>27</v>
      </c>
      <c r="N8" s="7" t="s">
        <v>0</v>
      </c>
      <c r="O8" s="7" t="s">
        <v>203</v>
      </c>
      <c r="P8" s="7" t="s">
        <v>28</v>
      </c>
      <c r="Q8" s="7" t="s">
        <v>29</v>
      </c>
    </row>
    <row r="9" spans="1:18" ht="25.5" x14ac:dyDescent="0.2">
      <c r="A9" s="6" t="s">
        <v>43</v>
      </c>
      <c r="B9" s="2" t="s">
        <v>44</v>
      </c>
      <c r="C9" s="7" t="s">
        <v>32</v>
      </c>
      <c r="D9" s="7" t="s">
        <v>33</v>
      </c>
      <c r="E9" s="5" t="s">
        <v>21</v>
      </c>
      <c r="F9" s="7" t="s">
        <v>22</v>
      </c>
      <c r="G9" s="2" t="s">
        <v>23</v>
      </c>
      <c r="H9" s="5" t="s">
        <v>24</v>
      </c>
      <c r="I9" s="16">
        <v>49856000</v>
      </c>
      <c r="J9" s="12">
        <f>+I9+0</f>
        <v>49856000</v>
      </c>
      <c r="K9" s="5" t="s">
        <v>25</v>
      </c>
      <c r="L9" s="5" t="s">
        <v>26</v>
      </c>
      <c r="M9" s="7" t="s">
        <v>27</v>
      </c>
      <c r="N9" s="7" t="s">
        <v>0</v>
      </c>
      <c r="O9" s="7" t="s">
        <v>203</v>
      </c>
      <c r="P9" s="7" t="s">
        <v>28</v>
      </c>
      <c r="Q9" s="7" t="s">
        <v>29</v>
      </c>
    </row>
    <row r="10" spans="1:18" ht="25.5" x14ac:dyDescent="0.2">
      <c r="A10" s="6" t="s">
        <v>45</v>
      </c>
      <c r="B10" s="2" t="s">
        <v>46</v>
      </c>
      <c r="C10" s="7" t="s">
        <v>32</v>
      </c>
      <c r="D10" s="7" t="s">
        <v>32</v>
      </c>
      <c r="E10" s="5" t="s">
        <v>47</v>
      </c>
      <c r="F10" s="7" t="s">
        <v>22</v>
      </c>
      <c r="G10" s="2" t="s">
        <v>36</v>
      </c>
      <c r="H10" s="5" t="s">
        <v>24</v>
      </c>
      <c r="I10" s="16">
        <v>20000000</v>
      </c>
      <c r="J10" s="12">
        <v>20000000</v>
      </c>
      <c r="K10" s="5" t="s">
        <v>25</v>
      </c>
      <c r="L10" s="5" t="s">
        <v>26</v>
      </c>
      <c r="M10" s="7" t="s">
        <v>27</v>
      </c>
      <c r="N10" s="7" t="s">
        <v>0</v>
      </c>
      <c r="O10" s="7" t="s">
        <v>203</v>
      </c>
      <c r="P10" s="7" t="s">
        <v>28</v>
      </c>
      <c r="Q10" s="7" t="s">
        <v>29</v>
      </c>
    </row>
    <row r="11" spans="1:18" ht="25.5" x14ac:dyDescent="0.2">
      <c r="A11" s="6" t="s">
        <v>48</v>
      </c>
      <c r="B11" s="2" t="s">
        <v>49</v>
      </c>
      <c r="C11" s="7" t="s">
        <v>32</v>
      </c>
      <c r="D11" s="7" t="s">
        <v>33</v>
      </c>
      <c r="E11" s="5" t="s">
        <v>50</v>
      </c>
      <c r="F11" s="7" t="s">
        <v>22</v>
      </c>
      <c r="G11" s="2" t="s">
        <v>51</v>
      </c>
      <c r="H11" s="5" t="s">
        <v>24</v>
      </c>
      <c r="I11" s="16">
        <v>45000000</v>
      </c>
      <c r="J11" s="12">
        <v>45000000</v>
      </c>
      <c r="K11" s="5" t="s">
        <v>25</v>
      </c>
      <c r="L11" s="5" t="s">
        <v>26</v>
      </c>
      <c r="M11" s="7" t="s">
        <v>27</v>
      </c>
      <c r="N11" s="7" t="s">
        <v>0</v>
      </c>
      <c r="O11" s="7" t="s">
        <v>203</v>
      </c>
      <c r="P11" s="7" t="s">
        <v>28</v>
      </c>
      <c r="Q11" s="7" t="s">
        <v>29</v>
      </c>
    </row>
    <row r="12" spans="1:18" ht="25.5" x14ac:dyDescent="0.2">
      <c r="A12" s="6" t="s">
        <v>52</v>
      </c>
      <c r="B12" s="2" t="s">
        <v>53</v>
      </c>
      <c r="C12" s="7" t="s">
        <v>32</v>
      </c>
      <c r="D12" s="7" t="s">
        <v>33</v>
      </c>
      <c r="E12" s="5" t="s">
        <v>50</v>
      </c>
      <c r="F12" s="7" t="s">
        <v>22</v>
      </c>
      <c r="G12" s="2" t="s">
        <v>36</v>
      </c>
      <c r="H12" s="5" t="s">
        <v>24</v>
      </c>
      <c r="I12" s="16">
        <v>25000000</v>
      </c>
      <c r="J12" s="12">
        <v>25000000</v>
      </c>
      <c r="K12" s="5" t="s">
        <v>25</v>
      </c>
      <c r="L12" s="5" t="s">
        <v>26</v>
      </c>
      <c r="M12" s="7" t="s">
        <v>27</v>
      </c>
      <c r="N12" s="7" t="s">
        <v>0</v>
      </c>
      <c r="O12" s="7" t="s">
        <v>203</v>
      </c>
      <c r="P12" s="7" t="s">
        <v>28</v>
      </c>
      <c r="Q12" s="7" t="s">
        <v>29</v>
      </c>
    </row>
    <row r="13" spans="1:18" ht="25.5" x14ac:dyDescent="0.2">
      <c r="A13" s="6" t="s">
        <v>54</v>
      </c>
      <c r="B13" s="2" t="s">
        <v>55</v>
      </c>
      <c r="C13" s="7" t="s">
        <v>33</v>
      </c>
      <c r="D13" s="7" t="s">
        <v>56</v>
      </c>
      <c r="E13" s="5" t="s">
        <v>57</v>
      </c>
      <c r="F13" s="7" t="s">
        <v>22</v>
      </c>
      <c r="G13" s="2" t="s">
        <v>42</v>
      </c>
      <c r="H13" s="5" t="s">
        <v>24</v>
      </c>
      <c r="I13" s="16">
        <v>46011000</v>
      </c>
      <c r="J13" s="12">
        <v>46011000</v>
      </c>
      <c r="K13" s="5" t="s">
        <v>25</v>
      </c>
      <c r="L13" s="5" t="s">
        <v>26</v>
      </c>
      <c r="M13" s="7" t="s">
        <v>27</v>
      </c>
      <c r="N13" s="7" t="s">
        <v>0</v>
      </c>
      <c r="O13" s="7" t="s">
        <v>203</v>
      </c>
      <c r="P13" s="7" t="s">
        <v>28</v>
      </c>
      <c r="Q13" s="7" t="s">
        <v>29</v>
      </c>
    </row>
    <row r="14" spans="1:18" ht="38.25" x14ac:dyDescent="0.2">
      <c r="A14" s="6" t="s">
        <v>58</v>
      </c>
      <c r="B14" s="2" t="s">
        <v>59</v>
      </c>
      <c r="C14" s="7" t="s">
        <v>39</v>
      </c>
      <c r="D14" s="7" t="s">
        <v>40</v>
      </c>
      <c r="E14" s="5" t="s">
        <v>60</v>
      </c>
      <c r="F14" s="7" t="s">
        <v>22</v>
      </c>
      <c r="G14" s="2" t="s">
        <v>61</v>
      </c>
      <c r="H14" s="5" t="s">
        <v>24</v>
      </c>
      <c r="I14" s="16">
        <v>50000000</v>
      </c>
      <c r="J14" s="12">
        <v>50000000</v>
      </c>
      <c r="K14" s="5" t="s">
        <v>25</v>
      </c>
      <c r="L14" s="5" t="s">
        <v>26</v>
      </c>
      <c r="M14" s="7" t="s">
        <v>27</v>
      </c>
      <c r="N14" s="7" t="s">
        <v>0</v>
      </c>
      <c r="O14" s="7" t="s">
        <v>203</v>
      </c>
      <c r="P14" s="7" t="s">
        <v>28</v>
      </c>
      <c r="Q14" s="7" t="s">
        <v>29</v>
      </c>
    </row>
    <row r="15" spans="1:18" ht="38.25" x14ac:dyDescent="0.2">
      <c r="A15" s="6" t="s">
        <v>62</v>
      </c>
      <c r="B15" s="2" t="s">
        <v>63</v>
      </c>
      <c r="C15" s="7" t="s">
        <v>33</v>
      </c>
      <c r="D15" s="7" t="s">
        <v>33</v>
      </c>
      <c r="E15" s="5" t="s">
        <v>64</v>
      </c>
      <c r="F15" s="7" t="s">
        <v>35</v>
      </c>
      <c r="G15" s="2" t="s">
        <v>36</v>
      </c>
      <c r="H15" s="5" t="s">
        <v>24</v>
      </c>
      <c r="I15" s="16">
        <v>6000000</v>
      </c>
      <c r="J15" s="12">
        <v>6000000</v>
      </c>
      <c r="K15" s="5" t="s">
        <v>25</v>
      </c>
      <c r="L15" s="5" t="s">
        <v>26</v>
      </c>
      <c r="M15" s="7" t="s">
        <v>27</v>
      </c>
      <c r="N15" s="7" t="s">
        <v>0</v>
      </c>
      <c r="O15" s="7" t="s">
        <v>203</v>
      </c>
      <c r="P15" s="7" t="s">
        <v>28</v>
      </c>
      <c r="Q15" s="7" t="s">
        <v>29</v>
      </c>
    </row>
    <row r="16" spans="1:18" ht="25.5" x14ac:dyDescent="0.2">
      <c r="A16" s="6" t="s">
        <v>65</v>
      </c>
      <c r="B16" s="2" t="s">
        <v>66</v>
      </c>
      <c r="C16" s="7" t="s">
        <v>39</v>
      </c>
      <c r="D16" s="7" t="s">
        <v>40</v>
      </c>
      <c r="E16" s="5" t="s">
        <v>47</v>
      </c>
      <c r="F16" s="7" t="s">
        <v>22</v>
      </c>
      <c r="G16" s="2" t="s">
        <v>61</v>
      </c>
      <c r="H16" s="5" t="s">
        <v>24</v>
      </c>
      <c r="I16" s="16">
        <v>18000000</v>
      </c>
      <c r="J16" s="12">
        <v>18000000</v>
      </c>
      <c r="K16" s="5" t="s">
        <v>25</v>
      </c>
      <c r="L16" s="5" t="s">
        <v>26</v>
      </c>
      <c r="M16" s="7" t="s">
        <v>27</v>
      </c>
      <c r="N16" s="7" t="s">
        <v>0</v>
      </c>
      <c r="O16" s="7" t="s">
        <v>203</v>
      </c>
      <c r="P16" s="7" t="s">
        <v>28</v>
      </c>
      <c r="Q16" s="7" t="s">
        <v>29</v>
      </c>
    </row>
    <row r="17" spans="1:18" ht="25.5" x14ac:dyDescent="0.2">
      <c r="A17" s="6" t="s">
        <v>67</v>
      </c>
      <c r="B17" s="2" t="s">
        <v>68</v>
      </c>
      <c r="C17" s="7" t="s">
        <v>40</v>
      </c>
      <c r="D17" s="7" t="s">
        <v>40</v>
      </c>
      <c r="E17" s="5" t="s">
        <v>64</v>
      </c>
      <c r="F17" s="7" t="s">
        <v>22</v>
      </c>
      <c r="G17" s="2" t="s">
        <v>36</v>
      </c>
      <c r="H17" s="5" t="s">
        <v>24</v>
      </c>
      <c r="I17" s="16">
        <v>1500000</v>
      </c>
      <c r="J17" s="12">
        <v>1500000</v>
      </c>
      <c r="K17" s="5" t="s">
        <v>25</v>
      </c>
      <c r="L17" s="5" t="s">
        <v>26</v>
      </c>
      <c r="M17" s="7" t="s">
        <v>27</v>
      </c>
      <c r="N17" s="7" t="s">
        <v>0</v>
      </c>
      <c r="O17" s="7" t="s">
        <v>203</v>
      </c>
      <c r="P17" s="7" t="s">
        <v>28</v>
      </c>
      <c r="Q17" s="7" t="s">
        <v>29</v>
      </c>
    </row>
    <row r="18" spans="1:18" ht="38.25" x14ac:dyDescent="0.2">
      <c r="A18" s="23" t="s">
        <v>0</v>
      </c>
      <c r="B18" s="2" t="s">
        <v>69</v>
      </c>
      <c r="C18" s="7" t="s">
        <v>20</v>
      </c>
      <c r="D18" s="7" t="s">
        <v>20</v>
      </c>
      <c r="E18" s="5" t="s">
        <v>21</v>
      </c>
      <c r="F18" s="7" t="s">
        <v>22</v>
      </c>
      <c r="G18" s="2" t="s">
        <v>61</v>
      </c>
      <c r="H18" s="5" t="s">
        <v>24</v>
      </c>
      <c r="I18" s="16">
        <v>10000000</v>
      </c>
      <c r="J18" s="12">
        <v>10000000</v>
      </c>
      <c r="K18" s="5" t="s">
        <v>25</v>
      </c>
      <c r="L18" s="5" t="s">
        <v>26</v>
      </c>
      <c r="M18" s="7" t="s">
        <v>27</v>
      </c>
      <c r="N18" s="7" t="s">
        <v>0</v>
      </c>
      <c r="O18" s="7" t="s">
        <v>203</v>
      </c>
      <c r="P18" s="7" t="s">
        <v>28</v>
      </c>
      <c r="Q18" s="7" t="s">
        <v>29</v>
      </c>
    </row>
    <row r="19" spans="1:18" ht="25.5" x14ac:dyDescent="0.2">
      <c r="A19" s="23" t="s">
        <v>0</v>
      </c>
      <c r="B19" s="2" t="s">
        <v>70</v>
      </c>
      <c r="C19" s="7" t="s">
        <v>0</v>
      </c>
      <c r="D19" s="7" t="s">
        <v>0</v>
      </c>
      <c r="E19" s="5" t="s">
        <v>50</v>
      </c>
      <c r="F19" s="7" t="s">
        <v>22</v>
      </c>
      <c r="G19" s="2" t="s">
        <v>0</v>
      </c>
      <c r="H19" s="5" t="s">
        <v>24</v>
      </c>
      <c r="I19" s="16">
        <v>30000000</v>
      </c>
      <c r="J19" s="12">
        <v>30000000</v>
      </c>
      <c r="K19" s="5" t="s">
        <v>71</v>
      </c>
      <c r="L19" s="5" t="s">
        <v>0</v>
      </c>
      <c r="M19" s="7" t="s">
        <v>27</v>
      </c>
      <c r="N19" s="7" t="s">
        <v>0</v>
      </c>
      <c r="O19" s="7" t="s">
        <v>203</v>
      </c>
      <c r="P19" s="7" t="s">
        <v>28</v>
      </c>
      <c r="Q19" s="7" t="s">
        <v>29</v>
      </c>
    </row>
    <row r="20" spans="1:18" ht="38.25" x14ac:dyDescent="0.2">
      <c r="A20" s="6" t="s">
        <v>72</v>
      </c>
      <c r="B20" s="2" t="s">
        <v>73</v>
      </c>
      <c r="C20" s="7" t="s">
        <v>0</v>
      </c>
      <c r="D20" s="7" t="s">
        <v>0</v>
      </c>
      <c r="E20" s="5" t="s">
        <v>47</v>
      </c>
      <c r="F20" s="7" t="s">
        <v>22</v>
      </c>
      <c r="G20" s="2" t="s">
        <v>0</v>
      </c>
      <c r="H20" s="5" t="s">
        <v>24</v>
      </c>
      <c r="I20" s="16">
        <v>65000000</v>
      </c>
      <c r="J20" s="12">
        <v>65000000</v>
      </c>
      <c r="K20" s="5" t="s">
        <v>71</v>
      </c>
      <c r="L20" s="5" t="s">
        <v>0</v>
      </c>
      <c r="M20" s="7" t="s">
        <v>27</v>
      </c>
      <c r="N20" s="7" t="s">
        <v>0</v>
      </c>
      <c r="O20" s="7" t="s">
        <v>203</v>
      </c>
      <c r="P20" s="7" t="s">
        <v>28</v>
      </c>
      <c r="Q20" s="7" t="s">
        <v>29</v>
      </c>
    </row>
    <row r="21" spans="1:18" ht="25.5" x14ac:dyDescent="0.2">
      <c r="A21" s="23"/>
      <c r="B21" s="2" t="s">
        <v>202</v>
      </c>
      <c r="C21" s="7" t="s">
        <v>56</v>
      </c>
      <c r="D21" s="7" t="s">
        <v>56</v>
      </c>
      <c r="E21" s="5" t="s">
        <v>95</v>
      </c>
      <c r="F21" s="7" t="s">
        <v>22</v>
      </c>
      <c r="G21" s="2" t="s">
        <v>36</v>
      </c>
      <c r="H21" s="5" t="s">
        <v>24</v>
      </c>
      <c r="I21" s="16">
        <v>23200000</v>
      </c>
      <c r="J21" s="12">
        <f>+I21+0</f>
        <v>23200000</v>
      </c>
      <c r="K21" s="5" t="s">
        <v>25</v>
      </c>
      <c r="L21" s="5" t="s">
        <v>26</v>
      </c>
      <c r="M21" s="7" t="s">
        <v>27</v>
      </c>
      <c r="N21" s="7"/>
      <c r="O21" s="7" t="s">
        <v>203</v>
      </c>
      <c r="P21" s="7" t="s">
        <v>28</v>
      </c>
      <c r="Q21" s="7" t="s">
        <v>29</v>
      </c>
      <c r="R21" s="22"/>
    </row>
    <row r="22" spans="1:18" ht="38.25" x14ac:dyDescent="0.2">
      <c r="A22" s="6" t="s">
        <v>74</v>
      </c>
      <c r="B22" s="2" t="s">
        <v>75</v>
      </c>
      <c r="C22" s="7" t="s">
        <v>33</v>
      </c>
      <c r="D22" s="7" t="s">
        <v>33</v>
      </c>
      <c r="E22" s="5" t="s">
        <v>21</v>
      </c>
      <c r="F22" s="7" t="s">
        <v>22</v>
      </c>
      <c r="G22" s="2" t="s">
        <v>23</v>
      </c>
      <c r="H22" s="5" t="s">
        <v>24</v>
      </c>
      <c r="I22" s="16">
        <v>46800000</v>
      </c>
      <c r="J22" s="12">
        <f>+I22+0</f>
        <v>46800000</v>
      </c>
      <c r="K22" s="5" t="s">
        <v>25</v>
      </c>
      <c r="L22" s="5" t="s">
        <v>26</v>
      </c>
      <c r="M22" s="7" t="s">
        <v>27</v>
      </c>
      <c r="N22" s="7" t="s">
        <v>0</v>
      </c>
      <c r="O22" s="7" t="s">
        <v>203</v>
      </c>
      <c r="P22" s="7" t="s">
        <v>28</v>
      </c>
      <c r="Q22" s="7" t="s">
        <v>29</v>
      </c>
    </row>
    <row r="23" spans="1:18" ht="25.5" x14ac:dyDescent="0.2">
      <c r="A23" s="6" t="s">
        <v>76</v>
      </c>
      <c r="B23" s="2" t="s">
        <v>77</v>
      </c>
      <c r="C23" s="7" t="s">
        <v>78</v>
      </c>
      <c r="D23" s="7" t="s">
        <v>78</v>
      </c>
      <c r="E23" s="5" t="s">
        <v>21</v>
      </c>
      <c r="F23" s="7" t="s">
        <v>22</v>
      </c>
      <c r="G23" s="2" t="s">
        <v>36</v>
      </c>
      <c r="H23" s="5" t="s">
        <v>24</v>
      </c>
      <c r="I23" s="16">
        <v>7500000</v>
      </c>
      <c r="J23" s="12">
        <v>7500000</v>
      </c>
      <c r="K23" s="5" t="s">
        <v>25</v>
      </c>
      <c r="L23" s="5" t="s">
        <v>26</v>
      </c>
      <c r="M23" s="7" t="s">
        <v>27</v>
      </c>
      <c r="N23" s="7" t="s">
        <v>0</v>
      </c>
      <c r="O23" s="7" t="s">
        <v>203</v>
      </c>
      <c r="P23" s="7" t="s">
        <v>28</v>
      </c>
      <c r="Q23" s="7" t="s">
        <v>29</v>
      </c>
    </row>
    <row r="24" spans="1:18" ht="38.25" x14ac:dyDescent="0.2">
      <c r="A24" s="6" t="s">
        <v>79</v>
      </c>
      <c r="B24" s="2" t="s">
        <v>80</v>
      </c>
      <c r="C24" s="7" t="s">
        <v>81</v>
      </c>
      <c r="D24" s="7" t="s">
        <v>81</v>
      </c>
      <c r="E24" s="5" t="s">
        <v>21</v>
      </c>
      <c r="F24" s="7" t="s">
        <v>22</v>
      </c>
      <c r="G24" s="2" t="s">
        <v>61</v>
      </c>
      <c r="H24" s="5" t="s">
        <v>24</v>
      </c>
      <c r="I24" s="16">
        <v>2500000</v>
      </c>
      <c r="J24" s="12">
        <v>2500000</v>
      </c>
      <c r="K24" s="5" t="s">
        <v>25</v>
      </c>
      <c r="L24" s="5" t="s">
        <v>26</v>
      </c>
      <c r="M24" s="7" t="s">
        <v>27</v>
      </c>
      <c r="N24" s="7" t="s">
        <v>0</v>
      </c>
      <c r="O24" s="7" t="s">
        <v>203</v>
      </c>
      <c r="P24" s="7" t="s">
        <v>28</v>
      </c>
      <c r="Q24" s="7" t="s">
        <v>29</v>
      </c>
    </row>
    <row r="25" spans="1:18" ht="38.25" x14ac:dyDescent="0.2">
      <c r="A25" s="6" t="s">
        <v>79</v>
      </c>
      <c r="B25" s="2" t="s">
        <v>82</v>
      </c>
      <c r="C25" s="7" t="s">
        <v>32</v>
      </c>
      <c r="D25" s="7" t="s">
        <v>33</v>
      </c>
      <c r="E25" s="5" t="s">
        <v>21</v>
      </c>
      <c r="F25" s="7" t="s">
        <v>22</v>
      </c>
      <c r="G25" s="2" t="s">
        <v>42</v>
      </c>
      <c r="H25" s="5" t="s">
        <v>24</v>
      </c>
      <c r="I25" s="16">
        <v>100000000</v>
      </c>
      <c r="J25" s="12">
        <v>100000000</v>
      </c>
      <c r="K25" s="5" t="s">
        <v>25</v>
      </c>
      <c r="L25" s="5" t="s">
        <v>26</v>
      </c>
      <c r="M25" s="7" t="s">
        <v>27</v>
      </c>
      <c r="N25" s="7" t="s">
        <v>0</v>
      </c>
      <c r="O25" s="7" t="s">
        <v>203</v>
      </c>
      <c r="P25" s="7" t="s">
        <v>28</v>
      </c>
      <c r="Q25" s="7" t="s">
        <v>29</v>
      </c>
    </row>
    <row r="26" spans="1:18" ht="48" customHeight="1" x14ac:dyDescent="0.2">
      <c r="A26" s="6" t="s">
        <v>83</v>
      </c>
      <c r="B26" s="2" t="s">
        <v>200</v>
      </c>
      <c r="C26" s="7" t="s">
        <v>32</v>
      </c>
      <c r="D26" s="25" t="s">
        <v>32</v>
      </c>
      <c r="E26" s="26" t="s">
        <v>205</v>
      </c>
      <c r="F26" s="25" t="s">
        <v>22</v>
      </c>
      <c r="G26" s="27" t="s">
        <v>201</v>
      </c>
      <c r="H26" s="5" t="s">
        <v>24</v>
      </c>
      <c r="I26" s="16">
        <v>43383333</v>
      </c>
      <c r="J26" s="12">
        <f>+I26+0</f>
        <v>43383333</v>
      </c>
      <c r="K26" s="5" t="s">
        <v>25</v>
      </c>
      <c r="L26" s="5" t="s">
        <v>26</v>
      </c>
      <c r="M26" s="7" t="s">
        <v>27</v>
      </c>
      <c r="N26" s="7"/>
      <c r="O26" s="7" t="s">
        <v>203</v>
      </c>
      <c r="P26" s="7" t="s">
        <v>28</v>
      </c>
      <c r="Q26" s="7" t="s">
        <v>29</v>
      </c>
      <c r="R26" s="22"/>
    </row>
    <row r="27" spans="1:18" ht="25.5" x14ac:dyDescent="0.2">
      <c r="A27" s="6" t="s">
        <v>83</v>
      </c>
      <c r="B27" s="2" t="s">
        <v>84</v>
      </c>
      <c r="C27" s="7" t="s">
        <v>20</v>
      </c>
      <c r="D27" s="7" t="s">
        <v>32</v>
      </c>
      <c r="E27" s="5" t="s">
        <v>47</v>
      </c>
      <c r="F27" s="7" t="s">
        <v>22</v>
      </c>
      <c r="G27" s="2" t="s">
        <v>23</v>
      </c>
      <c r="H27" s="5" t="s">
        <v>24</v>
      </c>
      <c r="I27" s="16">
        <v>95000000</v>
      </c>
      <c r="J27" s="12">
        <v>95000000</v>
      </c>
      <c r="K27" s="5" t="s">
        <v>25</v>
      </c>
      <c r="L27" s="5" t="s">
        <v>26</v>
      </c>
      <c r="M27" s="7" t="s">
        <v>27</v>
      </c>
      <c r="N27" s="7" t="s">
        <v>0</v>
      </c>
      <c r="O27" s="7" t="s">
        <v>203</v>
      </c>
      <c r="P27" s="7" t="s">
        <v>28</v>
      </c>
      <c r="Q27" s="7" t="s">
        <v>29</v>
      </c>
    </row>
    <row r="28" spans="1:18" ht="51" x14ac:dyDescent="0.2">
      <c r="A28" s="6" t="s">
        <v>83</v>
      </c>
      <c r="B28" s="27" t="s">
        <v>198</v>
      </c>
      <c r="C28" s="25" t="s">
        <v>32</v>
      </c>
      <c r="D28" s="25" t="s">
        <v>32</v>
      </c>
      <c r="E28" s="26" t="s">
        <v>97</v>
      </c>
      <c r="F28" s="7" t="s">
        <v>22</v>
      </c>
      <c r="G28" s="2" t="s">
        <v>201</v>
      </c>
      <c r="H28" s="5" t="s">
        <v>24</v>
      </c>
      <c r="I28" s="16">
        <v>32500000</v>
      </c>
      <c r="J28" s="12">
        <f>+I28+0</f>
        <v>32500000</v>
      </c>
      <c r="K28" s="5" t="s">
        <v>25</v>
      </c>
      <c r="L28" s="5" t="s">
        <v>26</v>
      </c>
      <c r="M28" s="7" t="s">
        <v>27</v>
      </c>
      <c r="N28" s="7"/>
      <c r="O28" s="7" t="s">
        <v>203</v>
      </c>
      <c r="P28" s="7" t="s">
        <v>28</v>
      </c>
      <c r="Q28" s="7" t="s">
        <v>29</v>
      </c>
      <c r="R28" s="22"/>
    </row>
    <row r="29" spans="1:18" ht="51" x14ac:dyDescent="0.2">
      <c r="A29" s="6" t="s">
        <v>83</v>
      </c>
      <c r="B29" s="2" t="s">
        <v>85</v>
      </c>
      <c r="C29" s="7" t="s">
        <v>20</v>
      </c>
      <c r="D29" s="7" t="s">
        <v>32</v>
      </c>
      <c r="E29" s="5" t="s">
        <v>47</v>
      </c>
      <c r="F29" s="7" t="s">
        <v>22</v>
      </c>
      <c r="G29" s="2" t="s">
        <v>23</v>
      </c>
      <c r="H29" s="5" t="s">
        <v>24</v>
      </c>
      <c r="I29" s="16">
        <v>27500000</v>
      </c>
      <c r="J29" s="12">
        <f>+I29+0</f>
        <v>27500000</v>
      </c>
      <c r="K29" s="5" t="s">
        <v>25</v>
      </c>
      <c r="L29" s="5" t="s">
        <v>26</v>
      </c>
      <c r="M29" s="7" t="s">
        <v>27</v>
      </c>
      <c r="N29" s="7" t="s">
        <v>0</v>
      </c>
      <c r="O29" s="7" t="s">
        <v>203</v>
      </c>
      <c r="P29" s="7" t="s">
        <v>28</v>
      </c>
      <c r="Q29" s="7" t="s">
        <v>29</v>
      </c>
    </row>
    <row r="30" spans="1:18" ht="63.75" x14ac:dyDescent="0.2">
      <c r="A30" s="6" t="s">
        <v>86</v>
      </c>
      <c r="B30" s="2" t="s">
        <v>206</v>
      </c>
      <c r="C30" s="7" t="s">
        <v>32</v>
      </c>
      <c r="D30" s="25" t="s">
        <v>199</v>
      </c>
      <c r="E30" s="26" t="s">
        <v>207</v>
      </c>
      <c r="F30" s="7" t="s">
        <v>22</v>
      </c>
      <c r="G30" s="2" t="s">
        <v>201</v>
      </c>
      <c r="H30" s="5" t="s">
        <v>24</v>
      </c>
      <c r="I30" s="16">
        <v>113500000</v>
      </c>
      <c r="J30" s="12">
        <f>+I30+0</f>
        <v>113500000</v>
      </c>
      <c r="K30" s="5" t="s">
        <v>25</v>
      </c>
      <c r="L30" s="5" t="s">
        <v>26</v>
      </c>
      <c r="M30" s="7" t="s">
        <v>27</v>
      </c>
      <c r="N30" s="7"/>
      <c r="O30" s="7" t="s">
        <v>203</v>
      </c>
      <c r="P30" s="7" t="s">
        <v>28</v>
      </c>
      <c r="Q30" s="7" t="s">
        <v>29</v>
      </c>
      <c r="R30" s="22"/>
    </row>
    <row r="31" spans="1:18" ht="63.75" x14ac:dyDescent="0.2">
      <c r="A31" s="6" t="s">
        <v>86</v>
      </c>
      <c r="B31" s="2" t="s">
        <v>87</v>
      </c>
      <c r="C31" s="7" t="s">
        <v>88</v>
      </c>
      <c r="D31" s="7" t="s">
        <v>78</v>
      </c>
      <c r="E31" s="5" t="s">
        <v>21</v>
      </c>
      <c r="F31" s="7" t="s">
        <v>22</v>
      </c>
      <c r="G31" s="2" t="s">
        <v>89</v>
      </c>
      <c r="H31" s="5" t="s">
        <v>24</v>
      </c>
      <c r="I31" s="16">
        <v>372432500</v>
      </c>
      <c r="J31" s="12">
        <f>+I31+0</f>
        <v>372432500</v>
      </c>
      <c r="K31" s="5" t="s">
        <v>25</v>
      </c>
      <c r="L31" s="5" t="s">
        <v>26</v>
      </c>
      <c r="M31" s="7" t="s">
        <v>27</v>
      </c>
      <c r="N31" s="7" t="s">
        <v>0</v>
      </c>
      <c r="O31" s="7" t="s">
        <v>203</v>
      </c>
      <c r="P31" s="7" t="s">
        <v>28</v>
      </c>
      <c r="Q31" s="7" t="s">
        <v>29</v>
      </c>
    </row>
    <row r="32" spans="1:18" ht="25.5" x14ac:dyDescent="0.2">
      <c r="A32" s="6" t="s">
        <v>90</v>
      </c>
      <c r="B32" s="2" t="s">
        <v>91</v>
      </c>
      <c r="C32" s="7" t="s">
        <v>20</v>
      </c>
      <c r="D32" s="7" t="s">
        <v>32</v>
      </c>
      <c r="E32" s="5" t="s">
        <v>21</v>
      </c>
      <c r="F32" s="7" t="s">
        <v>22</v>
      </c>
      <c r="G32" s="2" t="s">
        <v>61</v>
      </c>
      <c r="H32" s="5" t="s">
        <v>24</v>
      </c>
      <c r="I32" s="16">
        <v>144000000</v>
      </c>
      <c r="J32" s="12">
        <v>144000000</v>
      </c>
      <c r="K32" s="5" t="s">
        <v>25</v>
      </c>
      <c r="L32" s="5" t="s">
        <v>26</v>
      </c>
      <c r="M32" s="7" t="s">
        <v>27</v>
      </c>
      <c r="N32" s="7" t="s">
        <v>0</v>
      </c>
      <c r="O32" s="7" t="s">
        <v>203</v>
      </c>
      <c r="P32" s="7" t="s">
        <v>28</v>
      </c>
      <c r="Q32" s="7" t="s">
        <v>29</v>
      </c>
    </row>
    <row r="33" spans="1:17" ht="38.25" x14ac:dyDescent="0.2">
      <c r="A33" s="6" t="s">
        <v>92</v>
      </c>
      <c r="B33" s="2" t="s">
        <v>93</v>
      </c>
      <c r="C33" s="7" t="s">
        <v>20</v>
      </c>
      <c r="D33" s="7" t="s">
        <v>33</v>
      </c>
      <c r="E33" s="5" t="s">
        <v>47</v>
      </c>
      <c r="F33" s="7" t="s">
        <v>22</v>
      </c>
      <c r="G33" s="2" t="s">
        <v>36</v>
      </c>
      <c r="H33" s="5" t="s">
        <v>24</v>
      </c>
      <c r="I33" s="16">
        <v>22000000</v>
      </c>
      <c r="J33" s="12">
        <v>22000000</v>
      </c>
      <c r="K33" s="5" t="s">
        <v>25</v>
      </c>
      <c r="L33" s="5" t="s">
        <v>26</v>
      </c>
      <c r="M33" s="7" t="s">
        <v>27</v>
      </c>
      <c r="N33" s="7" t="s">
        <v>0</v>
      </c>
      <c r="O33" s="7" t="s">
        <v>203</v>
      </c>
      <c r="P33" s="7" t="s">
        <v>28</v>
      </c>
      <c r="Q33" s="7" t="s">
        <v>29</v>
      </c>
    </row>
    <row r="34" spans="1:17" x14ac:dyDescent="0.2">
      <c r="A34" s="23" t="s">
        <v>0</v>
      </c>
      <c r="B34" s="2" t="s">
        <v>94</v>
      </c>
      <c r="C34" s="7" t="s">
        <v>0</v>
      </c>
      <c r="D34" s="7" t="s">
        <v>0</v>
      </c>
      <c r="E34" s="5" t="s">
        <v>95</v>
      </c>
      <c r="F34" s="7" t="s">
        <v>0</v>
      </c>
      <c r="G34" s="2" t="s">
        <v>0</v>
      </c>
      <c r="H34" s="5" t="s">
        <v>0</v>
      </c>
      <c r="I34" s="16">
        <v>70000000</v>
      </c>
      <c r="J34" s="12">
        <v>70000000</v>
      </c>
      <c r="K34" s="5" t="s">
        <v>71</v>
      </c>
      <c r="L34" s="5" t="s">
        <v>0</v>
      </c>
      <c r="M34" s="7" t="s">
        <v>27</v>
      </c>
      <c r="N34" s="7" t="s">
        <v>0</v>
      </c>
      <c r="O34" s="7" t="s">
        <v>203</v>
      </c>
      <c r="P34" s="7" t="s">
        <v>28</v>
      </c>
      <c r="Q34" s="7" t="s">
        <v>29</v>
      </c>
    </row>
    <row r="35" spans="1:17" ht="38.25" x14ac:dyDescent="0.2">
      <c r="A35" s="24" t="s">
        <v>0</v>
      </c>
      <c r="B35" s="2" t="s">
        <v>96</v>
      </c>
      <c r="C35" s="7" t="s">
        <v>33</v>
      </c>
      <c r="D35" s="7" t="s">
        <v>33</v>
      </c>
      <c r="E35" s="5" t="s">
        <v>34</v>
      </c>
      <c r="F35" s="7" t="s">
        <v>22</v>
      </c>
      <c r="G35" s="2" t="s">
        <v>204</v>
      </c>
      <c r="H35" s="5" t="s">
        <v>24</v>
      </c>
      <c r="I35" s="16">
        <v>25000000</v>
      </c>
      <c r="J35" s="12">
        <v>25000000</v>
      </c>
      <c r="K35" s="5" t="s">
        <v>71</v>
      </c>
      <c r="L35" s="5" t="s">
        <v>0</v>
      </c>
      <c r="M35" s="7" t="s">
        <v>27</v>
      </c>
      <c r="N35" s="7" t="s">
        <v>0</v>
      </c>
      <c r="O35" s="7" t="s">
        <v>203</v>
      </c>
      <c r="P35" s="7" t="s">
        <v>28</v>
      </c>
      <c r="Q35" s="7" t="s">
        <v>29</v>
      </c>
    </row>
    <row r="36" spans="1:17" ht="25.5" x14ac:dyDescent="0.2">
      <c r="A36" s="23" t="s">
        <v>0</v>
      </c>
      <c r="B36" s="2" t="s">
        <v>98</v>
      </c>
      <c r="C36" s="7" t="s">
        <v>0</v>
      </c>
      <c r="D36" s="7" t="s">
        <v>0</v>
      </c>
      <c r="E36" s="5" t="s">
        <v>60</v>
      </c>
      <c r="F36" s="7" t="s">
        <v>0</v>
      </c>
      <c r="G36" s="2" t="s">
        <v>0</v>
      </c>
      <c r="H36" s="5" t="s">
        <v>0</v>
      </c>
      <c r="I36" s="16">
        <v>20000000</v>
      </c>
      <c r="J36" s="12">
        <v>20000000</v>
      </c>
      <c r="K36" s="5" t="s">
        <v>71</v>
      </c>
      <c r="L36" s="5" t="s">
        <v>0</v>
      </c>
      <c r="M36" s="7" t="s">
        <v>27</v>
      </c>
      <c r="N36" s="7" t="s">
        <v>0</v>
      </c>
      <c r="O36" s="7" t="s">
        <v>203</v>
      </c>
      <c r="P36" s="7" t="s">
        <v>28</v>
      </c>
      <c r="Q36" s="7" t="s">
        <v>29</v>
      </c>
    </row>
    <row r="37" spans="1:17" ht="25.5" x14ac:dyDescent="0.2">
      <c r="A37" s="23" t="s">
        <v>0</v>
      </c>
      <c r="B37" s="2" t="s">
        <v>99</v>
      </c>
      <c r="C37" s="7" t="s">
        <v>0</v>
      </c>
      <c r="D37" s="7" t="s">
        <v>0</v>
      </c>
      <c r="E37" s="5" t="s">
        <v>21</v>
      </c>
      <c r="F37" s="7" t="s">
        <v>0</v>
      </c>
      <c r="G37" s="2" t="s">
        <v>0</v>
      </c>
      <c r="H37" s="5" t="s">
        <v>0</v>
      </c>
      <c r="I37" s="16">
        <v>22067500</v>
      </c>
      <c r="J37" s="12">
        <v>22067500</v>
      </c>
      <c r="K37" s="5" t="s">
        <v>71</v>
      </c>
      <c r="L37" s="5" t="s">
        <v>0</v>
      </c>
      <c r="M37" s="7" t="s">
        <v>27</v>
      </c>
      <c r="N37" s="7" t="s">
        <v>0</v>
      </c>
      <c r="O37" s="7" t="s">
        <v>203</v>
      </c>
      <c r="P37" s="7" t="s">
        <v>28</v>
      </c>
      <c r="Q37" s="7" t="s">
        <v>29</v>
      </c>
    </row>
    <row r="38" spans="1:17" ht="38.25" x14ac:dyDescent="0.2">
      <c r="A38" s="6" t="s">
        <v>100</v>
      </c>
      <c r="B38" s="2" t="s">
        <v>101</v>
      </c>
      <c r="C38" s="7" t="s">
        <v>32</v>
      </c>
      <c r="D38" s="7" t="s">
        <v>33</v>
      </c>
      <c r="E38" s="5" t="s">
        <v>50</v>
      </c>
      <c r="F38" s="7" t="s">
        <v>22</v>
      </c>
      <c r="G38" s="2" t="s">
        <v>51</v>
      </c>
      <c r="H38" s="5" t="s">
        <v>24</v>
      </c>
      <c r="I38" s="16">
        <v>60000000</v>
      </c>
      <c r="J38" s="12">
        <v>60000000</v>
      </c>
      <c r="K38" s="5" t="s">
        <v>25</v>
      </c>
      <c r="L38" s="5" t="s">
        <v>26</v>
      </c>
      <c r="M38" s="7" t="s">
        <v>27</v>
      </c>
      <c r="N38" s="7" t="s">
        <v>0</v>
      </c>
      <c r="O38" s="7" t="s">
        <v>203</v>
      </c>
      <c r="P38" s="7" t="s">
        <v>28</v>
      </c>
      <c r="Q38" s="7" t="s">
        <v>29</v>
      </c>
    </row>
    <row r="39" spans="1:17" ht="63.75" x14ac:dyDescent="0.2">
      <c r="A39" s="6" t="s">
        <v>102</v>
      </c>
      <c r="B39" s="2" t="s">
        <v>103</v>
      </c>
      <c r="C39" s="7" t="s">
        <v>32</v>
      </c>
      <c r="D39" s="7" t="s">
        <v>33</v>
      </c>
      <c r="E39" s="5" t="s">
        <v>57</v>
      </c>
      <c r="F39" s="7" t="s">
        <v>22</v>
      </c>
      <c r="G39" s="2" t="s">
        <v>42</v>
      </c>
      <c r="H39" s="5" t="s">
        <v>24</v>
      </c>
      <c r="I39" s="16">
        <v>85000000</v>
      </c>
      <c r="J39" s="12">
        <v>85000000</v>
      </c>
      <c r="K39" s="5" t="s">
        <v>25</v>
      </c>
      <c r="L39" s="5" t="s">
        <v>26</v>
      </c>
      <c r="M39" s="7" t="s">
        <v>27</v>
      </c>
      <c r="N39" s="7" t="s">
        <v>0</v>
      </c>
      <c r="O39" s="7" t="s">
        <v>203</v>
      </c>
      <c r="P39" s="7" t="s">
        <v>28</v>
      </c>
      <c r="Q39" s="7" t="s">
        <v>29</v>
      </c>
    </row>
    <row r="40" spans="1:17" ht="51" x14ac:dyDescent="0.2">
      <c r="A40" s="6" t="s">
        <v>104</v>
      </c>
      <c r="B40" s="2" t="s">
        <v>105</v>
      </c>
      <c r="C40" s="7" t="s">
        <v>20</v>
      </c>
      <c r="D40" s="7" t="s">
        <v>20</v>
      </c>
      <c r="E40" s="5" t="s">
        <v>21</v>
      </c>
      <c r="F40" s="7" t="s">
        <v>22</v>
      </c>
      <c r="G40" s="2" t="s">
        <v>23</v>
      </c>
      <c r="H40" s="5" t="s">
        <v>24</v>
      </c>
      <c r="I40" s="16">
        <v>360817000</v>
      </c>
      <c r="J40" s="12">
        <v>381000000</v>
      </c>
      <c r="K40" s="5" t="s">
        <v>25</v>
      </c>
      <c r="L40" s="5" t="s">
        <v>26</v>
      </c>
      <c r="M40" s="7" t="s">
        <v>27</v>
      </c>
      <c r="N40" s="7" t="s">
        <v>0</v>
      </c>
      <c r="O40" s="7" t="s">
        <v>203</v>
      </c>
      <c r="P40" s="7" t="s">
        <v>28</v>
      </c>
      <c r="Q40" s="7" t="s">
        <v>29</v>
      </c>
    </row>
    <row r="41" spans="1:17" ht="25.5" x14ac:dyDescent="0.2">
      <c r="A41" s="6" t="s">
        <v>106</v>
      </c>
      <c r="B41" s="2" t="s">
        <v>107</v>
      </c>
      <c r="C41" s="7" t="s">
        <v>32</v>
      </c>
      <c r="D41" s="7" t="s">
        <v>32</v>
      </c>
      <c r="E41" s="5" t="s">
        <v>41</v>
      </c>
      <c r="F41" s="7" t="s">
        <v>22</v>
      </c>
      <c r="G41" s="2" t="s">
        <v>23</v>
      </c>
      <c r="H41" s="5" t="s">
        <v>24</v>
      </c>
      <c r="I41" s="16">
        <v>201020000</v>
      </c>
      <c r="J41" s="12">
        <f>+I40+0</f>
        <v>360817000</v>
      </c>
      <c r="K41" s="5" t="s">
        <v>25</v>
      </c>
      <c r="L41" s="5" t="s">
        <v>26</v>
      </c>
      <c r="M41" s="7" t="s">
        <v>27</v>
      </c>
      <c r="N41" s="7" t="s">
        <v>0</v>
      </c>
      <c r="O41" s="7" t="s">
        <v>203</v>
      </c>
      <c r="P41" s="7" t="s">
        <v>28</v>
      </c>
      <c r="Q41" s="7" t="s">
        <v>29</v>
      </c>
    </row>
    <row r="42" spans="1:17" ht="25.5" x14ac:dyDescent="0.2">
      <c r="A42" s="6" t="s">
        <v>108</v>
      </c>
      <c r="B42" s="2" t="s">
        <v>109</v>
      </c>
      <c r="C42" s="7" t="s">
        <v>32</v>
      </c>
      <c r="D42" s="7" t="s">
        <v>33</v>
      </c>
      <c r="E42" s="5" t="s">
        <v>60</v>
      </c>
      <c r="F42" s="7" t="s">
        <v>22</v>
      </c>
      <c r="G42" s="2" t="s">
        <v>23</v>
      </c>
      <c r="H42" s="5" t="s">
        <v>24</v>
      </c>
      <c r="I42" s="16">
        <v>43826000</v>
      </c>
      <c r="J42" s="12">
        <v>43826000</v>
      </c>
      <c r="K42" s="5" t="s">
        <v>25</v>
      </c>
      <c r="L42" s="5" t="s">
        <v>26</v>
      </c>
      <c r="M42" s="7" t="s">
        <v>27</v>
      </c>
      <c r="N42" s="7" t="s">
        <v>0</v>
      </c>
      <c r="O42" s="7" t="s">
        <v>203</v>
      </c>
      <c r="P42" s="7" t="s">
        <v>28</v>
      </c>
      <c r="Q42" s="7" t="s">
        <v>29</v>
      </c>
    </row>
    <row r="43" spans="1:17" ht="25.5" x14ac:dyDescent="0.2">
      <c r="A43" s="6" t="s">
        <v>110</v>
      </c>
      <c r="B43" s="2" t="s">
        <v>111</v>
      </c>
      <c r="C43" s="7" t="s">
        <v>33</v>
      </c>
      <c r="D43" s="7" t="s">
        <v>39</v>
      </c>
      <c r="E43" s="5" t="s">
        <v>60</v>
      </c>
      <c r="F43" s="7" t="s">
        <v>22</v>
      </c>
      <c r="G43" s="2" t="s">
        <v>23</v>
      </c>
      <c r="H43" s="5" t="s">
        <v>24</v>
      </c>
      <c r="I43" s="16">
        <v>394434000</v>
      </c>
      <c r="J43" s="12">
        <v>394434000</v>
      </c>
      <c r="K43" s="5" t="s">
        <v>25</v>
      </c>
      <c r="L43" s="5" t="s">
        <v>26</v>
      </c>
      <c r="M43" s="7" t="s">
        <v>27</v>
      </c>
      <c r="N43" s="7" t="s">
        <v>0</v>
      </c>
      <c r="O43" s="7" t="s">
        <v>203</v>
      </c>
      <c r="P43" s="7" t="s">
        <v>28</v>
      </c>
      <c r="Q43" s="7" t="s">
        <v>29</v>
      </c>
    </row>
    <row r="44" spans="1:17" ht="25.5" x14ac:dyDescent="0.2">
      <c r="A44" s="6" t="s">
        <v>112</v>
      </c>
      <c r="B44" s="2" t="s">
        <v>113</v>
      </c>
      <c r="C44" s="7" t="s">
        <v>32</v>
      </c>
      <c r="D44" s="7" t="s">
        <v>33</v>
      </c>
      <c r="E44" s="5" t="s">
        <v>41</v>
      </c>
      <c r="F44" s="7" t="s">
        <v>22</v>
      </c>
      <c r="G44" s="2" t="s">
        <v>114</v>
      </c>
      <c r="H44" s="5" t="s">
        <v>24</v>
      </c>
      <c r="I44" s="16">
        <v>43826000</v>
      </c>
      <c r="J44" s="12">
        <v>43826000</v>
      </c>
      <c r="K44" s="5" t="s">
        <v>25</v>
      </c>
      <c r="L44" s="5" t="s">
        <v>26</v>
      </c>
      <c r="M44" s="7" t="s">
        <v>27</v>
      </c>
      <c r="N44" s="7" t="s">
        <v>0</v>
      </c>
      <c r="O44" s="7" t="s">
        <v>203</v>
      </c>
      <c r="P44" s="7" t="s">
        <v>28</v>
      </c>
      <c r="Q44" s="7" t="s">
        <v>29</v>
      </c>
    </row>
    <row r="45" spans="1:17" ht="25.5" x14ac:dyDescent="0.2">
      <c r="A45" s="6" t="s">
        <v>115</v>
      </c>
      <c r="B45" s="2" t="s">
        <v>116</v>
      </c>
      <c r="C45" s="7" t="s">
        <v>33</v>
      </c>
      <c r="D45" s="7" t="s">
        <v>39</v>
      </c>
      <c r="E45" s="5" t="s">
        <v>41</v>
      </c>
      <c r="F45" s="7" t="s">
        <v>22</v>
      </c>
      <c r="G45" s="2" t="s">
        <v>89</v>
      </c>
      <c r="H45" s="5" t="s">
        <v>24</v>
      </c>
      <c r="I45" s="16">
        <v>394434000</v>
      </c>
      <c r="J45" s="12">
        <v>394434000</v>
      </c>
      <c r="K45" s="5" t="s">
        <v>25</v>
      </c>
      <c r="L45" s="5" t="s">
        <v>26</v>
      </c>
      <c r="M45" s="7" t="s">
        <v>27</v>
      </c>
      <c r="N45" s="7" t="s">
        <v>0</v>
      </c>
      <c r="O45" s="7" t="s">
        <v>203</v>
      </c>
      <c r="P45" s="7" t="s">
        <v>28</v>
      </c>
      <c r="Q45" s="7" t="s">
        <v>29</v>
      </c>
    </row>
    <row r="46" spans="1:17" ht="25.5" x14ac:dyDescent="0.2">
      <c r="A46" s="6" t="s">
        <v>117</v>
      </c>
      <c r="B46" s="2" t="s">
        <v>118</v>
      </c>
      <c r="C46" s="7" t="s">
        <v>33</v>
      </c>
      <c r="D46" s="7" t="s">
        <v>56</v>
      </c>
      <c r="E46" s="5" t="s">
        <v>57</v>
      </c>
      <c r="F46" s="7" t="s">
        <v>22</v>
      </c>
      <c r="G46" s="2" t="s">
        <v>51</v>
      </c>
      <c r="H46" s="5" t="s">
        <v>24</v>
      </c>
      <c r="I46" s="16">
        <v>50000000</v>
      </c>
      <c r="J46" s="12">
        <v>50000000</v>
      </c>
      <c r="K46" s="5" t="s">
        <v>25</v>
      </c>
      <c r="L46" s="5" t="s">
        <v>26</v>
      </c>
      <c r="M46" s="7" t="s">
        <v>27</v>
      </c>
      <c r="N46" s="7" t="s">
        <v>0</v>
      </c>
      <c r="O46" s="7" t="s">
        <v>203</v>
      </c>
      <c r="P46" s="7" t="s">
        <v>28</v>
      </c>
      <c r="Q46" s="7" t="s">
        <v>29</v>
      </c>
    </row>
    <row r="47" spans="1:17" ht="76.5" x14ac:dyDescent="0.2">
      <c r="A47" s="6" t="s">
        <v>119</v>
      </c>
      <c r="B47" s="2" t="s">
        <v>120</v>
      </c>
      <c r="C47" s="7" t="s">
        <v>56</v>
      </c>
      <c r="D47" s="7" t="s">
        <v>40</v>
      </c>
      <c r="E47" s="5" t="s">
        <v>95</v>
      </c>
      <c r="F47" s="7" t="s">
        <v>22</v>
      </c>
      <c r="G47" s="2" t="s">
        <v>121</v>
      </c>
      <c r="H47" s="5" t="s">
        <v>24</v>
      </c>
      <c r="I47" s="16">
        <v>1143462600</v>
      </c>
      <c r="J47" s="12">
        <v>1143462600</v>
      </c>
      <c r="K47" s="5" t="s">
        <v>25</v>
      </c>
      <c r="L47" s="5" t="s">
        <v>26</v>
      </c>
      <c r="M47" s="7" t="s">
        <v>27</v>
      </c>
      <c r="N47" s="7" t="s">
        <v>0</v>
      </c>
      <c r="O47" s="7" t="s">
        <v>203</v>
      </c>
      <c r="P47" s="7" t="s">
        <v>28</v>
      </c>
      <c r="Q47" s="7" t="s">
        <v>29</v>
      </c>
    </row>
    <row r="48" spans="1:17" ht="38.25" x14ac:dyDescent="0.2">
      <c r="A48" s="6" t="s">
        <v>122</v>
      </c>
      <c r="B48" s="2" t="s">
        <v>123</v>
      </c>
      <c r="C48" s="7" t="s">
        <v>39</v>
      </c>
      <c r="D48" s="7" t="s">
        <v>40</v>
      </c>
      <c r="E48" s="5" t="s">
        <v>95</v>
      </c>
      <c r="F48" s="7" t="s">
        <v>22</v>
      </c>
      <c r="G48" s="2" t="s">
        <v>114</v>
      </c>
      <c r="H48" s="5" t="s">
        <v>24</v>
      </c>
      <c r="I48" s="16">
        <v>127051400</v>
      </c>
      <c r="J48" s="12">
        <v>127051400</v>
      </c>
      <c r="K48" s="5" t="s">
        <v>25</v>
      </c>
      <c r="L48" s="5" t="s">
        <v>26</v>
      </c>
      <c r="M48" s="7" t="s">
        <v>27</v>
      </c>
      <c r="N48" s="7" t="s">
        <v>0</v>
      </c>
      <c r="O48" s="7" t="s">
        <v>203</v>
      </c>
      <c r="P48" s="7" t="s">
        <v>28</v>
      </c>
      <c r="Q48" s="7" t="s">
        <v>29</v>
      </c>
    </row>
    <row r="49" spans="1:17" ht="38.25" x14ac:dyDescent="0.2">
      <c r="A49" s="6" t="s">
        <v>124</v>
      </c>
      <c r="B49" s="2" t="s">
        <v>125</v>
      </c>
      <c r="C49" s="7" t="s">
        <v>56</v>
      </c>
      <c r="D49" s="7" t="s">
        <v>40</v>
      </c>
      <c r="E49" s="5" t="s">
        <v>95</v>
      </c>
      <c r="F49" s="7" t="s">
        <v>22</v>
      </c>
      <c r="G49" s="2" t="s">
        <v>121</v>
      </c>
      <c r="H49" s="5" t="s">
        <v>24</v>
      </c>
      <c r="I49" s="16">
        <v>5915762100</v>
      </c>
      <c r="J49" s="12">
        <v>5915762100</v>
      </c>
      <c r="K49" s="5" t="s">
        <v>25</v>
      </c>
      <c r="L49" s="5" t="s">
        <v>26</v>
      </c>
      <c r="M49" s="7" t="s">
        <v>27</v>
      </c>
      <c r="N49" s="7" t="s">
        <v>0</v>
      </c>
      <c r="O49" s="7" t="s">
        <v>203</v>
      </c>
      <c r="P49" s="7" t="s">
        <v>28</v>
      </c>
      <c r="Q49" s="7" t="s">
        <v>29</v>
      </c>
    </row>
    <row r="50" spans="1:17" ht="38.25" x14ac:dyDescent="0.2">
      <c r="A50" s="6" t="s">
        <v>126</v>
      </c>
      <c r="B50" s="2" t="s">
        <v>127</v>
      </c>
      <c r="C50" s="7" t="s">
        <v>39</v>
      </c>
      <c r="D50" s="7" t="s">
        <v>40</v>
      </c>
      <c r="E50" s="5" t="s">
        <v>95</v>
      </c>
      <c r="F50" s="7" t="s">
        <v>22</v>
      </c>
      <c r="G50" s="2" t="s">
        <v>114</v>
      </c>
      <c r="H50" s="5" t="s">
        <v>24</v>
      </c>
      <c r="I50" s="16">
        <v>657306900</v>
      </c>
      <c r="J50" s="12">
        <v>657306900</v>
      </c>
      <c r="K50" s="5" t="s">
        <v>25</v>
      </c>
      <c r="L50" s="5" t="s">
        <v>26</v>
      </c>
      <c r="M50" s="7" t="s">
        <v>27</v>
      </c>
      <c r="N50" s="7" t="s">
        <v>0</v>
      </c>
      <c r="O50" s="7" t="s">
        <v>203</v>
      </c>
      <c r="P50" s="7" t="s">
        <v>28</v>
      </c>
      <c r="Q50" s="7" t="s">
        <v>29</v>
      </c>
    </row>
    <row r="51" spans="1:17" ht="51" x14ac:dyDescent="0.2">
      <c r="A51" s="6" t="s">
        <v>128</v>
      </c>
      <c r="B51" s="2" t="s">
        <v>129</v>
      </c>
      <c r="C51" s="7" t="s">
        <v>33</v>
      </c>
      <c r="D51" s="7" t="s">
        <v>33</v>
      </c>
      <c r="E51" s="5" t="s">
        <v>57</v>
      </c>
      <c r="F51" s="7" t="s">
        <v>22</v>
      </c>
      <c r="G51" s="2" t="s">
        <v>61</v>
      </c>
      <c r="H51" s="5" t="s">
        <v>24</v>
      </c>
      <c r="I51" s="16">
        <v>521537000</v>
      </c>
      <c r="J51" s="12">
        <v>521537000</v>
      </c>
      <c r="K51" s="5" t="s">
        <v>25</v>
      </c>
      <c r="L51" s="5" t="s">
        <v>26</v>
      </c>
      <c r="M51" s="7" t="s">
        <v>27</v>
      </c>
      <c r="N51" s="7" t="s">
        <v>0</v>
      </c>
      <c r="O51" s="7" t="s">
        <v>203</v>
      </c>
      <c r="P51" s="7" t="s">
        <v>28</v>
      </c>
      <c r="Q51" s="7" t="s">
        <v>29</v>
      </c>
    </row>
    <row r="52" spans="1:17" ht="25.5" x14ac:dyDescent="0.2">
      <c r="A52" s="6" t="s">
        <v>130</v>
      </c>
      <c r="B52" s="2" t="s">
        <v>131</v>
      </c>
      <c r="C52" s="7" t="s">
        <v>56</v>
      </c>
      <c r="D52" s="7" t="s">
        <v>39</v>
      </c>
      <c r="E52" s="5" t="s">
        <v>95</v>
      </c>
      <c r="F52" s="7" t="s">
        <v>22</v>
      </c>
      <c r="G52" s="2" t="s">
        <v>42</v>
      </c>
      <c r="H52" s="5" t="s">
        <v>24</v>
      </c>
      <c r="I52" s="16">
        <v>43229000</v>
      </c>
      <c r="J52" s="12">
        <f>+I52+0</f>
        <v>43229000</v>
      </c>
      <c r="K52" s="5" t="s">
        <v>25</v>
      </c>
      <c r="L52" s="5" t="s">
        <v>26</v>
      </c>
      <c r="M52" s="7" t="s">
        <v>27</v>
      </c>
      <c r="N52" s="7" t="s">
        <v>0</v>
      </c>
      <c r="O52" s="7" t="s">
        <v>203</v>
      </c>
      <c r="P52" s="7" t="s">
        <v>28</v>
      </c>
      <c r="Q52" s="7" t="s">
        <v>29</v>
      </c>
    </row>
    <row r="53" spans="1:17" ht="38.25" x14ac:dyDescent="0.2">
      <c r="A53" s="6" t="s">
        <v>132</v>
      </c>
      <c r="B53" s="2" t="s">
        <v>133</v>
      </c>
      <c r="C53" s="7" t="s">
        <v>56</v>
      </c>
      <c r="D53" s="7" t="s">
        <v>39</v>
      </c>
      <c r="E53" s="5" t="s">
        <v>57</v>
      </c>
      <c r="F53" s="7" t="s">
        <v>22</v>
      </c>
      <c r="G53" s="2" t="s">
        <v>51</v>
      </c>
      <c r="H53" s="5" t="s">
        <v>24</v>
      </c>
      <c r="I53" s="16">
        <v>38734000</v>
      </c>
      <c r="J53" s="12">
        <f>+I53+0</f>
        <v>38734000</v>
      </c>
      <c r="K53" s="5" t="s">
        <v>25</v>
      </c>
      <c r="L53" s="5" t="s">
        <v>26</v>
      </c>
      <c r="M53" s="7" t="s">
        <v>27</v>
      </c>
      <c r="N53" s="7" t="s">
        <v>0</v>
      </c>
      <c r="O53" s="7" t="s">
        <v>203</v>
      </c>
      <c r="P53" s="7" t="s">
        <v>28</v>
      </c>
      <c r="Q53" s="7" t="s">
        <v>29</v>
      </c>
    </row>
    <row r="54" spans="1:17" ht="48.75" customHeight="1" x14ac:dyDescent="0.2">
      <c r="A54" s="6" t="s">
        <v>18</v>
      </c>
      <c r="B54" s="2" t="s">
        <v>19</v>
      </c>
      <c r="C54" s="7" t="s">
        <v>20</v>
      </c>
      <c r="D54" s="7" t="s">
        <v>20</v>
      </c>
      <c r="E54" s="5" t="s">
        <v>21</v>
      </c>
      <c r="F54" s="7" t="s">
        <v>22</v>
      </c>
      <c r="G54" s="2" t="s">
        <v>23</v>
      </c>
      <c r="H54" s="5" t="s">
        <v>24</v>
      </c>
      <c r="I54" s="16">
        <v>54720000</v>
      </c>
      <c r="J54" s="12">
        <v>54720000</v>
      </c>
      <c r="K54" s="5" t="s">
        <v>25</v>
      </c>
      <c r="L54" s="5" t="s">
        <v>26</v>
      </c>
      <c r="M54" s="7" t="s">
        <v>27</v>
      </c>
      <c r="N54" s="7" t="s">
        <v>0</v>
      </c>
      <c r="O54" s="7" t="s">
        <v>203</v>
      </c>
      <c r="P54" s="7" t="s">
        <v>28</v>
      </c>
      <c r="Q54" s="7" t="s">
        <v>29</v>
      </c>
    </row>
    <row r="55" spans="1:17" ht="38.25" x14ac:dyDescent="0.2">
      <c r="A55" s="6" t="s">
        <v>18</v>
      </c>
      <c r="B55" s="2" t="s">
        <v>137</v>
      </c>
      <c r="C55" s="8" t="s">
        <v>32</v>
      </c>
      <c r="D55" s="8" t="s">
        <v>32</v>
      </c>
      <c r="E55" s="14">
        <v>4</v>
      </c>
      <c r="F55" s="7" t="s">
        <v>22</v>
      </c>
      <c r="G55" s="2" t="s">
        <v>23</v>
      </c>
      <c r="H55" s="5" t="s">
        <v>24</v>
      </c>
      <c r="I55" s="17">
        <f>4800000*4</f>
        <v>19200000</v>
      </c>
      <c r="J55" s="12">
        <f t="shared" ref="J55:J60" si="0">+I55+0</f>
        <v>19200000</v>
      </c>
      <c r="K55" s="5" t="s">
        <v>25</v>
      </c>
      <c r="L55" s="5" t="s">
        <v>26</v>
      </c>
      <c r="M55" s="7" t="s">
        <v>27</v>
      </c>
      <c r="O55" s="7" t="s">
        <v>203</v>
      </c>
      <c r="P55" s="7" t="s">
        <v>28</v>
      </c>
      <c r="Q55" s="7" t="s">
        <v>29</v>
      </c>
    </row>
    <row r="56" spans="1:17" ht="38.25" x14ac:dyDescent="0.2">
      <c r="A56" s="6" t="s">
        <v>18</v>
      </c>
      <c r="B56" s="2" t="s">
        <v>137</v>
      </c>
      <c r="C56" s="8" t="s">
        <v>40</v>
      </c>
      <c r="D56" s="8" t="s">
        <v>40</v>
      </c>
      <c r="E56" s="14">
        <v>6.5</v>
      </c>
      <c r="F56" s="7" t="s">
        <v>22</v>
      </c>
      <c r="G56" s="2" t="s">
        <v>23</v>
      </c>
      <c r="H56" s="5" t="s">
        <v>24</v>
      </c>
      <c r="I56" s="17">
        <f>+E56*4800000</f>
        <v>31200000</v>
      </c>
      <c r="J56" s="12">
        <f t="shared" si="0"/>
        <v>31200000</v>
      </c>
      <c r="K56" s="5" t="s">
        <v>25</v>
      </c>
      <c r="L56" s="5" t="s">
        <v>26</v>
      </c>
      <c r="M56" s="7" t="s">
        <v>27</v>
      </c>
      <c r="O56" s="7" t="s">
        <v>203</v>
      </c>
      <c r="P56" s="7" t="s">
        <v>28</v>
      </c>
      <c r="Q56" s="7" t="s">
        <v>29</v>
      </c>
    </row>
    <row r="57" spans="1:17" ht="63.75" x14ac:dyDescent="0.2">
      <c r="A57" s="6" t="s">
        <v>18</v>
      </c>
      <c r="B57" s="2" t="s">
        <v>138</v>
      </c>
      <c r="C57" s="8" t="s">
        <v>32</v>
      </c>
      <c r="D57" s="18" t="s">
        <v>32</v>
      </c>
      <c r="E57" s="14">
        <v>4</v>
      </c>
      <c r="F57" s="7" t="s">
        <v>22</v>
      </c>
      <c r="G57" s="2" t="s">
        <v>23</v>
      </c>
      <c r="H57" s="5" t="s">
        <v>24</v>
      </c>
      <c r="I57" s="17">
        <f>4214000*E57</f>
        <v>16856000</v>
      </c>
      <c r="J57" s="12">
        <f t="shared" si="0"/>
        <v>16856000</v>
      </c>
      <c r="K57" s="5" t="s">
        <v>25</v>
      </c>
      <c r="L57" s="5" t="s">
        <v>26</v>
      </c>
      <c r="M57" s="7" t="s">
        <v>27</v>
      </c>
      <c r="O57" s="7" t="s">
        <v>203</v>
      </c>
      <c r="P57" s="7" t="s">
        <v>28</v>
      </c>
      <c r="Q57" s="7" t="s">
        <v>29</v>
      </c>
    </row>
    <row r="58" spans="1:17" ht="63.75" x14ac:dyDescent="0.2">
      <c r="A58" s="6" t="s">
        <v>18</v>
      </c>
      <c r="B58" s="2" t="s">
        <v>138</v>
      </c>
      <c r="C58" s="18" t="s">
        <v>40</v>
      </c>
      <c r="D58" s="18" t="s">
        <v>40</v>
      </c>
      <c r="E58" s="14">
        <v>5</v>
      </c>
      <c r="F58" s="7" t="s">
        <v>22</v>
      </c>
      <c r="G58" s="2" t="s">
        <v>23</v>
      </c>
      <c r="H58" s="5" t="s">
        <v>24</v>
      </c>
      <c r="I58" s="17">
        <f>4214000*E58</f>
        <v>21070000</v>
      </c>
      <c r="J58" s="12">
        <f t="shared" si="0"/>
        <v>21070000</v>
      </c>
      <c r="K58" s="5" t="s">
        <v>25</v>
      </c>
      <c r="L58" s="5" t="s">
        <v>26</v>
      </c>
      <c r="M58" s="7" t="s">
        <v>27</v>
      </c>
      <c r="O58" s="7" t="s">
        <v>203</v>
      </c>
      <c r="P58" s="7" t="s">
        <v>28</v>
      </c>
      <c r="Q58" s="7" t="s">
        <v>29</v>
      </c>
    </row>
    <row r="59" spans="1:17" ht="38.25" x14ac:dyDescent="0.2">
      <c r="A59" s="6" t="s">
        <v>18</v>
      </c>
      <c r="B59" s="10" t="s">
        <v>139</v>
      </c>
      <c r="C59" s="8" t="s">
        <v>32</v>
      </c>
      <c r="D59" s="19" t="s">
        <v>32</v>
      </c>
      <c r="E59" s="14">
        <v>4</v>
      </c>
      <c r="F59" s="7" t="s">
        <v>22</v>
      </c>
      <c r="G59" s="2" t="s">
        <v>23</v>
      </c>
      <c r="H59" s="5" t="s">
        <v>24</v>
      </c>
      <c r="I59" s="17">
        <f>+E59*4214000</f>
        <v>16856000</v>
      </c>
      <c r="J59" s="12">
        <f t="shared" si="0"/>
        <v>16856000</v>
      </c>
      <c r="K59" s="5" t="s">
        <v>25</v>
      </c>
      <c r="L59" s="5" t="s">
        <v>26</v>
      </c>
      <c r="M59" s="7" t="s">
        <v>27</v>
      </c>
      <c r="O59" s="7" t="s">
        <v>203</v>
      </c>
      <c r="P59" s="7" t="s">
        <v>28</v>
      </c>
      <c r="Q59" s="7" t="s">
        <v>29</v>
      </c>
    </row>
    <row r="60" spans="1:17" ht="38.25" x14ac:dyDescent="0.2">
      <c r="A60" s="6" t="s">
        <v>18</v>
      </c>
      <c r="B60" s="10" t="s">
        <v>139</v>
      </c>
      <c r="C60" s="8" t="s">
        <v>40</v>
      </c>
      <c r="D60" s="19" t="s">
        <v>40</v>
      </c>
      <c r="E60" s="14">
        <v>6.5</v>
      </c>
      <c r="F60" s="7" t="s">
        <v>22</v>
      </c>
      <c r="G60" s="2" t="s">
        <v>23</v>
      </c>
      <c r="H60" s="5" t="s">
        <v>24</v>
      </c>
      <c r="I60" s="17">
        <f>+E60*4214000</f>
        <v>27391000</v>
      </c>
      <c r="J60" s="12">
        <f t="shared" si="0"/>
        <v>27391000</v>
      </c>
      <c r="K60" s="5" t="s">
        <v>25</v>
      </c>
      <c r="L60" s="5" t="s">
        <v>26</v>
      </c>
      <c r="M60" s="7" t="s">
        <v>27</v>
      </c>
      <c r="O60" s="7" t="s">
        <v>203</v>
      </c>
      <c r="P60" s="7" t="s">
        <v>28</v>
      </c>
      <c r="Q60" s="7" t="s">
        <v>29</v>
      </c>
    </row>
    <row r="61" spans="1:17" ht="35.1" customHeight="1" x14ac:dyDescent="0.2">
      <c r="A61" s="6" t="s">
        <v>18</v>
      </c>
      <c r="B61" s="10" t="s">
        <v>140</v>
      </c>
      <c r="C61" s="8" t="s">
        <v>33</v>
      </c>
      <c r="D61" s="19" t="s">
        <v>33</v>
      </c>
      <c r="E61" s="14">
        <v>4</v>
      </c>
      <c r="F61" s="7" t="s">
        <v>22</v>
      </c>
      <c r="G61" s="2" t="s">
        <v>23</v>
      </c>
      <c r="H61" s="5" t="s">
        <v>24</v>
      </c>
      <c r="I61" s="17">
        <f>+E61*4214000</f>
        <v>16856000</v>
      </c>
      <c r="J61" s="12">
        <f t="shared" ref="J61:J126" si="1">+I61+0</f>
        <v>16856000</v>
      </c>
      <c r="K61" s="5" t="s">
        <v>25</v>
      </c>
      <c r="L61" s="5" t="s">
        <v>26</v>
      </c>
      <c r="M61" s="7" t="s">
        <v>27</v>
      </c>
      <c r="O61" s="7" t="s">
        <v>203</v>
      </c>
      <c r="P61" s="7" t="s">
        <v>28</v>
      </c>
      <c r="Q61" s="7" t="s">
        <v>29</v>
      </c>
    </row>
    <row r="62" spans="1:17" ht="25.5" x14ac:dyDescent="0.2">
      <c r="A62" s="6" t="s">
        <v>18</v>
      </c>
      <c r="B62" s="10" t="s">
        <v>140</v>
      </c>
      <c r="C62" s="8" t="s">
        <v>141</v>
      </c>
      <c r="D62" s="19" t="s">
        <v>141</v>
      </c>
      <c r="E62" s="14">
        <v>5</v>
      </c>
      <c r="F62" s="7" t="s">
        <v>22</v>
      </c>
      <c r="G62" s="2" t="s">
        <v>23</v>
      </c>
      <c r="H62" s="5" t="s">
        <v>24</v>
      </c>
      <c r="I62" s="17">
        <f>+E62*4214000</f>
        <v>21070000</v>
      </c>
      <c r="J62" s="12">
        <f t="shared" si="1"/>
        <v>21070000</v>
      </c>
      <c r="K62" s="5" t="s">
        <v>25</v>
      </c>
      <c r="L62" s="5" t="s">
        <v>26</v>
      </c>
      <c r="M62" s="7" t="s">
        <v>27</v>
      </c>
      <c r="O62" s="7" t="s">
        <v>203</v>
      </c>
      <c r="P62" s="7" t="s">
        <v>28</v>
      </c>
      <c r="Q62" s="7" t="s">
        <v>29</v>
      </c>
    </row>
    <row r="63" spans="1:17" ht="38.25" x14ac:dyDescent="0.2">
      <c r="A63" s="6" t="s">
        <v>18</v>
      </c>
      <c r="B63" s="10" t="s">
        <v>142</v>
      </c>
      <c r="C63" s="8" t="s">
        <v>32</v>
      </c>
      <c r="D63" s="19" t="s">
        <v>32</v>
      </c>
      <c r="E63" s="14">
        <v>4</v>
      </c>
      <c r="F63" s="7" t="s">
        <v>22</v>
      </c>
      <c r="G63" s="2" t="s">
        <v>23</v>
      </c>
      <c r="H63" s="5" t="s">
        <v>24</v>
      </c>
      <c r="I63" s="17">
        <f>+E63*3000000</f>
        <v>12000000</v>
      </c>
      <c r="J63" s="12">
        <f t="shared" si="1"/>
        <v>12000000</v>
      </c>
      <c r="K63" s="5" t="s">
        <v>25</v>
      </c>
      <c r="L63" s="5" t="s">
        <v>26</v>
      </c>
      <c r="M63" s="7" t="s">
        <v>27</v>
      </c>
      <c r="O63" s="7" t="s">
        <v>203</v>
      </c>
      <c r="P63" s="7" t="s">
        <v>28</v>
      </c>
      <c r="Q63" s="7" t="s">
        <v>29</v>
      </c>
    </row>
    <row r="64" spans="1:17" ht="38.25" x14ac:dyDescent="0.2">
      <c r="A64" s="6" t="s">
        <v>18</v>
      </c>
      <c r="B64" s="10" t="s">
        <v>142</v>
      </c>
      <c r="C64" s="8" t="s">
        <v>40</v>
      </c>
      <c r="D64" s="19" t="s">
        <v>40</v>
      </c>
      <c r="E64" s="14">
        <v>6</v>
      </c>
      <c r="F64" s="7" t="s">
        <v>22</v>
      </c>
      <c r="G64" s="2" t="s">
        <v>23</v>
      </c>
      <c r="H64" s="5" t="s">
        <v>24</v>
      </c>
      <c r="I64" s="17">
        <f>+E64*3000000</f>
        <v>18000000</v>
      </c>
      <c r="J64" s="12">
        <f t="shared" si="1"/>
        <v>18000000</v>
      </c>
      <c r="K64" s="5" t="s">
        <v>25</v>
      </c>
      <c r="L64" s="5" t="s">
        <v>26</v>
      </c>
      <c r="M64" s="7" t="s">
        <v>27</v>
      </c>
      <c r="O64" s="7" t="s">
        <v>203</v>
      </c>
      <c r="P64" s="7" t="s">
        <v>28</v>
      </c>
      <c r="Q64" s="7" t="s">
        <v>29</v>
      </c>
    </row>
    <row r="65" spans="1:18" ht="25.5" x14ac:dyDescent="0.2">
      <c r="A65" s="6" t="s">
        <v>18</v>
      </c>
      <c r="B65" s="10" t="s">
        <v>143</v>
      </c>
      <c r="C65" s="8" t="s">
        <v>32</v>
      </c>
      <c r="D65" s="19" t="s">
        <v>32</v>
      </c>
      <c r="E65" s="14">
        <v>1</v>
      </c>
      <c r="F65" s="7" t="s">
        <v>22</v>
      </c>
      <c r="G65" s="2" t="s">
        <v>23</v>
      </c>
      <c r="H65" s="5" t="s">
        <v>24</v>
      </c>
      <c r="I65" s="17">
        <f>+E65*1493000</f>
        <v>1493000</v>
      </c>
      <c r="J65" s="12">
        <f t="shared" si="1"/>
        <v>1493000</v>
      </c>
      <c r="K65" s="5" t="s">
        <v>25</v>
      </c>
      <c r="L65" s="5" t="s">
        <v>26</v>
      </c>
      <c r="M65" s="7" t="s">
        <v>27</v>
      </c>
      <c r="O65" s="7" t="s">
        <v>203</v>
      </c>
      <c r="P65" s="7" t="s">
        <v>28</v>
      </c>
      <c r="Q65" s="7" t="s">
        <v>29</v>
      </c>
    </row>
    <row r="66" spans="1:18" ht="25.5" x14ac:dyDescent="0.2">
      <c r="A66" s="6" t="s">
        <v>18</v>
      </c>
      <c r="B66" s="10" t="s">
        <v>143</v>
      </c>
      <c r="C66" s="8" t="s">
        <v>33</v>
      </c>
      <c r="D66" s="8" t="s">
        <v>33</v>
      </c>
      <c r="E66" s="14">
        <v>9</v>
      </c>
      <c r="F66" s="7" t="s">
        <v>22</v>
      </c>
      <c r="G66" s="2" t="s">
        <v>23</v>
      </c>
      <c r="H66" s="5" t="s">
        <v>24</v>
      </c>
      <c r="I66" s="17">
        <f>+E66*2100000</f>
        <v>18900000</v>
      </c>
      <c r="J66" s="12">
        <f t="shared" si="1"/>
        <v>18900000</v>
      </c>
      <c r="K66" s="5" t="s">
        <v>25</v>
      </c>
      <c r="L66" s="5" t="s">
        <v>26</v>
      </c>
      <c r="M66" s="7" t="s">
        <v>27</v>
      </c>
      <c r="O66" s="7" t="s">
        <v>203</v>
      </c>
      <c r="P66" s="7" t="s">
        <v>28</v>
      </c>
      <c r="Q66" s="7" t="s">
        <v>29</v>
      </c>
    </row>
    <row r="67" spans="1:18" ht="51" x14ac:dyDescent="0.2">
      <c r="A67" s="6" t="s">
        <v>18</v>
      </c>
      <c r="B67" s="10" t="s">
        <v>144</v>
      </c>
      <c r="C67" s="8" t="s">
        <v>32</v>
      </c>
      <c r="D67" s="19" t="s">
        <v>32</v>
      </c>
      <c r="E67" s="14">
        <v>4</v>
      </c>
      <c r="F67" s="7" t="s">
        <v>22</v>
      </c>
      <c r="G67" s="2" t="s">
        <v>23</v>
      </c>
      <c r="H67" s="5" t="s">
        <v>24</v>
      </c>
      <c r="I67" s="17">
        <f>+E67*5266000</f>
        <v>21064000</v>
      </c>
      <c r="J67" s="12">
        <f t="shared" si="1"/>
        <v>21064000</v>
      </c>
      <c r="K67" s="5" t="s">
        <v>25</v>
      </c>
      <c r="L67" s="5" t="s">
        <v>26</v>
      </c>
      <c r="M67" s="7" t="s">
        <v>27</v>
      </c>
      <c r="O67" s="7" t="s">
        <v>203</v>
      </c>
      <c r="P67" s="7" t="s">
        <v>28</v>
      </c>
      <c r="Q67" s="7" t="s">
        <v>29</v>
      </c>
    </row>
    <row r="68" spans="1:18" ht="51" x14ac:dyDescent="0.2">
      <c r="A68" s="6" t="s">
        <v>18</v>
      </c>
      <c r="B68" s="10" t="s">
        <v>144</v>
      </c>
      <c r="C68" s="8" t="s">
        <v>40</v>
      </c>
      <c r="D68" s="19" t="s">
        <v>40</v>
      </c>
      <c r="E68" s="14">
        <v>6.5</v>
      </c>
      <c r="F68" s="7" t="s">
        <v>22</v>
      </c>
      <c r="G68" s="2" t="s">
        <v>23</v>
      </c>
      <c r="H68" s="5" t="s">
        <v>24</v>
      </c>
      <c r="I68" s="17">
        <f>+E68*5266000</f>
        <v>34229000</v>
      </c>
      <c r="J68" s="12">
        <f t="shared" si="1"/>
        <v>34229000</v>
      </c>
      <c r="K68" s="5" t="s">
        <v>25</v>
      </c>
      <c r="L68" s="5" t="s">
        <v>26</v>
      </c>
      <c r="M68" s="7" t="s">
        <v>27</v>
      </c>
      <c r="O68" s="7" t="s">
        <v>203</v>
      </c>
      <c r="P68" s="7" t="s">
        <v>28</v>
      </c>
      <c r="Q68" s="7" t="s">
        <v>29</v>
      </c>
    </row>
    <row r="69" spans="1:18" ht="51" x14ac:dyDescent="0.2">
      <c r="A69" s="6" t="s">
        <v>18</v>
      </c>
      <c r="B69" s="10" t="s">
        <v>145</v>
      </c>
      <c r="C69" s="19" t="s">
        <v>32</v>
      </c>
      <c r="D69" s="19" t="s">
        <v>32</v>
      </c>
      <c r="E69" s="14">
        <v>4</v>
      </c>
      <c r="F69" s="7" t="s">
        <v>22</v>
      </c>
      <c r="G69" s="2" t="s">
        <v>23</v>
      </c>
      <c r="H69" s="5" t="s">
        <v>24</v>
      </c>
      <c r="I69" s="17">
        <f>+E69*4000000</f>
        <v>16000000</v>
      </c>
      <c r="J69" s="12">
        <f t="shared" si="1"/>
        <v>16000000</v>
      </c>
      <c r="K69" s="5" t="s">
        <v>25</v>
      </c>
      <c r="L69" s="5" t="s">
        <v>26</v>
      </c>
      <c r="M69" s="7" t="s">
        <v>27</v>
      </c>
      <c r="O69" s="7" t="s">
        <v>203</v>
      </c>
      <c r="P69" s="7" t="s">
        <v>28</v>
      </c>
      <c r="Q69" s="7" t="s">
        <v>29</v>
      </c>
    </row>
    <row r="70" spans="1:18" ht="51" x14ac:dyDescent="0.2">
      <c r="A70" s="6" t="s">
        <v>18</v>
      </c>
      <c r="B70" s="10" t="s">
        <v>145</v>
      </c>
      <c r="C70" s="19" t="s">
        <v>40</v>
      </c>
      <c r="D70" s="19" t="s">
        <v>40</v>
      </c>
      <c r="E70" s="14">
        <v>6</v>
      </c>
      <c r="F70" s="7" t="s">
        <v>22</v>
      </c>
      <c r="G70" s="2" t="s">
        <v>23</v>
      </c>
      <c r="H70" s="5" t="s">
        <v>24</v>
      </c>
      <c r="I70" s="17">
        <f>+E70*4000000</f>
        <v>24000000</v>
      </c>
      <c r="J70" s="12">
        <f t="shared" si="1"/>
        <v>24000000</v>
      </c>
      <c r="K70" s="5" t="s">
        <v>25</v>
      </c>
      <c r="L70" s="5" t="s">
        <v>26</v>
      </c>
      <c r="M70" s="7" t="s">
        <v>27</v>
      </c>
      <c r="O70" s="7" t="s">
        <v>203</v>
      </c>
      <c r="P70" s="7" t="s">
        <v>28</v>
      </c>
      <c r="Q70" s="7" t="s">
        <v>29</v>
      </c>
    </row>
    <row r="71" spans="1:18" ht="38.25" x14ac:dyDescent="0.2">
      <c r="A71" s="6" t="s">
        <v>18</v>
      </c>
      <c r="B71" s="10" t="s">
        <v>146</v>
      </c>
      <c r="C71" s="8" t="s">
        <v>33</v>
      </c>
      <c r="D71" s="8" t="s">
        <v>33</v>
      </c>
      <c r="E71" s="14">
        <v>4</v>
      </c>
      <c r="F71" s="7" t="s">
        <v>22</v>
      </c>
      <c r="G71" s="2" t="s">
        <v>23</v>
      </c>
      <c r="H71" s="5" t="s">
        <v>24</v>
      </c>
      <c r="I71" s="17">
        <f>+E71*4500000</f>
        <v>18000000</v>
      </c>
      <c r="J71" s="12">
        <f t="shared" si="1"/>
        <v>18000000</v>
      </c>
      <c r="K71" s="5" t="s">
        <v>25</v>
      </c>
      <c r="L71" s="5" t="s">
        <v>26</v>
      </c>
      <c r="M71" s="7" t="s">
        <v>27</v>
      </c>
      <c r="O71" s="7" t="s">
        <v>203</v>
      </c>
      <c r="P71" s="7" t="s">
        <v>28</v>
      </c>
      <c r="Q71" s="7" t="s">
        <v>29</v>
      </c>
    </row>
    <row r="72" spans="1:18" ht="38.25" x14ac:dyDescent="0.2">
      <c r="A72" s="6" t="s">
        <v>18</v>
      </c>
      <c r="B72" s="10" t="s">
        <v>146</v>
      </c>
      <c r="C72" s="8" t="s">
        <v>141</v>
      </c>
      <c r="D72" s="8" t="s">
        <v>141</v>
      </c>
      <c r="E72" s="14">
        <v>5</v>
      </c>
      <c r="F72" s="7" t="s">
        <v>22</v>
      </c>
      <c r="G72" s="2" t="s">
        <v>23</v>
      </c>
      <c r="H72" s="5" t="s">
        <v>24</v>
      </c>
      <c r="I72" s="17">
        <f>+E72*4500000</f>
        <v>22500000</v>
      </c>
      <c r="J72" s="12">
        <f t="shared" si="1"/>
        <v>22500000</v>
      </c>
      <c r="K72" s="5" t="s">
        <v>25</v>
      </c>
      <c r="L72" s="5" t="s">
        <v>26</v>
      </c>
      <c r="M72" s="7" t="s">
        <v>27</v>
      </c>
      <c r="O72" s="7" t="s">
        <v>203</v>
      </c>
      <c r="P72" s="7" t="s">
        <v>28</v>
      </c>
      <c r="Q72" s="7" t="s">
        <v>29</v>
      </c>
    </row>
    <row r="73" spans="1:18" ht="38.25" x14ac:dyDescent="0.2">
      <c r="A73" s="6" t="s">
        <v>18</v>
      </c>
      <c r="B73" s="10" t="s">
        <v>142</v>
      </c>
      <c r="C73" s="19" t="s">
        <v>32</v>
      </c>
      <c r="D73" s="19" t="s">
        <v>32</v>
      </c>
      <c r="E73" s="14">
        <v>4</v>
      </c>
      <c r="F73" s="7" t="s">
        <v>22</v>
      </c>
      <c r="G73" s="2" t="s">
        <v>23</v>
      </c>
      <c r="H73" s="5" t="s">
        <v>24</v>
      </c>
      <c r="I73" s="17">
        <f>+E73*3000000</f>
        <v>12000000</v>
      </c>
      <c r="J73" s="12">
        <f t="shared" si="1"/>
        <v>12000000</v>
      </c>
      <c r="K73" s="5" t="s">
        <v>25</v>
      </c>
      <c r="L73" s="5" t="s">
        <v>26</v>
      </c>
      <c r="M73" s="7" t="s">
        <v>27</v>
      </c>
      <c r="O73" s="7" t="s">
        <v>203</v>
      </c>
      <c r="P73" s="7" t="s">
        <v>28</v>
      </c>
      <c r="Q73" s="7" t="s">
        <v>29</v>
      </c>
    </row>
    <row r="74" spans="1:18" ht="38.25" x14ac:dyDescent="0.2">
      <c r="A74" s="6" t="s">
        <v>18</v>
      </c>
      <c r="B74" s="10" t="s">
        <v>142</v>
      </c>
      <c r="C74" s="19" t="s">
        <v>40</v>
      </c>
      <c r="D74" s="19" t="s">
        <v>40</v>
      </c>
      <c r="E74" s="14">
        <v>6.5</v>
      </c>
      <c r="F74" s="7" t="s">
        <v>22</v>
      </c>
      <c r="G74" s="2" t="s">
        <v>23</v>
      </c>
      <c r="H74" s="5" t="s">
        <v>24</v>
      </c>
      <c r="I74" s="17">
        <f>+E74*3000000</f>
        <v>19500000</v>
      </c>
      <c r="J74" s="12">
        <f t="shared" si="1"/>
        <v>19500000</v>
      </c>
      <c r="K74" s="5" t="s">
        <v>25</v>
      </c>
      <c r="L74" s="5" t="s">
        <v>26</v>
      </c>
      <c r="M74" s="7" t="s">
        <v>27</v>
      </c>
      <c r="O74" s="7" t="s">
        <v>203</v>
      </c>
      <c r="P74" s="7" t="s">
        <v>28</v>
      </c>
      <c r="Q74" s="7" t="s">
        <v>29</v>
      </c>
    </row>
    <row r="75" spans="1:18" ht="25.5" x14ac:dyDescent="0.2">
      <c r="A75" s="6" t="s">
        <v>18</v>
      </c>
      <c r="B75" s="10" t="s">
        <v>147</v>
      </c>
      <c r="C75" s="8" t="s">
        <v>20</v>
      </c>
      <c r="D75" s="19" t="s">
        <v>20</v>
      </c>
      <c r="E75" s="14">
        <v>11</v>
      </c>
      <c r="F75" s="7" t="s">
        <v>22</v>
      </c>
      <c r="G75" s="2" t="s">
        <v>23</v>
      </c>
      <c r="H75" s="5" t="s">
        <v>24</v>
      </c>
      <c r="I75" s="17">
        <f>+E75*4117000</f>
        <v>45287000</v>
      </c>
      <c r="J75" s="12">
        <f t="shared" si="1"/>
        <v>45287000</v>
      </c>
      <c r="K75" s="5" t="s">
        <v>25</v>
      </c>
      <c r="L75" s="5" t="s">
        <v>26</v>
      </c>
      <c r="M75" s="7" t="s">
        <v>27</v>
      </c>
      <c r="O75" s="7" t="s">
        <v>203</v>
      </c>
      <c r="P75" s="7" t="s">
        <v>28</v>
      </c>
      <c r="Q75" s="7" t="s">
        <v>29</v>
      </c>
    </row>
    <row r="76" spans="1:18" ht="25.5" x14ac:dyDescent="0.2">
      <c r="A76" s="6" t="s">
        <v>18</v>
      </c>
      <c r="B76" s="10" t="s">
        <v>196</v>
      </c>
      <c r="C76" s="20" t="s">
        <v>32</v>
      </c>
      <c r="D76" s="20" t="s">
        <v>32</v>
      </c>
      <c r="E76" s="14">
        <v>4</v>
      </c>
      <c r="F76" s="7" t="s">
        <v>22</v>
      </c>
      <c r="G76" s="2" t="s">
        <v>23</v>
      </c>
      <c r="H76" s="5" t="s">
        <v>24</v>
      </c>
      <c r="I76" s="17">
        <f>+E76*3870000</f>
        <v>15480000</v>
      </c>
      <c r="J76" s="12">
        <f t="shared" ref="J76:J77" si="2">+I76+0</f>
        <v>15480000</v>
      </c>
      <c r="K76" s="5" t="s">
        <v>25</v>
      </c>
      <c r="L76" s="5" t="s">
        <v>26</v>
      </c>
      <c r="M76" s="7" t="s">
        <v>27</v>
      </c>
      <c r="N76" s="20"/>
      <c r="O76" s="7" t="s">
        <v>203</v>
      </c>
      <c r="P76" s="7" t="s">
        <v>28</v>
      </c>
      <c r="Q76" s="7" t="s">
        <v>29</v>
      </c>
      <c r="R76" s="20"/>
    </row>
    <row r="77" spans="1:18" ht="25.5" x14ac:dyDescent="0.2">
      <c r="A77" s="6" t="s">
        <v>18</v>
      </c>
      <c r="B77" s="10" t="s">
        <v>196</v>
      </c>
      <c r="C77" s="20" t="s">
        <v>40</v>
      </c>
      <c r="D77" s="20" t="s">
        <v>40</v>
      </c>
      <c r="E77" s="14">
        <v>4</v>
      </c>
      <c r="F77" s="7" t="s">
        <v>22</v>
      </c>
      <c r="G77" s="2" t="s">
        <v>23</v>
      </c>
      <c r="H77" s="5" t="s">
        <v>24</v>
      </c>
      <c r="I77" s="17">
        <f>+E77*3870000</f>
        <v>15480000</v>
      </c>
      <c r="J77" s="12">
        <f t="shared" si="2"/>
        <v>15480000</v>
      </c>
      <c r="K77" s="5" t="s">
        <v>25</v>
      </c>
      <c r="L77" s="5" t="s">
        <v>26</v>
      </c>
      <c r="M77" s="7" t="s">
        <v>27</v>
      </c>
      <c r="N77" s="20"/>
      <c r="O77" s="7" t="s">
        <v>203</v>
      </c>
      <c r="P77" s="7" t="s">
        <v>28</v>
      </c>
      <c r="Q77" s="7" t="s">
        <v>29</v>
      </c>
      <c r="R77" s="20"/>
    </row>
    <row r="78" spans="1:18" ht="25.5" x14ac:dyDescent="0.2">
      <c r="A78" s="6" t="s">
        <v>18</v>
      </c>
      <c r="B78" s="10" t="s">
        <v>148</v>
      </c>
      <c r="C78" s="8" t="s">
        <v>32</v>
      </c>
      <c r="D78" s="19" t="s">
        <v>32</v>
      </c>
      <c r="E78" s="14">
        <v>4</v>
      </c>
      <c r="F78" s="7" t="s">
        <v>22</v>
      </c>
      <c r="G78" s="2" t="s">
        <v>23</v>
      </c>
      <c r="H78" s="5" t="s">
        <v>24</v>
      </c>
      <c r="I78" s="17">
        <f>+E78*3000000</f>
        <v>12000000</v>
      </c>
      <c r="J78" s="12">
        <f t="shared" si="1"/>
        <v>12000000</v>
      </c>
      <c r="K78" s="5" t="s">
        <v>25</v>
      </c>
      <c r="L78" s="5" t="s">
        <v>26</v>
      </c>
      <c r="M78" s="7" t="s">
        <v>27</v>
      </c>
      <c r="O78" s="7" t="s">
        <v>203</v>
      </c>
      <c r="P78" s="7" t="s">
        <v>28</v>
      </c>
      <c r="Q78" s="7" t="s">
        <v>29</v>
      </c>
    </row>
    <row r="79" spans="1:18" ht="25.5" x14ac:dyDescent="0.2">
      <c r="A79" s="6" t="s">
        <v>18</v>
      </c>
      <c r="B79" s="10" t="s">
        <v>148</v>
      </c>
      <c r="C79" s="19" t="s">
        <v>40</v>
      </c>
      <c r="D79" s="19" t="s">
        <v>40</v>
      </c>
      <c r="E79" s="14">
        <v>6</v>
      </c>
      <c r="F79" s="7" t="s">
        <v>22</v>
      </c>
      <c r="G79" s="2" t="s">
        <v>23</v>
      </c>
      <c r="H79" s="5" t="s">
        <v>24</v>
      </c>
      <c r="I79" s="17">
        <f>+E79*3000000</f>
        <v>18000000</v>
      </c>
      <c r="J79" s="12">
        <f t="shared" si="1"/>
        <v>18000000</v>
      </c>
      <c r="K79" s="5" t="s">
        <v>25</v>
      </c>
      <c r="L79" s="5" t="s">
        <v>26</v>
      </c>
      <c r="M79" s="7" t="s">
        <v>27</v>
      </c>
      <c r="O79" s="7" t="s">
        <v>203</v>
      </c>
      <c r="P79" s="7" t="s">
        <v>28</v>
      </c>
      <c r="Q79" s="7" t="s">
        <v>29</v>
      </c>
    </row>
    <row r="80" spans="1:18" ht="38.25" x14ac:dyDescent="0.2">
      <c r="A80" s="6" t="s">
        <v>18</v>
      </c>
      <c r="B80" s="10" t="s">
        <v>149</v>
      </c>
      <c r="C80" s="19" t="s">
        <v>32</v>
      </c>
      <c r="D80" s="19" t="s">
        <v>32</v>
      </c>
      <c r="E80" s="14">
        <v>4</v>
      </c>
      <c r="F80" s="7" t="s">
        <v>22</v>
      </c>
      <c r="G80" s="2" t="s">
        <v>23</v>
      </c>
      <c r="H80" s="5" t="s">
        <v>24</v>
      </c>
      <c r="I80" s="17">
        <f>+E80*2545000</f>
        <v>10180000</v>
      </c>
      <c r="J80" s="12">
        <f t="shared" si="1"/>
        <v>10180000</v>
      </c>
      <c r="K80" s="5" t="s">
        <v>25</v>
      </c>
      <c r="L80" s="5" t="s">
        <v>26</v>
      </c>
      <c r="M80" s="7" t="s">
        <v>27</v>
      </c>
      <c r="O80" s="7" t="s">
        <v>203</v>
      </c>
      <c r="P80" s="7" t="s">
        <v>28</v>
      </c>
      <c r="Q80" s="7" t="s">
        <v>29</v>
      </c>
    </row>
    <row r="81" spans="1:17" ht="38.25" x14ac:dyDescent="0.2">
      <c r="A81" s="6" t="s">
        <v>18</v>
      </c>
      <c r="B81" s="10" t="s">
        <v>149</v>
      </c>
      <c r="C81" s="19" t="s">
        <v>40</v>
      </c>
      <c r="D81" s="19" t="s">
        <v>40</v>
      </c>
      <c r="E81" s="14">
        <v>6.5</v>
      </c>
      <c r="F81" s="7" t="s">
        <v>22</v>
      </c>
      <c r="G81" s="2" t="s">
        <v>23</v>
      </c>
      <c r="H81" s="5" t="s">
        <v>24</v>
      </c>
      <c r="I81" s="17">
        <f>+E81*2545000</f>
        <v>16542500</v>
      </c>
      <c r="J81" s="12">
        <f t="shared" si="1"/>
        <v>16542500</v>
      </c>
      <c r="K81" s="5" t="s">
        <v>25</v>
      </c>
      <c r="L81" s="5" t="s">
        <v>26</v>
      </c>
      <c r="M81" s="7" t="s">
        <v>27</v>
      </c>
      <c r="O81" s="7" t="s">
        <v>203</v>
      </c>
      <c r="P81" s="7" t="s">
        <v>28</v>
      </c>
      <c r="Q81" s="7" t="s">
        <v>29</v>
      </c>
    </row>
    <row r="82" spans="1:17" ht="25.5" x14ac:dyDescent="0.2">
      <c r="A82" s="6" t="s">
        <v>18</v>
      </c>
      <c r="B82" s="10" t="s">
        <v>150</v>
      </c>
      <c r="C82" s="19" t="s">
        <v>32</v>
      </c>
      <c r="D82" s="19" t="s">
        <v>32</v>
      </c>
      <c r="E82" s="14">
        <v>4</v>
      </c>
      <c r="F82" s="7" t="s">
        <v>22</v>
      </c>
      <c r="G82" s="2" t="s">
        <v>23</v>
      </c>
      <c r="H82" s="5" t="s">
        <v>24</v>
      </c>
      <c r="I82" s="17">
        <f>+E82*4214000</f>
        <v>16856000</v>
      </c>
      <c r="J82" s="12">
        <f t="shared" si="1"/>
        <v>16856000</v>
      </c>
      <c r="K82" s="5" t="s">
        <v>25</v>
      </c>
      <c r="L82" s="5" t="s">
        <v>26</v>
      </c>
      <c r="M82" s="7" t="s">
        <v>27</v>
      </c>
      <c r="O82" s="7" t="s">
        <v>203</v>
      </c>
      <c r="P82" s="7" t="s">
        <v>28</v>
      </c>
      <c r="Q82" s="7" t="s">
        <v>29</v>
      </c>
    </row>
    <row r="83" spans="1:17" ht="25.5" x14ac:dyDescent="0.2">
      <c r="A83" s="6" t="s">
        <v>18</v>
      </c>
      <c r="B83" s="10" t="s">
        <v>150</v>
      </c>
      <c r="C83" s="19" t="s">
        <v>40</v>
      </c>
      <c r="D83" s="19" t="s">
        <v>40</v>
      </c>
      <c r="E83" s="14">
        <v>6.5</v>
      </c>
      <c r="F83" s="7" t="s">
        <v>22</v>
      </c>
      <c r="G83" s="2" t="s">
        <v>23</v>
      </c>
      <c r="H83" s="5" t="s">
        <v>24</v>
      </c>
      <c r="I83" s="17">
        <f>+E83*4214000</f>
        <v>27391000</v>
      </c>
      <c r="J83" s="12">
        <f t="shared" si="1"/>
        <v>27391000</v>
      </c>
      <c r="K83" s="5" t="s">
        <v>25</v>
      </c>
      <c r="L83" s="5" t="s">
        <v>26</v>
      </c>
      <c r="M83" s="7" t="s">
        <v>27</v>
      </c>
      <c r="O83" s="7" t="s">
        <v>203</v>
      </c>
      <c r="P83" s="7" t="s">
        <v>28</v>
      </c>
      <c r="Q83" s="7" t="s">
        <v>29</v>
      </c>
    </row>
    <row r="84" spans="1:17" ht="25.5" x14ac:dyDescent="0.2">
      <c r="A84" s="6" t="s">
        <v>18</v>
      </c>
      <c r="B84" s="10" t="s">
        <v>151</v>
      </c>
      <c r="C84" s="19" t="s">
        <v>33</v>
      </c>
      <c r="D84" s="19" t="s">
        <v>33</v>
      </c>
      <c r="E84" s="14">
        <v>4</v>
      </c>
      <c r="F84" s="7" t="s">
        <v>22</v>
      </c>
      <c r="G84" s="2" t="s">
        <v>23</v>
      </c>
      <c r="H84" s="5" t="s">
        <v>24</v>
      </c>
      <c r="I84" s="17">
        <f>+E84*2000000</f>
        <v>8000000</v>
      </c>
      <c r="J84" s="12">
        <f t="shared" si="1"/>
        <v>8000000</v>
      </c>
      <c r="K84" s="5" t="s">
        <v>25</v>
      </c>
      <c r="L84" s="5" t="s">
        <v>26</v>
      </c>
      <c r="M84" s="7" t="s">
        <v>27</v>
      </c>
      <c r="O84" s="7" t="s">
        <v>203</v>
      </c>
      <c r="P84" s="7" t="s">
        <v>28</v>
      </c>
      <c r="Q84" s="7" t="s">
        <v>29</v>
      </c>
    </row>
    <row r="85" spans="1:17" ht="25.5" x14ac:dyDescent="0.2">
      <c r="A85" s="6" t="s">
        <v>18</v>
      </c>
      <c r="B85" s="10" t="s">
        <v>151</v>
      </c>
      <c r="C85" s="19" t="s">
        <v>141</v>
      </c>
      <c r="D85" s="19" t="s">
        <v>141</v>
      </c>
      <c r="E85" s="14">
        <v>5</v>
      </c>
      <c r="F85" s="7" t="s">
        <v>22</v>
      </c>
      <c r="G85" s="2" t="s">
        <v>23</v>
      </c>
      <c r="H85" s="5" t="s">
        <v>24</v>
      </c>
      <c r="I85" s="17">
        <f>+E85*2000000</f>
        <v>10000000</v>
      </c>
      <c r="J85" s="12">
        <f t="shared" si="1"/>
        <v>10000000</v>
      </c>
      <c r="K85" s="5" t="s">
        <v>25</v>
      </c>
      <c r="L85" s="5" t="s">
        <v>26</v>
      </c>
      <c r="M85" s="7" t="s">
        <v>27</v>
      </c>
      <c r="O85" s="7" t="s">
        <v>203</v>
      </c>
      <c r="P85" s="7" t="s">
        <v>28</v>
      </c>
      <c r="Q85" s="7" t="s">
        <v>29</v>
      </c>
    </row>
    <row r="86" spans="1:17" ht="51" x14ac:dyDescent="0.2">
      <c r="A86" s="6" t="s">
        <v>18</v>
      </c>
      <c r="B86" s="10" t="s">
        <v>152</v>
      </c>
      <c r="C86" s="8" t="s">
        <v>32</v>
      </c>
      <c r="D86" s="19" t="s">
        <v>32</v>
      </c>
      <c r="E86" s="14">
        <v>8</v>
      </c>
      <c r="F86" s="7" t="s">
        <v>22</v>
      </c>
      <c r="G86" s="2" t="s">
        <v>23</v>
      </c>
      <c r="H86" s="5" t="s">
        <v>24</v>
      </c>
      <c r="I86" s="17">
        <f>+E86*6000000</f>
        <v>48000000</v>
      </c>
      <c r="J86" s="12">
        <f t="shared" si="1"/>
        <v>48000000</v>
      </c>
      <c r="K86" s="5" t="s">
        <v>25</v>
      </c>
      <c r="L86" s="5" t="s">
        <v>26</v>
      </c>
      <c r="M86" s="7" t="s">
        <v>27</v>
      </c>
      <c r="O86" s="7" t="s">
        <v>203</v>
      </c>
      <c r="P86" s="7" t="s">
        <v>28</v>
      </c>
      <c r="Q86" s="7" t="s">
        <v>29</v>
      </c>
    </row>
    <row r="87" spans="1:17" ht="51" x14ac:dyDescent="0.2">
      <c r="A87" s="6" t="s">
        <v>18</v>
      </c>
      <c r="B87" s="10" t="s">
        <v>152</v>
      </c>
      <c r="C87" s="8" t="s">
        <v>78</v>
      </c>
      <c r="D87" s="19" t="s">
        <v>78</v>
      </c>
      <c r="E87" s="14">
        <v>1</v>
      </c>
      <c r="F87" s="7" t="s">
        <v>22</v>
      </c>
      <c r="G87" s="2" t="s">
        <v>23</v>
      </c>
      <c r="H87" s="5" t="s">
        <v>24</v>
      </c>
      <c r="I87" s="17">
        <f>+E87*6000000</f>
        <v>6000000</v>
      </c>
      <c r="J87" s="12">
        <f t="shared" si="1"/>
        <v>6000000</v>
      </c>
      <c r="K87" s="5" t="s">
        <v>25</v>
      </c>
      <c r="L87" s="5" t="s">
        <v>26</v>
      </c>
      <c r="M87" s="7" t="s">
        <v>27</v>
      </c>
      <c r="O87" s="7" t="s">
        <v>203</v>
      </c>
      <c r="P87" s="7" t="s">
        <v>28</v>
      </c>
      <c r="Q87" s="7" t="s">
        <v>29</v>
      </c>
    </row>
    <row r="88" spans="1:17" ht="51" x14ac:dyDescent="0.2">
      <c r="A88" s="6" t="s">
        <v>18</v>
      </c>
      <c r="B88" s="10" t="s">
        <v>153</v>
      </c>
      <c r="C88" s="19" t="s">
        <v>32</v>
      </c>
      <c r="D88" s="19" t="s">
        <v>32</v>
      </c>
      <c r="E88" s="14">
        <v>8</v>
      </c>
      <c r="F88" s="7" t="s">
        <v>22</v>
      </c>
      <c r="G88" s="2" t="s">
        <v>23</v>
      </c>
      <c r="H88" s="5" t="s">
        <v>24</v>
      </c>
      <c r="I88" s="17">
        <f>+E88*4117000</f>
        <v>32936000</v>
      </c>
      <c r="J88" s="12">
        <f t="shared" si="1"/>
        <v>32936000</v>
      </c>
      <c r="K88" s="5" t="s">
        <v>25</v>
      </c>
      <c r="L88" s="5" t="s">
        <v>26</v>
      </c>
      <c r="M88" s="7" t="s">
        <v>27</v>
      </c>
      <c r="O88" s="7" t="s">
        <v>203</v>
      </c>
      <c r="P88" s="7" t="s">
        <v>28</v>
      </c>
      <c r="Q88" s="7" t="s">
        <v>29</v>
      </c>
    </row>
    <row r="89" spans="1:17" ht="25.5" x14ac:dyDescent="0.2">
      <c r="A89" s="6" t="s">
        <v>18</v>
      </c>
      <c r="B89" s="10" t="s">
        <v>154</v>
      </c>
      <c r="C89" s="19" t="s">
        <v>32</v>
      </c>
      <c r="D89" s="19" t="s">
        <v>32</v>
      </c>
      <c r="E89" s="14">
        <v>4</v>
      </c>
      <c r="F89" s="7" t="s">
        <v>22</v>
      </c>
      <c r="G89" s="2" t="s">
        <v>23</v>
      </c>
      <c r="H89" s="5" t="s">
        <v>24</v>
      </c>
      <c r="I89" s="17">
        <f>+E89*8339000</f>
        <v>33356000</v>
      </c>
      <c r="J89" s="12">
        <f t="shared" si="1"/>
        <v>33356000</v>
      </c>
      <c r="K89" s="5" t="s">
        <v>25</v>
      </c>
      <c r="L89" s="5" t="s">
        <v>26</v>
      </c>
      <c r="M89" s="7" t="s">
        <v>27</v>
      </c>
      <c r="O89" s="7" t="s">
        <v>203</v>
      </c>
      <c r="P89" s="7" t="s">
        <v>28</v>
      </c>
      <c r="Q89" s="7" t="s">
        <v>29</v>
      </c>
    </row>
    <row r="90" spans="1:17" ht="25.5" x14ac:dyDescent="0.2">
      <c r="A90" s="6" t="s">
        <v>18</v>
      </c>
      <c r="B90" s="10" t="s">
        <v>154</v>
      </c>
      <c r="C90" s="19" t="s">
        <v>40</v>
      </c>
      <c r="D90" s="19" t="s">
        <v>40</v>
      </c>
      <c r="E90" s="14">
        <v>6.5</v>
      </c>
      <c r="F90" s="7" t="s">
        <v>22</v>
      </c>
      <c r="G90" s="2" t="s">
        <v>23</v>
      </c>
      <c r="H90" s="5" t="s">
        <v>24</v>
      </c>
      <c r="I90" s="17">
        <f>+E90*8339000</f>
        <v>54203500</v>
      </c>
      <c r="J90" s="12">
        <f t="shared" si="1"/>
        <v>54203500</v>
      </c>
      <c r="K90" s="5" t="s">
        <v>25</v>
      </c>
      <c r="L90" s="5" t="s">
        <v>26</v>
      </c>
      <c r="M90" s="7" t="s">
        <v>27</v>
      </c>
      <c r="O90" s="7" t="s">
        <v>203</v>
      </c>
      <c r="P90" s="7" t="s">
        <v>28</v>
      </c>
      <c r="Q90" s="7" t="s">
        <v>29</v>
      </c>
    </row>
    <row r="91" spans="1:17" ht="38.25" x14ac:dyDescent="0.2">
      <c r="A91" s="6" t="s">
        <v>18</v>
      </c>
      <c r="B91" s="10" t="s">
        <v>155</v>
      </c>
      <c r="C91" s="19" t="s">
        <v>32</v>
      </c>
      <c r="D91" s="19" t="s">
        <v>32</v>
      </c>
      <c r="E91" s="14">
        <v>4</v>
      </c>
      <c r="F91" s="7" t="s">
        <v>22</v>
      </c>
      <c r="G91" s="2" t="s">
        <v>23</v>
      </c>
      <c r="H91" s="5" t="s">
        <v>24</v>
      </c>
      <c r="I91" s="17">
        <f>+E91*4500000</f>
        <v>18000000</v>
      </c>
      <c r="J91" s="12">
        <f t="shared" si="1"/>
        <v>18000000</v>
      </c>
      <c r="K91" s="5" t="s">
        <v>25</v>
      </c>
      <c r="L91" s="5" t="s">
        <v>26</v>
      </c>
      <c r="M91" s="7" t="s">
        <v>27</v>
      </c>
      <c r="O91" s="7" t="s">
        <v>203</v>
      </c>
      <c r="P91" s="7" t="s">
        <v>28</v>
      </c>
      <c r="Q91" s="7" t="s">
        <v>29</v>
      </c>
    </row>
    <row r="92" spans="1:17" ht="38.25" x14ac:dyDescent="0.2">
      <c r="A92" s="6" t="s">
        <v>18</v>
      </c>
      <c r="B92" s="10" t="s">
        <v>155</v>
      </c>
      <c r="C92" s="19" t="s">
        <v>40</v>
      </c>
      <c r="D92" s="19" t="s">
        <v>40</v>
      </c>
      <c r="E92" s="14">
        <v>6</v>
      </c>
      <c r="F92" s="7" t="s">
        <v>22</v>
      </c>
      <c r="G92" s="2" t="s">
        <v>23</v>
      </c>
      <c r="H92" s="5" t="s">
        <v>24</v>
      </c>
      <c r="I92" s="17">
        <f>+E92*4500000</f>
        <v>27000000</v>
      </c>
      <c r="J92" s="12">
        <f t="shared" si="1"/>
        <v>27000000</v>
      </c>
      <c r="K92" s="5" t="s">
        <v>25</v>
      </c>
      <c r="L92" s="5" t="s">
        <v>26</v>
      </c>
      <c r="M92" s="7" t="s">
        <v>27</v>
      </c>
      <c r="O92" s="7" t="s">
        <v>203</v>
      </c>
      <c r="P92" s="7" t="s">
        <v>28</v>
      </c>
      <c r="Q92" s="7" t="s">
        <v>29</v>
      </c>
    </row>
    <row r="93" spans="1:17" ht="38.25" x14ac:dyDescent="0.2">
      <c r="A93" s="6" t="s">
        <v>18</v>
      </c>
      <c r="B93" s="10" t="s">
        <v>156</v>
      </c>
      <c r="C93" s="19" t="s">
        <v>32</v>
      </c>
      <c r="D93" s="19" t="s">
        <v>32</v>
      </c>
      <c r="E93" s="14">
        <v>4</v>
      </c>
      <c r="F93" s="7" t="s">
        <v>22</v>
      </c>
      <c r="G93" s="2" t="s">
        <v>23</v>
      </c>
      <c r="H93" s="5" t="s">
        <v>24</v>
      </c>
      <c r="I93" s="17">
        <f>+E93*4500000</f>
        <v>18000000</v>
      </c>
      <c r="J93" s="12">
        <f t="shared" si="1"/>
        <v>18000000</v>
      </c>
      <c r="K93" s="5" t="s">
        <v>25</v>
      </c>
      <c r="L93" s="5" t="s">
        <v>26</v>
      </c>
      <c r="M93" s="7" t="s">
        <v>27</v>
      </c>
      <c r="O93" s="7" t="s">
        <v>203</v>
      </c>
      <c r="P93" s="7" t="s">
        <v>28</v>
      </c>
      <c r="Q93" s="7" t="s">
        <v>29</v>
      </c>
    </row>
    <row r="94" spans="1:17" ht="38.25" x14ac:dyDescent="0.2">
      <c r="A94" s="6" t="s">
        <v>18</v>
      </c>
      <c r="B94" s="10" t="s">
        <v>156</v>
      </c>
      <c r="C94" s="19" t="s">
        <v>40</v>
      </c>
      <c r="D94" s="19" t="s">
        <v>40</v>
      </c>
      <c r="E94" s="14">
        <v>6.5</v>
      </c>
      <c r="F94" s="7" t="s">
        <v>22</v>
      </c>
      <c r="G94" s="2" t="s">
        <v>23</v>
      </c>
      <c r="H94" s="5" t="s">
        <v>24</v>
      </c>
      <c r="I94" s="17">
        <f>+E94*4500000</f>
        <v>29250000</v>
      </c>
      <c r="J94" s="12">
        <f t="shared" si="1"/>
        <v>29250000</v>
      </c>
      <c r="K94" s="5" t="s">
        <v>25</v>
      </c>
      <c r="L94" s="5" t="s">
        <v>26</v>
      </c>
      <c r="M94" s="7" t="s">
        <v>27</v>
      </c>
      <c r="O94" s="7" t="s">
        <v>203</v>
      </c>
      <c r="P94" s="7" t="s">
        <v>28</v>
      </c>
      <c r="Q94" s="7" t="s">
        <v>29</v>
      </c>
    </row>
    <row r="95" spans="1:17" ht="38.25" x14ac:dyDescent="0.2">
      <c r="A95" s="6" t="s">
        <v>18</v>
      </c>
      <c r="B95" s="10" t="s">
        <v>157</v>
      </c>
      <c r="C95" s="19" t="s">
        <v>32</v>
      </c>
      <c r="D95" s="19" t="s">
        <v>32</v>
      </c>
      <c r="E95" s="14">
        <v>4</v>
      </c>
      <c r="F95" s="7" t="s">
        <v>22</v>
      </c>
      <c r="G95" s="2" t="s">
        <v>23</v>
      </c>
      <c r="H95" s="5" t="s">
        <v>24</v>
      </c>
      <c r="I95" s="17">
        <f>+E95*4000000</f>
        <v>16000000</v>
      </c>
      <c r="J95" s="12">
        <f t="shared" si="1"/>
        <v>16000000</v>
      </c>
      <c r="K95" s="5" t="s">
        <v>25</v>
      </c>
      <c r="L95" s="5" t="s">
        <v>26</v>
      </c>
      <c r="M95" s="7" t="s">
        <v>27</v>
      </c>
      <c r="O95" s="7" t="s">
        <v>203</v>
      </c>
      <c r="P95" s="7" t="s">
        <v>28</v>
      </c>
      <c r="Q95" s="7" t="s">
        <v>29</v>
      </c>
    </row>
    <row r="96" spans="1:17" ht="38.25" x14ac:dyDescent="0.2">
      <c r="A96" s="6" t="s">
        <v>18</v>
      </c>
      <c r="B96" s="10" t="s">
        <v>157</v>
      </c>
      <c r="C96" s="19" t="s">
        <v>40</v>
      </c>
      <c r="D96" s="19" t="s">
        <v>40</v>
      </c>
      <c r="E96" s="14">
        <v>6</v>
      </c>
      <c r="F96" s="7" t="s">
        <v>22</v>
      </c>
      <c r="G96" s="2" t="s">
        <v>23</v>
      </c>
      <c r="H96" s="5" t="s">
        <v>24</v>
      </c>
      <c r="I96" s="17">
        <f>+E96*4000000</f>
        <v>24000000</v>
      </c>
      <c r="J96" s="12">
        <f t="shared" si="1"/>
        <v>24000000</v>
      </c>
      <c r="K96" s="5" t="s">
        <v>25</v>
      </c>
      <c r="L96" s="5" t="s">
        <v>26</v>
      </c>
      <c r="M96" s="7" t="s">
        <v>27</v>
      </c>
      <c r="O96" s="7" t="s">
        <v>203</v>
      </c>
      <c r="P96" s="7" t="s">
        <v>28</v>
      </c>
      <c r="Q96" s="7" t="s">
        <v>29</v>
      </c>
    </row>
    <row r="97" spans="1:17" ht="51" x14ac:dyDescent="0.2">
      <c r="A97" s="6" t="s">
        <v>18</v>
      </c>
      <c r="B97" s="10" t="s">
        <v>158</v>
      </c>
      <c r="C97" s="19" t="s">
        <v>32</v>
      </c>
      <c r="D97" s="19" t="s">
        <v>32</v>
      </c>
      <c r="E97" s="14">
        <v>4</v>
      </c>
      <c r="F97" s="7" t="s">
        <v>22</v>
      </c>
      <c r="G97" s="2" t="s">
        <v>23</v>
      </c>
      <c r="H97" s="5" t="s">
        <v>24</v>
      </c>
      <c r="I97" s="17">
        <f>+E97*2545000</f>
        <v>10180000</v>
      </c>
      <c r="J97" s="12">
        <f t="shared" si="1"/>
        <v>10180000</v>
      </c>
      <c r="K97" s="5" t="s">
        <v>25</v>
      </c>
      <c r="L97" s="5" t="s">
        <v>26</v>
      </c>
      <c r="M97" s="7" t="s">
        <v>27</v>
      </c>
      <c r="O97" s="7" t="s">
        <v>203</v>
      </c>
      <c r="P97" s="7" t="s">
        <v>28</v>
      </c>
      <c r="Q97" s="7" t="s">
        <v>29</v>
      </c>
    </row>
    <row r="98" spans="1:17" ht="51" x14ac:dyDescent="0.2">
      <c r="A98" s="6" t="s">
        <v>18</v>
      </c>
      <c r="B98" s="10" t="s">
        <v>158</v>
      </c>
      <c r="C98" s="19" t="s">
        <v>40</v>
      </c>
      <c r="D98" s="19" t="s">
        <v>40</v>
      </c>
      <c r="E98" s="14">
        <v>6</v>
      </c>
      <c r="F98" s="7" t="s">
        <v>22</v>
      </c>
      <c r="G98" s="2" t="s">
        <v>23</v>
      </c>
      <c r="H98" s="5" t="s">
        <v>24</v>
      </c>
      <c r="I98" s="17">
        <f>+E98*2545000</f>
        <v>15270000</v>
      </c>
      <c r="J98" s="12">
        <f t="shared" si="1"/>
        <v>15270000</v>
      </c>
      <c r="K98" s="5" t="s">
        <v>25</v>
      </c>
      <c r="L98" s="5" t="s">
        <v>26</v>
      </c>
      <c r="M98" s="7" t="s">
        <v>27</v>
      </c>
      <c r="O98" s="7" t="s">
        <v>203</v>
      </c>
      <c r="P98" s="7" t="s">
        <v>28</v>
      </c>
      <c r="Q98" s="7" t="s">
        <v>29</v>
      </c>
    </row>
    <row r="99" spans="1:17" ht="25.5" x14ac:dyDescent="0.2">
      <c r="A99" s="6" t="s">
        <v>18</v>
      </c>
      <c r="B99" s="10" t="s">
        <v>159</v>
      </c>
      <c r="C99" s="19" t="s">
        <v>32</v>
      </c>
      <c r="D99" s="19" t="s">
        <v>32</v>
      </c>
      <c r="E99" s="14">
        <v>4</v>
      </c>
      <c r="F99" s="7" t="s">
        <v>22</v>
      </c>
      <c r="G99" s="2" t="s">
        <v>23</v>
      </c>
      <c r="H99" s="5" t="s">
        <v>24</v>
      </c>
      <c r="I99" s="17">
        <f>+E99*8339000</f>
        <v>33356000</v>
      </c>
      <c r="J99" s="12">
        <f t="shared" si="1"/>
        <v>33356000</v>
      </c>
      <c r="K99" s="5" t="s">
        <v>25</v>
      </c>
      <c r="L99" s="5" t="s">
        <v>26</v>
      </c>
      <c r="M99" s="7" t="s">
        <v>27</v>
      </c>
      <c r="O99" s="7" t="s">
        <v>203</v>
      </c>
      <c r="P99" s="7" t="s">
        <v>28</v>
      </c>
      <c r="Q99" s="7" t="s">
        <v>29</v>
      </c>
    </row>
    <row r="100" spans="1:17" ht="25.5" x14ac:dyDescent="0.2">
      <c r="A100" s="6" t="s">
        <v>18</v>
      </c>
      <c r="B100" s="10" t="s">
        <v>159</v>
      </c>
      <c r="C100" s="19" t="s">
        <v>40</v>
      </c>
      <c r="D100" s="19" t="s">
        <v>40</v>
      </c>
      <c r="E100" s="14">
        <v>6.5</v>
      </c>
      <c r="F100" s="7" t="s">
        <v>22</v>
      </c>
      <c r="G100" s="2" t="s">
        <v>23</v>
      </c>
      <c r="H100" s="5" t="s">
        <v>24</v>
      </c>
      <c r="I100" s="17">
        <f>+E100*8339000</f>
        <v>54203500</v>
      </c>
      <c r="J100" s="12">
        <f t="shared" si="1"/>
        <v>54203500</v>
      </c>
      <c r="K100" s="5" t="s">
        <v>25</v>
      </c>
      <c r="L100" s="5" t="s">
        <v>26</v>
      </c>
      <c r="M100" s="7" t="s">
        <v>27</v>
      </c>
      <c r="O100" s="7" t="s">
        <v>203</v>
      </c>
      <c r="P100" s="7" t="s">
        <v>28</v>
      </c>
      <c r="Q100" s="7" t="s">
        <v>29</v>
      </c>
    </row>
    <row r="101" spans="1:17" ht="38.25" x14ac:dyDescent="0.2">
      <c r="A101" s="6" t="s">
        <v>18</v>
      </c>
      <c r="B101" s="10" t="s">
        <v>160</v>
      </c>
      <c r="C101" s="19" t="s">
        <v>32</v>
      </c>
      <c r="D101" s="19" t="s">
        <v>32</v>
      </c>
      <c r="E101" s="14">
        <v>4</v>
      </c>
      <c r="F101" s="7" t="s">
        <v>22</v>
      </c>
      <c r="G101" s="2" t="s">
        <v>23</v>
      </c>
      <c r="H101" s="5" t="s">
        <v>24</v>
      </c>
      <c r="I101" s="17">
        <f>+E101*4204000</f>
        <v>16816000</v>
      </c>
      <c r="J101" s="12">
        <f t="shared" si="1"/>
        <v>16816000</v>
      </c>
      <c r="K101" s="5" t="s">
        <v>25</v>
      </c>
      <c r="L101" s="5" t="s">
        <v>26</v>
      </c>
      <c r="M101" s="7" t="s">
        <v>27</v>
      </c>
      <c r="O101" s="7" t="s">
        <v>203</v>
      </c>
      <c r="P101" s="7" t="s">
        <v>28</v>
      </c>
      <c r="Q101" s="7" t="s">
        <v>29</v>
      </c>
    </row>
    <row r="102" spans="1:17" ht="38.25" x14ac:dyDescent="0.2">
      <c r="A102" s="6" t="s">
        <v>18</v>
      </c>
      <c r="B102" s="10" t="s">
        <v>160</v>
      </c>
      <c r="C102" s="19" t="s">
        <v>40</v>
      </c>
      <c r="D102" s="19" t="s">
        <v>40</v>
      </c>
      <c r="E102" s="14">
        <v>6.5</v>
      </c>
      <c r="F102" s="7" t="s">
        <v>22</v>
      </c>
      <c r="G102" s="2" t="s">
        <v>23</v>
      </c>
      <c r="H102" s="5" t="s">
        <v>24</v>
      </c>
      <c r="I102" s="17">
        <f>+E102*4204000</f>
        <v>27326000</v>
      </c>
      <c r="J102" s="12">
        <f t="shared" si="1"/>
        <v>27326000</v>
      </c>
      <c r="K102" s="5" t="s">
        <v>25</v>
      </c>
      <c r="L102" s="5" t="s">
        <v>26</v>
      </c>
      <c r="M102" s="7" t="s">
        <v>27</v>
      </c>
      <c r="O102" s="7" t="s">
        <v>203</v>
      </c>
      <c r="P102" s="7" t="s">
        <v>28</v>
      </c>
      <c r="Q102" s="7" t="s">
        <v>29</v>
      </c>
    </row>
    <row r="103" spans="1:17" ht="25.5" x14ac:dyDescent="0.2">
      <c r="A103" s="6" t="s">
        <v>18</v>
      </c>
      <c r="B103" s="10" t="s">
        <v>161</v>
      </c>
      <c r="C103" s="8" t="s">
        <v>33</v>
      </c>
      <c r="D103" s="19" t="s">
        <v>33</v>
      </c>
      <c r="E103" s="14">
        <v>4</v>
      </c>
      <c r="F103" s="7" t="s">
        <v>22</v>
      </c>
      <c r="G103" s="2" t="s">
        <v>23</v>
      </c>
      <c r="H103" s="5" t="s">
        <v>24</v>
      </c>
      <c r="I103" s="17">
        <f t="shared" ref="I103:I104" si="3">+E103*4204000</f>
        <v>16816000</v>
      </c>
      <c r="J103" s="12">
        <f t="shared" si="1"/>
        <v>16816000</v>
      </c>
      <c r="K103" s="5" t="s">
        <v>25</v>
      </c>
      <c r="L103" s="5" t="s">
        <v>26</v>
      </c>
      <c r="M103" s="7" t="s">
        <v>27</v>
      </c>
      <c r="O103" s="7" t="s">
        <v>203</v>
      </c>
      <c r="P103" s="7" t="s">
        <v>28</v>
      </c>
      <c r="Q103" s="7" t="s">
        <v>29</v>
      </c>
    </row>
    <row r="104" spans="1:17" ht="25.5" x14ac:dyDescent="0.2">
      <c r="A104" s="6" t="s">
        <v>18</v>
      </c>
      <c r="B104" s="10" t="s">
        <v>161</v>
      </c>
      <c r="C104" s="8" t="s">
        <v>141</v>
      </c>
      <c r="D104" s="19" t="s">
        <v>141</v>
      </c>
      <c r="E104" s="14">
        <v>4</v>
      </c>
      <c r="F104" s="7" t="s">
        <v>22</v>
      </c>
      <c r="G104" s="2" t="s">
        <v>23</v>
      </c>
      <c r="H104" s="5" t="s">
        <v>24</v>
      </c>
      <c r="I104" s="17">
        <f t="shared" si="3"/>
        <v>16816000</v>
      </c>
      <c r="J104" s="12">
        <f t="shared" si="1"/>
        <v>16816000</v>
      </c>
      <c r="K104" s="5" t="s">
        <v>25</v>
      </c>
      <c r="L104" s="5" t="s">
        <v>26</v>
      </c>
      <c r="M104" s="7" t="s">
        <v>27</v>
      </c>
      <c r="O104" s="7" t="s">
        <v>203</v>
      </c>
      <c r="P104" s="7" t="s">
        <v>28</v>
      </c>
      <c r="Q104" s="7" t="s">
        <v>29</v>
      </c>
    </row>
    <row r="105" spans="1:17" ht="25.5" x14ac:dyDescent="0.2">
      <c r="A105" s="6" t="s">
        <v>18</v>
      </c>
      <c r="B105" s="10" t="s">
        <v>162</v>
      </c>
      <c r="C105" s="19" t="s">
        <v>32</v>
      </c>
      <c r="D105" s="19" t="s">
        <v>32</v>
      </c>
      <c r="E105" s="14">
        <v>4</v>
      </c>
      <c r="F105" s="7" t="s">
        <v>22</v>
      </c>
      <c r="G105" s="2" t="s">
        <v>23</v>
      </c>
      <c r="H105" s="5" t="s">
        <v>24</v>
      </c>
      <c r="I105" s="17">
        <f>+E105*7000000</f>
        <v>28000000</v>
      </c>
      <c r="J105" s="12">
        <f t="shared" si="1"/>
        <v>28000000</v>
      </c>
      <c r="K105" s="5" t="s">
        <v>25</v>
      </c>
      <c r="L105" s="5" t="s">
        <v>26</v>
      </c>
      <c r="M105" s="7" t="s">
        <v>27</v>
      </c>
      <c r="O105" s="7" t="s">
        <v>203</v>
      </c>
      <c r="P105" s="7" t="s">
        <v>28</v>
      </c>
      <c r="Q105" s="7" t="s">
        <v>29</v>
      </c>
    </row>
    <row r="106" spans="1:17" ht="25.5" x14ac:dyDescent="0.2">
      <c r="A106" s="6" t="s">
        <v>18</v>
      </c>
      <c r="B106" s="10" t="s">
        <v>162</v>
      </c>
      <c r="C106" s="19" t="s">
        <v>40</v>
      </c>
      <c r="D106" s="19" t="s">
        <v>40</v>
      </c>
      <c r="E106" s="14">
        <v>6.5</v>
      </c>
      <c r="F106" s="7" t="s">
        <v>22</v>
      </c>
      <c r="G106" s="2" t="s">
        <v>23</v>
      </c>
      <c r="H106" s="5" t="s">
        <v>24</v>
      </c>
      <c r="I106" s="17">
        <f>+E106*7000000</f>
        <v>45500000</v>
      </c>
      <c r="J106" s="12">
        <f t="shared" si="1"/>
        <v>45500000</v>
      </c>
      <c r="K106" s="5" t="s">
        <v>25</v>
      </c>
      <c r="L106" s="5" t="s">
        <v>26</v>
      </c>
      <c r="M106" s="7" t="s">
        <v>27</v>
      </c>
      <c r="O106" s="7" t="s">
        <v>203</v>
      </c>
      <c r="P106" s="7" t="s">
        <v>28</v>
      </c>
      <c r="Q106" s="7" t="s">
        <v>29</v>
      </c>
    </row>
    <row r="107" spans="1:17" ht="38.25" x14ac:dyDescent="0.2">
      <c r="A107" s="6" t="s">
        <v>18</v>
      </c>
      <c r="B107" s="10" t="s">
        <v>163</v>
      </c>
      <c r="C107" s="19" t="s">
        <v>32</v>
      </c>
      <c r="D107" s="19" t="s">
        <v>32</v>
      </c>
      <c r="E107" s="14">
        <v>4</v>
      </c>
      <c r="F107" s="7" t="s">
        <v>22</v>
      </c>
      <c r="G107" s="2" t="s">
        <v>23</v>
      </c>
      <c r="H107" s="5" t="s">
        <v>24</v>
      </c>
      <c r="I107" s="17">
        <f>+E107*4214000</f>
        <v>16856000</v>
      </c>
      <c r="J107" s="12">
        <f t="shared" si="1"/>
        <v>16856000</v>
      </c>
      <c r="K107" s="5" t="s">
        <v>25</v>
      </c>
      <c r="L107" s="5" t="s">
        <v>26</v>
      </c>
      <c r="M107" s="7" t="s">
        <v>27</v>
      </c>
      <c r="O107" s="7" t="s">
        <v>203</v>
      </c>
      <c r="P107" s="7" t="s">
        <v>28</v>
      </c>
      <c r="Q107" s="7" t="s">
        <v>29</v>
      </c>
    </row>
    <row r="108" spans="1:17" ht="38.25" x14ac:dyDescent="0.2">
      <c r="A108" s="6" t="s">
        <v>18</v>
      </c>
      <c r="B108" s="10" t="s">
        <v>163</v>
      </c>
      <c r="C108" s="19" t="s">
        <v>40</v>
      </c>
      <c r="D108" s="19" t="s">
        <v>40</v>
      </c>
      <c r="E108" s="14">
        <v>6.5</v>
      </c>
      <c r="F108" s="7" t="s">
        <v>22</v>
      </c>
      <c r="G108" s="2" t="s">
        <v>23</v>
      </c>
      <c r="H108" s="5" t="s">
        <v>24</v>
      </c>
      <c r="I108" s="17">
        <f>+E108*4214000</f>
        <v>27391000</v>
      </c>
      <c r="J108" s="12">
        <f t="shared" si="1"/>
        <v>27391000</v>
      </c>
      <c r="K108" s="5" t="s">
        <v>25</v>
      </c>
      <c r="L108" s="5" t="s">
        <v>26</v>
      </c>
      <c r="M108" s="7" t="s">
        <v>27</v>
      </c>
      <c r="O108" s="7" t="s">
        <v>203</v>
      </c>
      <c r="P108" s="7" t="s">
        <v>28</v>
      </c>
      <c r="Q108" s="7" t="s">
        <v>29</v>
      </c>
    </row>
    <row r="109" spans="1:17" ht="38.25" x14ac:dyDescent="0.2">
      <c r="A109" s="6" t="s">
        <v>18</v>
      </c>
      <c r="B109" s="10" t="s">
        <v>164</v>
      </c>
      <c r="C109" s="19" t="s">
        <v>32</v>
      </c>
      <c r="D109" s="19" t="s">
        <v>32</v>
      </c>
      <c r="E109" s="14">
        <v>4</v>
      </c>
      <c r="F109" s="7" t="s">
        <v>22</v>
      </c>
      <c r="G109" s="2" t="s">
        <v>23</v>
      </c>
      <c r="H109" s="5" t="s">
        <v>24</v>
      </c>
      <c r="I109" s="17">
        <f t="shared" ref="I109:I110" si="4">+E109*4214000</f>
        <v>16856000</v>
      </c>
      <c r="J109" s="12">
        <f t="shared" si="1"/>
        <v>16856000</v>
      </c>
      <c r="K109" s="5" t="s">
        <v>25</v>
      </c>
      <c r="L109" s="5" t="s">
        <v>26</v>
      </c>
      <c r="M109" s="7" t="s">
        <v>27</v>
      </c>
      <c r="O109" s="7" t="s">
        <v>203</v>
      </c>
      <c r="P109" s="7" t="s">
        <v>28</v>
      </c>
      <c r="Q109" s="7" t="s">
        <v>29</v>
      </c>
    </row>
    <row r="110" spans="1:17" ht="38.25" x14ac:dyDescent="0.2">
      <c r="A110" s="6" t="s">
        <v>18</v>
      </c>
      <c r="B110" s="10" t="s">
        <v>164</v>
      </c>
      <c r="C110" s="19" t="s">
        <v>40</v>
      </c>
      <c r="D110" s="19" t="s">
        <v>40</v>
      </c>
      <c r="E110" s="14">
        <v>6.5</v>
      </c>
      <c r="F110" s="7" t="s">
        <v>22</v>
      </c>
      <c r="G110" s="2" t="s">
        <v>23</v>
      </c>
      <c r="H110" s="5" t="s">
        <v>24</v>
      </c>
      <c r="I110" s="17">
        <f t="shared" si="4"/>
        <v>27391000</v>
      </c>
      <c r="J110" s="12">
        <f t="shared" si="1"/>
        <v>27391000</v>
      </c>
      <c r="K110" s="5" t="s">
        <v>25</v>
      </c>
      <c r="L110" s="5" t="s">
        <v>26</v>
      </c>
      <c r="M110" s="7" t="s">
        <v>27</v>
      </c>
      <c r="O110" s="7" t="s">
        <v>203</v>
      </c>
      <c r="P110" s="7" t="s">
        <v>28</v>
      </c>
      <c r="Q110" s="7" t="s">
        <v>29</v>
      </c>
    </row>
    <row r="111" spans="1:17" ht="51" x14ac:dyDescent="0.2">
      <c r="A111" s="6" t="s">
        <v>18</v>
      </c>
      <c r="B111" s="10" t="s">
        <v>165</v>
      </c>
      <c r="C111" s="19" t="s">
        <v>32</v>
      </c>
      <c r="D111" s="19" t="s">
        <v>32</v>
      </c>
      <c r="E111" s="14">
        <v>4</v>
      </c>
      <c r="F111" s="7" t="s">
        <v>22</v>
      </c>
      <c r="G111" s="2" t="s">
        <v>23</v>
      </c>
      <c r="H111" s="5" t="s">
        <v>24</v>
      </c>
      <c r="I111" s="17">
        <f>+E111*2100000</f>
        <v>8400000</v>
      </c>
      <c r="J111" s="12">
        <f t="shared" si="1"/>
        <v>8400000</v>
      </c>
      <c r="K111" s="5" t="s">
        <v>25</v>
      </c>
      <c r="L111" s="5" t="s">
        <v>26</v>
      </c>
      <c r="M111" s="7" t="s">
        <v>27</v>
      </c>
      <c r="O111" s="7" t="s">
        <v>203</v>
      </c>
      <c r="P111" s="7" t="s">
        <v>28</v>
      </c>
      <c r="Q111" s="7" t="s">
        <v>29</v>
      </c>
    </row>
    <row r="112" spans="1:17" ht="51" x14ac:dyDescent="0.2">
      <c r="A112" s="6" t="s">
        <v>18</v>
      </c>
      <c r="B112" s="10" t="s">
        <v>165</v>
      </c>
      <c r="C112" s="19" t="s">
        <v>40</v>
      </c>
      <c r="D112" s="19" t="s">
        <v>40</v>
      </c>
      <c r="E112" s="14">
        <v>6.5</v>
      </c>
      <c r="F112" s="7" t="s">
        <v>22</v>
      </c>
      <c r="G112" s="2" t="s">
        <v>23</v>
      </c>
      <c r="H112" s="5" t="s">
        <v>24</v>
      </c>
      <c r="I112" s="17">
        <f>+E112*2100000</f>
        <v>13650000</v>
      </c>
      <c r="J112" s="12">
        <f t="shared" si="1"/>
        <v>13650000</v>
      </c>
      <c r="K112" s="5" t="s">
        <v>25</v>
      </c>
      <c r="L112" s="5" t="s">
        <v>26</v>
      </c>
      <c r="M112" s="7" t="s">
        <v>27</v>
      </c>
      <c r="O112" s="7" t="s">
        <v>203</v>
      </c>
      <c r="P112" s="7" t="s">
        <v>28</v>
      </c>
      <c r="Q112" s="7" t="s">
        <v>29</v>
      </c>
    </row>
    <row r="113" spans="1:17" ht="51" x14ac:dyDescent="0.2">
      <c r="A113" s="6" t="s">
        <v>18</v>
      </c>
      <c r="B113" s="10" t="s">
        <v>166</v>
      </c>
      <c r="C113" s="19" t="s">
        <v>32</v>
      </c>
      <c r="D113" s="19" t="s">
        <v>32</v>
      </c>
      <c r="E113" s="14">
        <v>4</v>
      </c>
      <c r="F113" s="7" t="s">
        <v>22</v>
      </c>
      <c r="G113" s="2" t="s">
        <v>23</v>
      </c>
      <c r="H113" s="5" t="s">
        <v>24</v>
      </c>
      <c r="I113" s="17">
        <f>+E113*6000000</f>
        <v>24000000</v>
      </c>
      <c r="J113" s="12">
        <f t="shared" si="1"/>
        <v>24000000</v>
      </c>
      <c r="K113" s="5" t="s">
        <v>25</v>
      </c>
      <c r="L113" s="5" t="s">
        <v>26</v>
      </c>
      <c r="M113" s="7" t="s">
        <v>27</v>
      </c>
      <c r="O113" s="7" t="s">
        <v>203</v>
      </c>
      <c r="P113" s="7" t="s">
        <v>28</v>
      </c>
      <c r="Q113" s="7" t="s">
        <v>29</v>
      </c>
    </row>
    <row r="114" spans="1:17" ht="51" x14ac:dyDescent="0.2">
      <c r="A114" s="6" t="s">
        <v>18</v>
      </c>
      <c r="B114" s="10" t="s">
        <v>166</v>
      </c>
      <c r="C114" s="19" t="s">
        <v>40</v>
      </c>
      <c r="D114" s="19" t="s">
        <v>40</v>
      </c>
      <c r="E114" s="14">
        <v>6.5</v>
      </c>
      <c r="F114" s="7" t="s">
        <v>22</v>
      </c>
      <c r="G114" s="2" t="s">
        <v>23</v>
      </c>
      <c r="H114" s="5" t="s">
        <v>24</v>
      </c>
      <c r="I114" s="17">
        <f>+E114*6000000</f>
        <v>39000000</v>
      </c>
      <c r="J114" s="12">
        <f t="shared" si="1"/>
        <v>39000000</v>
      </c>
      <c r="K114" s="5" t="s">
        <v>25</v>
      </c>
      <c r="L114" s="5" t="s">
        <v>26</v>
      </c>
      <c r="M114" s="7" t="s">
        <v>27</v>
      </c>
      <c r="O114" s="7" t="s">
        <v>203</v>
      </c>
      <c r="P114" s="7" t="s">
        <v>28</v>
      </c>
      <c r="Q114" s="7" t="s">
        <v>29</v>
      </c>
    </row>
    <row r="115" spans="1:17" ht="38.25" x14ac:dyDescent="0.2">
      <c r="A115" s="6" t="s">
        <v>18</v>
      </c>
      <c r="B115" s="10" t="s">
        <v>167</v>
      </c>
      <c r="C115" s="19" t="s">
        <v>32</v>
      </c>
      <c r="D115" s="19" t="s">
        <v>32</v>
      </c>
      <c r="E115" s="14">
        <v>4</v>
      </c>
      <c r="F115" s="7" t="s">
        <v>22</v>
      </c>
      <c r="G115" s="2" t="s">
        <v>23</v>
      </c>
      <c r="H115" s="5" t="s">
        <v>24</v>
      </c>
      <c r="I115" s="17">
        <f>+E115*2545000</f>
        <v>10180000</v>
      </c>
      <c r="J115" s="12">
        <f t="shared" si="1"/>
        <v>10180000</v>
      </c>
      <c r="K115" s="5" t="s">
        <v>25</v>
      </c>
      <c r="L115" s="5" t="s">
        <v>26</v>
      </c>
      <c r="M115" s="7" t="s">
        <v>27</v>
      </c>
      <c r="O115" s="7" t="s">
        <v>203</v>
      </c>
      <c r="P115" s="7" t="s">
        <v>28</v>
      </c>
      <c r="Q115" s="7" t="s">
        <v>29</v>
      </c>
    </row>
    <row r="116" spans="1:17" ht="38.25" x14ac:dyDescent="0.2">
      <c r="A116" s="6" t="s">
        <v>18</v>
      </c>
      <c r="B116" s="10" t="s">
        <v>167</v>
      </c>
      <c r="C116" s="19" t="s">
        <v>40</v>
      </c>
      <c r="D116" s="19" t="s">
        <v>40</v>
      </c>
      <c r="E116" s="14">
        <v>6.5</v>
      </c>
      <c r="F116" s="7" t="s">
        <v>22</v>
      </c>
      <c r="G116" s="2" t="s">
        <v>23</v>
      </c>
      <c r="H116" s="5" t="s">
        <v>24</v>
      </c>
      <c r="I116" s="17">
        <f>+E116*2545000</f>
        <v>16542500</v>
      </c>
      <c r="J116" s="12">
        <f t="shared" si="1"/>
        <v>16542500</v>
      </c>
      <c r="K116" s="5" t="s">
        <v>25</v>
      </c>
      <c r="L116" s="5" t="s">
        <v>26</v>
      </c>
      <c r="M116" s="7" t="s">
        <v>27</v>
      </c>
      <c r="O116" s="7" t="s">
        <v>203</v>
      </c>
      <c r="P116" s="7" t="s">
        <v>28</v>
      </c>
      <c r="Q116" s="7" t="s">
        <v>29</v>
      </c>
    </row>
    <row r="117" spans="1:17" ht="38.25" x14ac:dyDescent="0.2">
      <c r="A117" s="6" t="s">
        <v>18</v>
      </c>
      <c r="B117" s="10" t="s">
        <v>168</v>
      </c>
      <c r="C117" s="19" t="s">
        <v>32</v>
      </c>
      <c r="D117" s="19" t="s">
        <v>32</v>
      </c>
      <c r="E117" s="14">
        <v>4</v>
      </c>
      <c r="F117" s="7" t="s">
        <v>22</v>
      </c>
      <c r="G117" s="2" t="s">
        <v>23</v>
      </c>
      <c r="H117" s="5" t="s">
        <v>24</v>
      </c>
      <c r="I117" s="17">
        <f>+E117*4500000</f>
        <v>18000000</v>
      </c>
      <c r="J117" s="12">
        <f t="shared" si="1"/>
        <v>18000000</v>
      </c>
      <c r="K117" s="5" t="s">
        <v>25</v>
      </c>
      <c r="L117" s="5" t="s">
        <v>26</v>
      </c>
      <c r="M117" s="7" t="s">
        <v>27</v>
      </c>
      <c r="O117" s="7" t="s">
        <v>203</v>
      </c>
      <c r="P117" s="7" t="s">
        <v>28</v>
      </c>
      <c r="Q117" s="7" t="s">
        <v>29</v>
      </c>
    </row>
    <row r="118" spans="1:17" ht="38.25" x14ac:dyDescent="0.2">
      <c r="A118" s="6" t="s">
        <v>18</v>
      </c>
      <c r="B118" s="10" t="s">
        <v>168</v>
      </c>
      <c r="C118" s="19" t="s">
        <v>40</v>
      </c>
      <c r="D118" s="19" t="s">
        <v>40</v>
      </c>
      <c r="E118" s="14">
        <v>6</v>
      </c>
      <c r="F118" s="7" t="s">
        <v>22</v>
      </c>
      <c r="G118" s="2" t="s">
        <v>23</v>
      </c>
      <c r="H118" s="5" t="s">
        <v>24</v>
      </c>
      <c r="I118" s="17">
        <f>+E118*4500000</f>
        <v>27000000</v>
      </c>
      <c r="J118" s="12">
        <f t="shared" si="1"/>
        <v>27000000</v>
      </c>
      <c r="K118" s="5" t="s">
        <v>25</v>
      </c>
      <c r="L118" s="5" t="s">
        <v>26</v>
      </c>
      <c r="M118" s="7" t="s">
        <v>27</v>
      </c>
      <c r="O118" s="7" t="s">
        <v>203</v>
      </c>
      <c r="P118" s="7" t="s">
        <v>28</v>
      </c>
      <c r="Q118" s="7" t="s">
        <v>29</v>
      </c>
    </row>
    <row r="119" spans="1:17" ht="25.5" x14ac:dyDescent="0.2">
      <c r="A119" s="6" t="s">
        <v>18</v>
      </c>
      <c r="B119" s="10" t="s">
        <v>169</v>
      </c>
      <c r="C119" s="19" t="s">
        <v>32</v>
      </c>
      <c r="D119" s="19" t="s">
        <v>32</v>
      </c>
      <c r="E119" s="14">
        <v>4</v>
      </c>
      <c r="F119" s="7" t="s">
        <v>22</v>
      </c>
      <c r="G119" s="2" t="s">
        <v>23</v>
      </c>
      <c r="H119" s="5" t="s">
        <v>24</v>
      </c>
      <c r="I119" s="17">
        <f>+E119*4600000</f>
        <v>18400000</v>
      </c>
      <c r="J119" s="12">
        <f t="shared" si="1"/>
        <v>18400000</v>
      </c>
      <c r="K119" s="5" t="s">
        <v>25</v>
      </c>
      <c r="L119" s="5" t="s">
        <v>26</v>
      </c>
      <c r="M119" s="7" t="s">
        <v>27</v>
      </c>
      <c r="O119" s="7" t="s">
        <v>203</v>
      </c>
      <c r="P119" s="7" t="s">
        <v>28</v>
      </c>
      <c r="Q119" s="7" t="s">
        <v>29</v>
      </c>
    </row>
    <row r="120" spans="1:17" ht="25.5" x14ac:dyDescent="0.2">
      <c r="A120" s="6" t="s">
        <v>18</v>
      </c>
      <c r="B120" s="10" t="s">
        <v>169</v>
      </c>
      <c r="C120" s="19" t="s">
        <v>40</v>
      </c>
      <c r="D120" s="19" t="s">
        <v>40</v>
      </c>
      <c r="E120" s="14">
        <v>6.5</v>
      </c>
      <c r="F120" s="7" t="s">
        <v>22</v>
      </c>
      <c r="G120" s="2" t="s">
        <v>23</v>
      </c>
      <c r="H120" s="5" t="s">
        <v>24</v>
      </c>
      <c r="I120" s="17">
        <f>+E120*4600000</f>
        <v>29900000</v>
      </c>
      <c r="J120" s="12">
        <f t="shared" si="1"/>
        <v>29900000</v>
      </c>
      <c r="K120" s="5" t="s">
        <v>25</v>
      </c>
      <c r="L120" s="5" t="s">
        <v>26</v>
      </c>
      <c r="M120" s="7" t="s">
        <v>27</v>
      </c>
      <c r="O120" s="7" t="s">
        <v>203</v>
      </c>
      <c r="P120" s="7" t="s">
        <v>28</v>
      </c>
      <c r="Q120" s="7" t="s">
        <v>29</v>
      </c>
    </row>
    <row r="121" spans="1:17" ht="38.25" x14ac:dyDescent="0.2">
      <c r="A121" s="6" t="s">
        <v>18</v>
      </c>
      <c r="B121" s="10" t="s">
        <v>170</v>
      </c>
      <c r="C121" s="19" t="s">
        <v>32</v>
      </c>
      <c r="D121" s="19" t="s">
        <v>32</v>
      </c>
      <c r="E121" s="14">
        <v>4</v>
      </c>
      <c r="F121" s="7" t="s">
        <v>22</v>
      </c>
      <c r="G121" s="2" t="s">
        <v>23</v>
      </c>
      <c r="H121" s="5" t="s">
        <v>24</v>
      </c>
      <c r="I121" s="17">
        <f>+E121*4200000</f>
        <v>16800000</v>
      </c>
      <c r="J121" s="12">
        <f t="shared" si="1"/>
        <v>16800000</v>
      </c>
      <c r="K121" s="5" t="s">
        <v>25</v>
      </c>
      <c r="L121" s="5" t="s">
        <v>26</v>
      </c>
      <c r="M121" s="7" t="s">
        <v>27</v>
      </c>
      <c r="O121" s="7" t="s">
        <v>203</v>
      </c>
      <c r="P121" s="7" t="s">
        <v>28</v>
      </c>
      <c r="Q121" s="7" t="s">
        <v>29</v>
      </c>
    </row>
    <row r="122" spans="1:17" ht="38.25" x14ac:dyDescent="0.2">
      <c r="A122" s="6" t="s">
        <v>18</v>
      </c>
      <c r="B122" s="10" t="s">
        <v>170</v>
      </c>
      <c r="C122" s="19" t="s">
        <v>40</v>
      </c>
      <c r="D122" s="19" t="s">
        <v>40</v>
      </c>
      <c r="E122" s="14">
        <v>6.5</v>
      </c>
      <c r="F122" s="7" t="s">
        <v>22</v>
      </c>
      <c r="G122" s="2" t="s">
        <v>23</v>
      </c>
      <c r="H122" s="5" t="s">
        <v>24</v>
      </c>
      <c r="I122" s="17">
        <f>+E122*4200000</f>
        <v>27300000</v>
      </c>
      <c r="J122" s="12">
        <f t="shared" si="1"/>
        <v>27300000</v>
      </c>
      <c r="K122" s="5" t="s">
        <v>25</v>
      </c>
      <c r="L122" s="5" t="s">
        <v>26</v>
      </c>
      <c r="M122" s="7" t="s">
        <v>27</v>
      </c>
      <c r="O122" s="7" t="s">
        <v>203</v>
      </c>
      <c r="P122" s="7" t="s">
        <v>28</v>
      </c>
      <c r="Q122" s="7" t="s">
        <v>29</v>
      </c>
    </row>
    <row r="123" spans="1:17" x14ac:dyDescent="0.2">
      <c r="A123" s="6" t="s">
        <v>18</v>
      </c>
      <c r="B123" s="10" t="s">
        <v>171</v>
      </c>
      <c r="C123" s="19" t="s">
        <v>32</v>
      </c>
      <c r="D123" s="19" t="s">
        <v>32</v>
      </c>
      <c r="E123" s="14">
        <v>4</v>
      </c>
      <c r="F123" s="7" t="s">
        <v>22</v>
      </c>
      <c r="G123" s="2" t="s">
        <v>23</v>
      </c>
      <c r="H123" s="5" t="s">
        <v>24</v>
      </c>
      <c r="I123" s="17">
        <f>+E123*3870000</f>
        <v>15480000</v>
      </c>
      <c r="J123" s="12">
        <f t="shared" si="1"/>
        <v>15480000</v>
      </c>
      <c r="K123" s="5" t="s">
        <v>25</v>
      </c>
      <c r="L123" s="5" t="s">
        <v>26</v>
      </c>
      <c r="M123" s="7" t="s">
        <v>27</v>
      </c>
      <c r="O123" s="7" t="s">
        <v>203</v>
      </c>
      <c r="P123" s="7" t="s">
        <v>28</v>
      </c>
      <c r="Q123" s="7" t="s">
        <v>29</v>
      </c>
    </row>
    <row r="124" spans="1:17" x14ac:dyDescent="0.2">
      <c r="A124" s="6" t="s">
        <v>18</v>
      </c>
      <c r="B124" s="10" t="s">
        <v>171</v>
      </c>
      <c r="C124" s="19" t="s">
        <v>40</v>
      </c>
      <c r="D124" s="19" t="s">
        <v>40</v>
      </c>
      <c r="E124" s="14">
        <v>6</v>
      </c>
      <c r="F124" s="7" t="s">
        <v>22</v>
      </c>
      <c r="G124" s="2" t="s">
        <v>23</v>
      </c>
      <c r="H124" s="5" t="s">
        <v>24</v>
      </c>
      <c r="I124" s="17">
        <f>+E124*3870000</f>
        <v>23220000</v>
      </c>
      <c r="J124" s="12">
        <f t="shared" si="1"/>
        <v>23220000</v>
      </c>
      <c r="K124" s="5" t="s">
        <v>25</v>
      </c>
      <c r="L124" s="5" t="s">
        <v>26</v>
      </c>
      <c r="M124" s="7" t="s">
        <v>27</v>
      </c>
      <c r="O124" s="7" t="s">
        <v>203</v>
      </c>
      <c r="P124" s="7" t="s">
        <v>28</v>
      </c>
      <c r="Q124" s="7" t="s">
        <v>29</v>
      </c>
    </row>
    <row r="125" spans="1:17" ht="38.25" x14ac:dyDescent="0.2">
      <c r="A125" s="6" t="s">
        <v>18</v>
      </c>
      <c r="B125" s="10" t="s">
        <v>172</v>
      </c>
      <c r="C125" s="19" t="s">
        <v>32</v>
      </c>
      <c r="D125" s="19" t="s">
        <v>32</v>
      </c>
      <c r="E125" s="14">
        <v>4</v>
      </c>
      <c r="F125" s="7" t="s">
        <v>22</v>
      </c>
      <c r="G125" s="2" t="s">
        <v>23</v>
      </c>
      <c r="H125" s="5" t="s">
        <v>24</v>
      </c>
      <c r="I125" s="17">
        <f>+E125*2994000</f>
        <v>11976000</v>
      </c>
      <c r="J125" s="12">
        <f t="shared" si="1"/>
        <v>11976000</v>
      </c>
      <c r="K125" s="5" t="s">
        <v>25</v>
      </c>
      <c r="L125" s="5" t="s">
        <v>26</v>
      </c>
      <c r="M125" s="7" t="s">
        <v>27</v>
      </c>
      <c r="O125" s="7" t="s">
        <v>203</v>
      </c>
      <c r="P125" s="7" t="s">
        <v>28</v>
      </c>
      <c r="Q125" s="7" t="s">
        <v>29</v>
      </c>
    </row>
    <row r="126" spans="1:17" ht="38.25" x14ac:dyDescent="0.2">
      <c r="A126" s="6" t="s">
        <v>18</v>
      </c>
      <c r="B126" s="10" t="s">
        <v>172</v>
      </c>
      <c r="C126" s="19" t="s">
        <v>40</v>
      </c>
      <c r="D126" s="19" t="s">
        <v>40</v>
      </c>
      <c r="E126" s="14">
        <v>6.5</v>
      </c>
      <c r="F126" s="7" t="s">
        <v>22</v>
      </c>
      <c r="G126" s="2" t="s">
        <v>23</v>
      </c>
      <c r="H126" s="5" t="s">
        <v>24</v>
      </c>
      <c r="I126" s="17">
        <f t="shared" ref="I126:I128" si="5">+E126*2994000</f>
        <v>19461000</v>
      </c>
      <c r="J126" s="12">
        <f t="shared" si="1"/>
        <v>19461000</v>
      </c>
      <c r="K126" s="5" t="s">
        <v>25</v>
      </c>
      <c r="L126" s="5" t="s">
        <v>26</v>
      </c>
      <c r="M126" s="7" t="s">
        <v>27</v>
      </c>
      <c r="O126" s="7" t="s">
        <v>203</v>
      </c>
      <c r="P126" s="7" t="s">
        <v>28</v>
      </c>
      <c r="Q126" s="7" t="s">
        <v>29</v>
      </c>
    </row>
    <row r="127" spans="1:17" ht="38.25" x14ac:dyDescent="0.2">
      <c r="A127" s="6" t="s">
        <v>18</v>
      </c>
      <c r="B127" s="10" t="s">
        <v>172</v>
      </c>
      <c r="C127" s="19" t="s">
        <v>32</v>
      </c>
      <c r="D127" s="19" t="s">
        <v>32</v>
      </c>
      <c r="E127" s="14">
        <v>4</v>
      </c>
      <c r="F127" s="7" t="s">
        <v>22</v>
      </c>
      <c r="G127" s="2" t="s">
        <v>23</v>
      </c>
      <c r="H127" s="5" t="s">
        <v>24</v>
      </c>
      <c r="I127" s="17">
        <f t="shared" si="5"/>
        <v>11976000</v>
      </c>
      <c r="J127" s="12">
        <f t="shared" ref="J127:J192" si="6">+I127+0</f>
        <v>11976000</v>
      </c>
      <c r="K127" s="5" t="s">
        <v>25</v>
      </c>
      <c r="L127" s="5" t="s">
        <v>26</v>
      </c>
      <c r="M127" s="7" t="s">
        <v>27</v>
      </c>
      <c r="O127" s="7" t="s">
        <v>203</v>
      </c>
      <c r="P127" s="7" t="s">
        <v>28</v>
      </c>
      <c r="Q127" s="7" t="s">
        <v>29</v>
      </c>
    </row>
    <row r="128" spans="1:17" ht="38.25" x14ac:dyDescent="0.2">
      <c r="A128" s="6" t="s">
        <v>18</v>
      </c>
      <c r="B128" s="10" t="s">
        <v>172</v>
      </c>
      <c r="C128" s="19" t="s">
        <v>40</v>
      </c>
      <c r="D128" s="19" t="s">
        <v>40</v>
      </c>
      <c r="E128" s="14">
        <v>6.5</v>
      </c>
      <c r="F128" s="7" t="s">
        <v>22</v>
      </c>
      <c r="G128" s="2" t="s">
        <v>23</v>
      </c>
      <c r="H128" s="5" t="s">
        <v>24</v>
      </c>
      <c r="I128" s="17">
        <f t="shared" si="5"/>
        <v>19461000</v>
      </c>
      <c r="J128" s="12">
        <f t="shared" si="6"/>
        <v>19461000</v>
      </c>
      <c r="K128" s="5" t="s">
        <v>25</v>
      </c>
      <c r="L128" s="5" t="s">
        <v>26</v>
      </c>
      <c r="M128" s="7" t="s">
        <v>27</v>
      </c>
      <c r="O128" s="7" t="s">
        <v>203</v>
      </c>
      <c r="P128" s="7" t="s">
        <v>28</v>
      </c>
      <c r="Q128" s="7" t="s">
        <v>29</v>
      </c>
    </row>
    <row r="129" spans="1:18" ht="25.5" x14ac:dyDescent="0.2">
      <c r="A129" s="6" t="s">
        <v>18</v>
      </c>
      <c r="B129" s="10" t="s">
        <v>173</v>
      </c>
      <c r="C129" s="19" t="s">
        <v>32</v>
      </c>
      <c r="D129" s="19" t="s">
        <v>32</v>
      </c>
      <c r="E129" s="14">
        <v>4</v>
      </c>
      <c r="F129" s="7" t="s">
        <v>22</v>
      </c>
      <c r="G129" s="2" t="s">
        <v>23</v>
      </c>
      <c r="H129" s="5" t="s">
        <v>24</v>
      </c>
      <c r="I129" s="17">
        <f>+E129*2100000</f>
        <v>8400000</v>
      </c>
      <c r="J129" s="12">
        <f t="shared" si="6"/>
        <v>8400000</v>
      </c>
      <c r="K129" s="5" t="s">
        <v>25</v>
      </c>
      <c r="L129" s="5" t="s">
        <v>26</v>
      </c>
      <c r="M129" s="7" t="s">
        <v>27</v>
      </c>
      <c r="O129" s="7" t="s">
        <v>203</v>
      </c>
      <c r="P129" s="7" t="s">
        <v>28</v>
      </c>
      <c r="Q129" s="7" t="s">
        <v>29</v>
      </c>
    </row>
    <row r="130" spans="1:18" ht="25.5" x14ac:dyDescent="0.2">
      <c r="A130" s="6" t="s">
        <v>18</v>
      </c>
      <c r="B130" s="10" t="s">
        <v>173</v>
      </c>
      <c r="C130" s="19" t="s">
        <v>40</v>
      </c>
      <c r="D130" s="19" t="s">
        <v>40</v>
      </c>
      <c r="E130" s="14">
        <v>5</v>
      </c>
      <c r="F130" s="7" t="s">
        <v>22</v>
      </c>
      <c r="G130" s="2" t="s">
        <v>23</v>
      </c>
      <c r="H130" s="5" t="s">
        <v>24</v>
      </c>
      <c r="I130" s="17">
        <f t="shared" ref="I130:I132" si="7">+E130*2100000</f>
        <v>10500000</v>
      </c>
      <c r="J130" s="12">
        <f t="shared" si="6"/>
        <v>10500000</v>
      </c>
      <c r="K130" s="5" t="s">
        <v>25</v>
      </c>
      <c r="L130" s="5" t="s">
        <v>26</v>
      </c>
      <c r="M130" s="7" t="s">
        <v>27</v>
      </c>
      <c r="O130" s="7" t="s">
        <v>203</v>
      </c>
      <c r="P130" s="7" t="s">
        <v>28</v>
      </c>
      <c r="Q130" s="7" t="s">
        <v>29</v>
      </c>
    </row>
    <row r="131" spans="1:18" ht="25.5" x14ac:dyDescent="0.2">
      <c r="A131" s="6" t="s">
        <v>18</v>
      </c>
      <c r="B131" s="10" t="s">
        <v>173</v>
      </c>
      <c r="C131" s="19" t="s">
        <v>32</v>
      </c>
      <c r="D131" s="19" t="s">
        <v>32</v>
      </c>
      <c r="E131" s="14">
        <v>4</v>
      </c>
      <c r="F131" s="7" t="s">
        <v>22</v>
      </c>
      <c r="G131" s="2" t="s">
        <v>23</v>
      </c>
      <c r="H131" s="5" t="s">
        <v>24</v>
      </c>
      <c r="I131" s="17">
        <f t="shared" si="7"/>
        <v>8400000</v>
      </c>
      <c r="J131" s="12">
        <f t="shared" si="6"/>
        <v>8400000</v>
      </c>
      <c r="K131" s="5" t="s">
        <v>25</v>
      </c>
      <c r="L131" s="5" t="s">
        <v>26</v>
      </c>
      <c r="M131" s="7" t="s">
        <v>27</v>
      </c>
      <c r="O131" s="7" t="s">
        <v>203</v>
      </c>
      <c r="P131" s="7" t="s">
        <v>28</v>
      </c>
      <c r="Q131" s="7" t="s">
        <v>29</v>
      </c>
    </row>
    <row r="132" spans="1:18" ht="25.5" x14ac:dyDescent="0.2">
      <c r="A132" s="6" t="s">
        <v>18</v>
      </c>
      <c r="B132" s="10" t="s">
        <v>173</v>
      </c>
      <c r="C132" s="19" t="s">
        <v>40</v>
      </c>
      <c r="D132" s="19" t="s">
        <v>40</v>
      </c>
      <c r="E132" s="14">
        <v>5</v>
      </c>
      <c r="F132" s="7" t="s">
        <v>22</v>
      </c>
      <c r="G132" s="2" t="s">
        <v>23</v>
      </c>
      <c r="H132" s="5" t="s">
        <v>24</v>
      </c>
      <c r="I132" s="17">
        <f t="shared" si="7"/>
        <v>10500000</v>
      </c>
      <c r="J132" s="12">
        <f t="shared" si="6"/>
        <v>10500000</v>
      </c>
      <c r="K132" s="5" t="s">
        <v>25</v>
      </c>
      <c r="L132" s="5" t="s">
        <v>26</v>
      </c>
      <c r="M132" s="7" t="s">
        <v>27</v>
      </c>
      <c r="O132" s="7" t="s">
        <v>203</v>
      </c>
      <c r="P132" s="7" t="s">
        <v>28</v>
      </c>
      <c r="Q132" s="7" t="s">
        <v>29</v>
      </c>
    </row>
    <row r="133" spans="1:18" ht="51" x14ac:dyDescent="0.2">
      <c r="A133" s="6" t="s">
        <v>18</v>
      </c>
      <c r="B133" s="10" t="s">
        <v>174</v>
      </c>
      <c r="C133" s="19" t="s">
        <v>32</v>
      </c>
      <c r="D133" s="19" t="s">
        <v>32</v>
      </c>
      <c r="E133" s="14">
        <v>4</v>
      </c>
      <c r="F133" s="7" t="s">
        <v>22</v>
      </c>
      <c r="G133" s="2" t="s">
        <v>23</v>
      </c>
      <c r="H133" s="5" t="s">
        <v>24</v>
      </c>
      <c r="I133" s="17">
        <f>+E133*5000000</f>
        <v>20000000</v>
      </c>
      <c r="J133" s="12">
        <f t="shared" si="6"/>
        <v>20000000</v>
      </c>
      <c r="K133" s="5" t="s">
        <v>25</v>
      </c>
      <c r="L133" s="5" t="s">
        <v>26</v>
      </c>
      <c r="M133" s="7" t="s">
        <v>27</v>
      </c>
      <c r="O133" s="7" t="s">
        <v>203</v>
      </c>
      <c r="P133" s="7" t="s">
        <v>28</v>
      </c>
      <c r="Q133" s="7" t="s">
        <v>29</v>
      </c>
    </row>
    <row r="134" spans="1:18" ht="51" x14ac:dyDescent="0.2">
      <c r="A134" s="6" t="s">
        <v>18</v>
      </c>
      <c r="B134" s="10" t="s">
        <v>174</v>
      </c>
      <c r="C134" s="19" t="s">
        <v>40</v>
      </c>
      <c r="D134" s="19" t="s">
        <v>40</v>
      </c>
      <c r="E134" s="14">
        <v>6.5</v>
      </c>
      <c r="F134" s="7" t="s">
        <v>22</v>
      </c>
      <c r="G134" s="2" t="s">
        <v>23</v>
      </c>
      <c r="H134" s="5" t="s">
        <v>24</v>
      </c>
      <c r="I134" s="17">
        <f>+E134*5000000</f>
        <v>32500000</v>
      </c>
      <c r="J134" s="12">
        <f t="shared" si="6"/>
        <v>32500000</v>
      </c>
      <c r="K134" s="5" t="s">
        <v>25</v>
      </c>
      <c r="L134" s="5" t="s">
        <v>26</v>
      </c>
      <c r="M134" s="7" t="s">
        <v>27</v>
      </c>
      <c r="O134" s="7" t="s">
        <v>203</v>
      </c>
      <c r="P134" s="7" t="s">
        <v>28</v>
      </c>
      <c r="Q134" s="7" t="s">
        <v>29</v>
      </c>
    </row>
    <row r="135" spans="1:18" ht="25.5" x14ac:dyDescent="0.2">
      <c r="A135" s="6" t="s">
        <v>18</v>
      </c>
      <c r="B135" s="10" t="s">
        <v>197</v>
      </c>
      <c r="C135" s="20" t="s">
        <v>32</v>
      </c>
      <c r="D135" s="20" t="s">
        <v>32</v>
      </c>
      <c r="E135" s="14">
        <v>4</v>
      </c>
      <c r="F135" s="7" t="s">
        <v>22</v>
      </c>
      <c r="G135" s="2" t="s">
        <v>23</v>
      </c>
      <c r="H135" s="5" t="s">
        <v>24</v>
      </c>
      <c r="I135" s="17">
        <f>+E135*2600000</f>
        <v>10400000</v>
      </c>
      <c r="J135" s="12">
        <f t="shared" ref="J135:J136" si="8">+I135+0</f>
        <v>10400000</v>
      </c>
      <c r="K135" s="5" t="s">
        <v>25</v>
      </c>
      <c r="L135" s="5" t="s">
        <v>26</v>
      </c>
      <c r="M135" s="7" t="s">
        <v>27</v>
      </c>
      <c r="N135" s="20"/>
      <c r="O135" s="7" t="s">
        <v>203</v>
      </c>
      <c r="P135" s="7" t="s">
        <v>28</v>
      </c>
      <c r="Q135" s="7" t="s">
        <v>29</v>
      </c>
      <c r="R135" s="20"/>
    </row>
    <row r="136" spans="1:18" ht="25.5" x14ac:dyDescent="0.2">
      <c r="A136" s="6" t="s">
        <v>18</v>
      </c>
      <c r="B136" s="10" t="s">
        <v>197</v>
      </c>
      <c r="C136" s="20" t="s">
        <v>40</v>
      </c>
      <c r="D136" s="20" t="s">
        <v>40</v>
      </c>
      <c r="E136" s="14">
        <v>6</v>
      </c>
      <c r="F136" s="7" t="s">
        <v>22</v>
      </c>
      <c r="G136" s="2" t="s">
        <v>23</v>
      </c>
      <c r="H136" s="5" t="s">
        <v>24</v>
      </c>
      <c r="I136" s="17">
        <f>+E136*2600000</f>
        <v>15600000</v>
      </c>
      <c r="J136" s="12">
        <f t="shared" si="8"/>
        <v>15600000</v>
      </c>
      <c r="K136" s="5" t="s">
        <v>25</v>
      </c>
      <c r="L136" s="5" t="s">
        <v>26</v>
      </c>
      <c r="M136" s="7" t="s">
        <v>27</v>
      </c>
      <c r="N136" s="20"/>
      <c r="O136" s="7" t="s">
        <v>203</v>
      </c>
      <c r="P136" s="7" t="s">
        <v>28</v>
      </c>
      <c r="Q136" s="7" t="s">
        <v>29</v>
      </c>
      <c r="R136" s="20"/>
    </row>
    <row r="137" spans="1:18" ht="25.5" x14ac:dyDescent="0.2">
      <c r="A137" s="6" t="s">
        <v>18</v>
      </c>
      <c r="B137" s="10" t="s">
        <v>175</v>
      </c>
      <c r="C137" s="19" t="s">
        <v>32</v>
      </c>
      <c r="D137" s="19" t="s">
        <v>32</v>
      </c>
      <c r="E137" s="14">
        <v>4</v>
      </c>
      <c r="F137" s="7" t="s">
        <v>22</v>
      </c>
      <c r="G137" s="2" t="s">
        <v>23</v>
      </c>
      <c r="H137" s="5" t="s">
        <v>24</v>
      </c>
      <c r="I137" s="17">
        <f>+E137*4200000</f>
        <v>16800000</v>
      </c>
      <c r="J137" s="12">
        <f t="shared" si="6"/>
        <v>16800000</v>
      </c>
      <c r="K137" s="5" t="s">
        <v>25</v>
      </c>
      <c r="L137" s="5" t="s">
        <v>26</v>
      </c>
      <c r="M137" s="7" t="s">
        <v>27</v>
      </c>
      <c r="O137" s="7" t="s">
        <v>203</v>
      </c>
      <c r="P137" s="7" t="s">
        <v>28</v>
      </c>
      <c r="Q137" s="7" t="s">
        <v>29</v>
      </c>
    </row>
    <row r="138" spans="1:18" ht="25.5" x14ac:dyDescent="0.2">
      <c r="A138" s="6" t="s">
        <v>18</v>
      </c>
      <c r="B138" s="10" t="s">
        <v>175</v>
      </c>
      <c r="C138" s="19" t="s">
        <v>40</v>
      </c>
      <c r="D138" s="19" t="s">
        <v>40</v>
      </c>
      <c r="E138" s="14">
        <v>6.5</v>
      </c>
      <c r="F138" s="7" t="s">
        <v>22</v>
      </c>
      <c r="G138" s="2" t="s">
        <v>23</v>
      </c>
      <c r="H138" s="5" t="s">
        <v>24</v>
      </c>
      <c r="I138" s="17">
        <f>+E138*4200000</f>
        <v>27300000</v>
      </c>
      <c r="J138" s="12">
        <f t="shared" si="6"/>
        <v>27300000</v>
      </c>
      <c r="K138" s="5" t="s">
        <v>25</v>
      </c>
      <c r="L138" s="5" t="s">
        <v>26</v>
      </c>
      <c r="M138" s="7" t="s">
        <v>27</v>
      </c>
      <c r="O138" s="7" t="s">
        <v>203</v>
      </c>
      <c r="P138" s="7" t="s">
        <v>28</v>
      </c>
      <c r="Q138" s="7" t="s">
        <v>29</v>
      </c>
    </row>
    <row r="139" spans="1:18" ht="51" x14ac:dyDescent="0.2">
      <c r="A139" s="6" t="s">
        <v>18</v>
      </c>
      <c r="B139" s="10" t="s">
        <v>176</v>
      </c>
      <c r="C139" s="19" t="s">
        <v>32</v>
      </c>
      <c r="D139" s="19" t="s">
        <v>32</v>
      </c>
      <c r="E139" s="14">
        <v>4</v>
      </c>
      <c r="F139" s="7" t="s">
        <v>22</v>
      </c>
      <c r="G139" s="2" t="s">
        <v>23</v>
      </c>
      <c r="H139" s="5" t="s">
        <v>24</v>
      </c>
      <c r="I139" s="17">
        <f>+E139*6000000</f>
        <v>24000000</v>
      </c>
      <c r="J139" s="12">
        <f t="shared" si="6"/>
        <v>24000000</v>
      </c>
      <c r="K139" s="5" t="s">
        <v>25</v>
      </c>
      <c r="L139" s="5" t="s">
        <v>26</v>
      </c>
      <c r="M139" s="7" t="s">
        <v>27</v>
      </c>
      <c r="O139" s="7" t="s">
        <v>203</v>
      </c>
      <c r="P139" s="7" t="s">
        <v>28</v>
      </c>
      <c r="Q139" s="7" t="s">
        <v>29</v>
      </c>
    </row>
    <row r="140" spans="1:18" ht="51" x14ac:dyDescent="0.2">
      <c r="A140" s="6" t="s">
        <v>18</v>
      </c>
      <c r="B140" s="10" t="s">
        <v>176</v>
      </c>
      <c r="C140" s="19" t="s">
        <v>40</v>
      </c>
      <c r="D140" s="19" t="s">
        <v>40</v>
      </c>
      <c r="E140" s="14">
        <v>6.5</v>
      </c>
      <c r="F140" s="7" t="s">
        <v>22</v>
      </c>
      <c r="G140" s="2" t="s">
        <v>23</v>
      </c>
      <c r="H140" s="5" t="s">
        <v>24</v>
      </c>
      <c r="I140" s="17">
        <f>+E140*6000000</f>
        <v>39000000</v>
      </c>
      <c r="J140" s="12">
        <f t="shared" si="6"/>
        <v>39000000</v>
      </c>
      <c r="K140" s="5" t="s">
        <v>25</v>
      </c>
      <c r="L140" s="5" t="s">
        <v>26</v>
      </c>
      <c r="M140" s="7" t="s">
        <v>27</v>
      </c>
      <c r="O140" s="7" t="s">
        <v>203</v>
      </c>
      <c r="P140" s="7" t="s">
        <v>28</v>
      </c>
      <c r="Q140" s="7" t="s">
        <v>29</v>
      </c>
    </row>
    <row r="141" spans="1:18" ht="25.5" x14ac:dyDescent="0.2">
      <c r="A141" s="6" t="s">
        <v>18</v>
      </c>
      <c r="B141" s="10" t="s">
        <v>177</v>
      </c>
      <c r="C141" s="19" t="s">
        <v>33</v>
      </c>
      <c r="D141" s="19" t="s">
        <v>33</v>
      </c>
      <c r="E141" s="14">
        <v>4</v>
      </c>
      <c r="F141" s="7" t="s">
        <v>22</v>
      </c>
      <c r="G141" s="2" t="s">
        <v>23</v>
      </c>
      <c r="H141" s="5" t="s">
        <v>24</v>
      </c>
      <c r="I141" s="17">
        <f>+E141*2500000</f>
        <v>10000000</v>
      </c>
      <c r="J141" s="12">
        <f t="shared" si="6"/>
        <v>10000000</v>
      </c>
      <c r="K141" s="5" t="s">
        <v>25</v>
      </c>
      <c r="L141" s="5" t="s">
        <v>26</v>
      </c>
      <c r="M141" s="7" t="s">
        <v>27</v>
      </c>
      <c r="O141" s="7" t="s">
        <v>203</v>
      </c>
      <c r="P141" s="7" t="s">
        <v>28</v>
      </c>
      <c r="Q141" s="7" t="s">
        <v>29</v>
      </c>
    </row>
    <row r="142" spans="1:18" ht="25.5" x14ac:dyDescent="0.2">
      <c r="A142" s="6" t="s">
        <v>18</v>
      </c>
      <c r="B142" s="10" t="s">
        <v>177</v>
      </c>
      <c r="C142" s="19" t="s">
        <v>141</v>
      </c>
      <c r="D142" s="19" t="s">
        <v>141</v>
      </c>
      <c r="E142" s="14">
        <v>5</v>
      </c>
      <c r="F142" s="7" t="s">
        <v>22</v>
      </c>
      <c r="G142" s="2" t="s">
        <v>23</v>
      </c>
      <c r="H142" s="5" t="s">
        <v>24</v>
      </c>
      <c r="I142" s="17">
        <f>+E142*2500000</f>
        <v>12500000</v>
      </c>
      <c r="J142" s="12">
        <f t="shared" si="6"/>
        <v>12500000</v>
      </c>
      <c r="K142" s="5" t="s">
        <v>25</v>
      </c>
      <c r="L142" s="5" t="s">
        <v>26</v>
      </c>
      <c r="M142" s="7" t="s">
        <v>27</v>
      </c>
      <c r="O142" s="7" t="s">
        <v>203</v>
      </c>
      <c r="P142" s="7" t="s">
        <v>28</v>
      </c>
      <c r="Q142" s="7" t="s">
        <v>29</v>
      </c>
    </row>
    <row r="143" spans="1:18" ht="38.25" x14ac:dyDescent="0.2">
      <c r="A143" s="6" t="s">
        <v>18</v>
      </c>
      <c r="B143" s="10" t="s">
        <v>178</v>
      </c>
      <c r="C143" s="8" t="s">
        <v>20</v>
      </c>
      <c r="D143" s="8" t="s">
        <v>20</v>
      </c>
      <c r="E143" s="14">
        <v>1.5</v>
      </c>
      <c r="F143" s="7" t="s">
        <v>22</v>
      </c>
      <c r="G143" s="2" t="s">
        <v>23</v>
      </c>
      <c r="H143" s="5" t="s">
        <v>24</v>
      </c>
      <c r="I143" s="17">
        <f>+E143*2635000</f>
        <v>3952500</v>
      </c>
      <c r="J143" s="12">
        <f t="shared" si="6"/>
        <v>3952500</v>
      </c>
      <c r="K143" s="5" t="s">
        <v>25</v>
      </c>
      <c r="L143" s="5" t="s">
        <v>26</v>
      </c>
      <c r="M143" s="7" t="s">
        <v>27</v>
      </c>
      <c r="O143" s="7" t="s">
        <v>203</v>
      </c>
      <c r="P143" s="7" t="s">
        <v>28</v>
      </c>
      <c r="Q143" s="7" t="s">
        <v>29</v>
      </c>
    </row>
    <row r="144" spans="1:18" ht="38.25" x14ac:dyDescent="0.2">
      <c r="A144" s="6" t="s">
        <v>18</v>
      </c>
      <c r="B144" s="10" t="s">
        <v>179</v>
      </c>
      <c r="C144" s="19" t="s">
        <v>20</v>
      </c>
      <c r="D144" s="19" t="s">
        <v>20</v>
      </c>
      <c r="E144" s="14">
        <v>4</v>
      </c>
      <c r="F144" s="7" t="s">
        <v>22</v>
      </c>
      <c r="G144" s="2" t="s">
        <v>23</v>
      </c>
      <c r="H144" s="5" t="s">
        <v>24</v>
      </c>
      <c r="I144" s="17">
        <f>+E144*1493000</f>
        <v>5972000</v>
      </c>
      <c r="J144" s="12">
        <f t="shared" si="6"/>
        <v>5972000</v>
      </c>
      <c r="K144" s="5" t="s">
        <v>25</v>
      </c>
      <c r="L144" s="5" t="s">
        <v>26</v>
      </c>
      <c r="M144" s="7" t="s">
        <v>27</v>
      </c>
      <c r="O144" s="7" t="s">
        <v>203</v>
      </c>
      <c r="P144" s="7" t="s">
        <v>28</v>
      </c>
      <c r="Q144" s="7" t="s">
        <v>29</v>
      </c>
    </row>
    <row r="145" spans="1:17" ht="38.25" x14ac:dyDescent="0.2">
      <c r="A145" s="6" t="s">
        <v>18</v>
      </c>
      <c r="B145" s="10" t="s">
        <v>179</v>
      </c>
      <c r="C145" s="8" t="s">
        <v>39</v>
      </c>
      <c r="D145" s="19" t="s">
        <v>39</v>
      </c>
      <c r="E145" s="14">
        <v>6</v>
      </c>
      <c r="F145" s="7" t="s">
        <v>22</v>
      </c>
      <c r="G145" s="2" t="s">
        <v>23</v>
      </c>
      <c r="H145" s="5" t="s">
        <v>24</v>
      </c>
      <c r="I145" s="17">
        <f>+E145*1493000</f>
        <v>8958000</v>
      </c>
      <c r="J145" s="12">
        <f t="shared" si="6"/>
        <v>8958000</v>
      </c>
      <c r="K145" s="5" t="s">
        <v>25</v>
      </c>
      <c r="L145" s="5" t="s">
        <v>26</v>
      </c>
      <c r="M145" s="7" t="s">
        <v>27</v>
      </c>
      <c r="O145" s="7" t="s">
        <v>203</v>
      </c>
      <c r="P145" s="7" t="s">
        <v>28</v>
      </c>
      <c r="Q145" s="7" t="s">
        <v>29</v>
      </c>
    </row>
    <row r="146" spans="1:17" ht="38.25" x14ac:dyDescent="0.2">
      <c r="A146" s="6" t="s">
        <v>18</v>
      </c>
      <c r="B146" s="10" t="s">
        <v>179</v>
      </c>
      <c r="C146" s="19" t="s">
        <v>32</v>
      </c>
      <c r="D146" s="19" t="s">
        <v>32</v>
      </c>
      <c r="E146" s="14">
        <v>4</v>
      </c>
      <c r="F146" s="7" t="s">
        <v>22</v>
      </c>
      <c r="G146" s="2" t="s">
        <v>23</v>
      </c>
      <c r="H146" s="5" t="s">
        <v>24</v>
      </c>
      <c r="I146" s="17">
        <f>+E146*2100000</f>
        <v>8400000</v>
      </c>
      <c r="J146" s="12">
        <f t="shared" si="6"/>
        <v>8400000</v>
      </c>
      <c r="K146" s="5" t="s">
        <v>25</v>
      </c>
      <c r="L146" s="5" t="s">
        <v>26</v>
      </c>
      <c r="M146" s="7" t="s">
        <v>27</v>
      </c>
      <c r="O146" s="7" t="s">
        <v>203</v>
      </c>
      <c r="P146" s="7" t="s">
        <v>28</v>
      </c>
      <c r="Q146" s="7" t="s">
        <v>29</v>
      </c>
    </row>
    <row r="147" spans="1:17" ht="38.25" x14ac:dyDescent="0.2">
      <c r="A147" s="6" t="s">
        <v>18</v>
      </c>
      <c r="B147" s="10" t="s">
        <v>179</v>
      </c>
      <c r="C147" s="19" t="s">
        <v>40</v>
      </c>
      <c r="D147" s="19" t="s">
        <v>40</v>
      </c>
      <c r="E147" s="14">
        <v>6.5</v>
      </c>
      <c r="F147" s="7" t="s">
        <v>22</v>
      </c>
      <c r="G147" s="2" t="s">
        <v>23</v>
      </c>
      <c r="H147" s="5" t="s">
        <v>24</v>
      </c>
      <c r="I147" s="17">
        <f>+E147*2100000</f>
        <v>13650000</v>
      </c>
      <c r="J147" s="12">
        <f t="shared" si="6"/>
        <v>13650000</v>
      </c>
      <c r="K147" s="5" t="s">
        <v>25</v>
      </c>
      <c r="L147" s="5" t="s">
        <v>26</v>
      </c>
      <c r="M147" s="7" t="s">
        <v>27</v>
      </c>
      <c r="O147" s="7" t="s">
        <v>203</v>
      </c>
      <c r="P147" s="7" t="s">
        <v>28</v>
      </c>
      <c r="Q147" s="7" t="s">
        <v>29</v>
      </c>
    </row>
    <row r="148" spans="1:17" ht="25.5" x14ac:dyDescent="0.2">
      <c r="A148" s="6" t="s">
        <v>18</v>
      </c>
      <c r="B148" s="10" t="s">
        <v>180</v>
      </c>
      <c r="C148" s="19" t="s">
        <v>32</v>
      </c>
      <c r="D148" s="19" t="s">
        <v>32</v>
      </c>
      <c r="E148" s="14">
        <v>4</v>
      </c>
      <c r="F148" s="7" t="s">
        <v>22</v>
      </c>
      <c r="G148" s="2" t="s">
        <v>23</v>
      </c>
      <c r="H148" s="5" t="s">
        <v>24</v>
      </c>
      <c r="I148" s="17">
        <f>+E148*2370000</f>
        <v>9480000</v>
      </c>
      <c r="J148" s="12">
        <f t="shared" si="6"/>
        <v>9480000</v>
      </c>
      <c r="K148" s="5" t="s">
        <v>25</v>
      </c>
      <c r="L148" s="5" t="s">
        <v>26</v>
      </c>
      <c r="M148" s="7" t="s">
        <v>27</v>
      </c>
      <c r="O148" s="7" t="s">
        <v>203</v>
      </c>
      <c r="P148" s="7" t="s">
        <v>28</v>
      </c>
      <c r="Q148" s="7" t="s">
        <v>29</v>
      </c>
    </row>
    <row r="149" spans="1:17" ht="25.5" x14ac:dyDescent="0.2">
      <c r="A149" s="6" t="s">
        <v>18</v>
      </c>
      <c r="B149" s="10" t="s">
        <v>180</v>
      </c>
      <c r="C149" s="19" t="s">
        <v>40</v>
      </c>
      <c r="D149" s="19" t="s">
        <v>40</v>
      </c>
      <c r="E149" s="14">
        <v>6.5</v>
      </c>
      <c r="F149" s="7" t="s">
        <v>22</v>
      </c>
      <c r="G149" s="2" t="s">
        <v>23</v>
      </c>
      <c r="H149" s="5" t="s">
        <v>24</v>
      </c>
      <c r="I149" s="17">
        <f>+E149*2370000</f>
        <v>15405000</v>
      </c>
      <c r="J149" s="12">
        <f t="shared" si="6"/>
        <v>15405000</v>
      </c>
      <c r="K149" s="5" t="s">
        <v>25</v>
      </c>
      <c r="L149" s="5" t="s">
        <v>26</v>
      </c>
      <c r="M149" s="7" t="s">
        <v>27</v>
      </c>
      <c r="O149" s="7" t="s">
        <v>203</v>
      </c>
      <c r="P149" s="7" t="s">
        <v>28</v>
      </c>
      <c r="Q149" s="7" t="s">
        <v>29</v>
      </c>
    </row>
    <row r="150" spans="1:17" ht="25.5" x14ac:dyDescent="0.2">
      <c r="A150" s="6" t="s">
        <v>18</v>
      </c>
      <c r="B150" s="10" t="s">
        <v>181</v>
      </c>
      <c r="C150" s="19" t="s">
        <v>32</v>
      </c>
      <c r="D150" s="19" t="s">
        <v>32</v>
      </c>
      <c r="E150" s="14">
        <v>4</v>
      </c>
      <c r="F150" s="7" t="s">
        <v>22</v>
      </c>
      <c r="G150" s="2" t="s">
        <v>23</v>
      </c>
      <c r="H150" s="5" t="s">
        <v>24</v>
      </c>
      <c r="I150" s="17">
        <f>+E150*2100000</f>
        <v>8400000</v>
      </c>
      <c r="J150" s="12">
        <f t="shared" si="6"/>
        <v>8400000</v>
      </c>
      <c r="K150" s="5" t="s">
        <v>25</v>
      </c>
      <c r="L150" s="5" t="s">
        <v>26</v>
      </c>
      <c r="M150" s="7" t="s">
        <v>27</v>
      </c>
      <c r="O150" s="7" t="s">
        <v>203</v>
      </c>
      <c r="P150" s="7" t="s">
        <v>28</v>
      </c>
      <c r="Q150" s="7" t="s">
        <v>29</v>
      </c>
    </row>
    <row r="151" spans="1:17" ht="25.5" x14ac:dyDescent="0.2">
      <c r="A151" s="6" t="s">
        <v>18</v>
      </c>
      <c r="B151" s="10" t="s">
        <v>181</v>
      </c>
      <c r="C151" s="19" t="s">
        <v>40</v>
      </c>
      <c r="D151" s="19" t="s">
        <v>40</v>
      </c>
      <c r="E151" s="14">
        <v>6.5</v>
      </c>
      <c r="F151" s="7" t="s">
        <v>22</v>
      </c>
      <c r="G151" s="2" t="s">
        <v>23</v>
      </c>
      <c r="H151" s="5" t="s">
        <v>24</v>
      </c>
      <c r="I151" s="17">
        <f t="shared" ref="I151:I153" si="9">+E151*2100000</f>
        <v>13650000</v>
      </c>
      <c r="J151" s="12">
        <f t="shared" si="6"/>
        <v>13650000</v>
      </c>
      <c r="K151" s="5" t="s">
        <v>25</v>
      </c>
      <c r="L151" s="5" t="s">
        <v>26</v>
      </c>
      <c r="M151" s="7" t="s">
        <v>27</v>
      </c>
      <c r="O151" s="7" t="s">
        <v>203</v>
      </c>
      <c r="P151" s="7" t="s">
        <v>28</v>
      </c>
      <c r="Q151" s="7" t="s">
        <v>29</v>
      </c>
    </row>
    <row r="152" spans="1:17" ht="25.5" x14ac:dyDescent="0.2">
      <c r="A152" s="6" t="s">
        <v>18</v>
      </c>
      <c r="B152" s="10" t="s">
        <v>181</v>
      </c>
      <c r="C152" s="19" t="s">
        <v>32</v>
      </c>
      <c r="D152" s="19" t="s">
        <v>32</v>
      </c>
      <c r="E152" s="14">
        <v>4</v>
      </c>
      <c r="F152" s="7" t="s">
        <v>22</v>
      </c>
      <c r="G152" s="2" t="s">
        <v>23</v>
      </c>
      <c r="H152" s="5" t="s">
        <v>24</v>
      </c>
      <c r="I152" s="17">
        <f t="shared" si="9"/>
        <v>8400000</v>
      </c>
      <c r="J152" s="12">
        <f t="shared" si="6"/>
        <v>8400000</v>
      </c>
      <c r="K152" s="5" t="s">
        <v>25</v>
      </c>
      <c r="L152" s="5" t="s">
        <v>26</v>
      </c>
      <c r="M152" s="7" t="s">
        <v>27</v>
      </c>
      <c r="O152" s="7" t="s">
        <v>203</v>
      </c>
      <c r="P152" s="7" t="s">
        <v>28</v>
      </c>
      <c r="Q152" s="7" t="s">
        <v>29</v>
      </c>
    </row>
    <row r="153" spans="1:17" ht="25.5" x14ac:dyDescent="0.2">
      <c r="A153" s="6" t="s">
        <v>18</v>
      </c>
      <c r="B153" s="10" t="s">
        <v>181</v>
      </c>
      <c r="C153" s="19" t="s">
        <v>40</v>
      </c>
      <c r="D153" s="19" t="s">
        <v>40</v>
      </c>
      <c r="E153" s="14">
        <v>6.5</v>
      </c>
      <c r="F153" s="7" t="s">
        <v>22</v>
      </c>
      <c r="G153" s="2" t="s">
        <v>23</v>
      </c>
      <c r="H153" s="5" t="s">
        <v>24</v>
      </c>
      <c r="I153" s="17">
        <f t="shared" si="9"/>
        <v>13650000</v>
      </c>
      <c r="J153" s="12">
        <f t="shared" si="6"/>
        <v>13650000</v>
      </c>
      <c r="K153" s="5" t="s">
        <v>25</v>
      </c>
      <c r="L153" s="5" t="s">
        <v>26</v>
      </c>
      <c r="M153" s="7" t="s">
        <v>27</v>
      </c>
      <c r="O153" s="7" t="s">
        <v>203</v>
      </c>
      <c r="P153" s="7" t="s">
        <v>28</v>
      </c>
      <c r="Q153" s="7" t="s">
        <v>29</v>
      </c>
    </row>
    <row r="154" spans="1:17" ht="25.5" x14ac:dyDescent="0.2">
      <c r="A154" s="6" t="s">
        <v>18</v>
      </c>
      <c r="B154" s="10" t="s">
        <v>182</v>
      </c>
      <c r="C154" s="19" t="s">
        <v>32</v>
      </c>
      <c r="D154" s="19" t="s">
        <v>32</v>
      </c>
      <c r="E154" s="14">
        <v>4</v>
      </c>
      <c r="F154" s="7" t="s">
        <v>22</v>
      </c>
      <c r="G154" s="2" t="s">
        <v>23</v>
      </c>
      <c r="H154" s="5" t="s">
        <v>24</v>
      </c>
      <c r="I154" s="17">
        <f>+E154*4500000</f>
        <v>18000000</v>
      </c>
      <c r="J154" s="12">
        <f t="shared" si="6"/>
        <v>18000000</v>
      </c>
      <c r="K154" s="5" t="s">
        <v>25</v>
      </c>
      <c r="L154" s="5" t="s">
        <v>26</v>
      </c>
      <c r="M154" s="7" t="s">
        <v>27</v>
      </c>
      <c r="O154" s="7" t="s">
        <v>203</v>
      </c>
      <c r="P154" s="7" t="s">
        <v>28</v>
      </c>
      <c r="Q154" s="7" t="s">
        <v>29</v>
      </c>
    </row>
    <row r="155" spans="1:17" ht="25.5" x14ac:dyDescent="0.2">
      <c r="A155" s="6" t="s">
        <v>18</v>
      </c>
      <c r="B155" s="10" t="s">
        <v>182</v>
      </c>
      <c r="C155" s="19" t="s">
        <v>40</v>
      </c>
      <c r="D155" s="19" t="s">
        <v>40</v>
      </c>
      <c r="E155" s="14">
        <v>6.5</v>
      </c>
      <c r="F155" s="7" t="s">
        <v>22</v>
      </c>
      <c r="G155" s="2" t="s">
        <v>23</v>
      </c>
      <c r="H155" s="5" t="s">
        <v>24</v>
      </c>
      <c r="I155" s="17">
        <f t="shared" ref="I155:I160" si="10">+E155*4500000</f>
        <v>29250000</v>
      </c>
      <c r="J155" s="12">
        <f t="shared" si="6"/>
        <v>29250000</v>
      </c>
      <c r="K155" s="5" t="s">
        <v>25</v>
      </c>
      <c r="L155" s="5" t="s">
        <v>26</v>
      </c>
      <c r="M155" s="7" t="s">
        <v>27</v>
      </c>
      <c r="O155" s="7" t="s">
        <v>203</v>
      </c>
      <c r="P155" s="7" t="s">
        <v>28</v>
      </c>
      <c r="Q155" s="7" t="s">
        <v>29</v>
      </c>
    </row>
    <row r="156" spans="1:17" ht="25.5" x14ac:dyDescent="0.2">
      <c r="A156" s="6" t="s">
        <v>18</v>
      </c>
      <c r="B156" s="10" t="s">
        <v>182</v>
      </c>
      <c r="C156" s="19" t="s">
        <v>32</v>
      </c>
      <c r="D156" s="19" t="s">
        <v>32</v>
      </c>
      <c r="E156" s="14">
        <v>4</v>
      </c>
      <c r="F156" s="7" t="s">
        <v>22</v>
      </c>
      <c r="G156" s="2" t="s">
        <v>23</v>
      </c>
      <c r="H156" s="5" t="s">
        <v>24</v>
      </c>
      <c r="I156" s="17">
        <f t="shared" si="10"/>
        <v>18000000</v>
      </c>
      <c r="J156" s="12">
        <f t="shared" si="6"/>
        <v>18000000</v>
      </c>
      <c r="K156" s="5" t="s">
        <v>25</v>
      </c>
      <c r="L156" s="5" t="s">
        <v>26</v>
      </c>
      <c r="M156" s="7" t="s">
        <v>27</v>
      </c>
      <c r="O156" s="7" t="s">
        <v>203</v>
      </c>
      <c r="P156" s="7" t="s">
        <v>28</v>
      </c>
      <c r="Q156" s="7" t="s">
        <v>29</v>
      </c>
    </row>
    <row r="157" spans="1:17" ht="25.5" x14ac:dyDescent="0.2">
      <c r="A157" s="6" t="s">
        <v>18</v>
      </c>
      <c r="B157" s="10" t="s">
        <v>182</v>
      </c>
      <c r="C157" s="19" t="s">
        <v>40</v>
      </c>
      <c r="D157" s="19" t="s">
        <v>40</v>
      </c>
      <c r="E157" s="14">
        <v>6.5</v>
      </c>
      <c r="F157" s="7" t="s">
        <v>22</v>
      </c>
      <c r="G157" s="2" t="s">
        <v>23</v>
      </c>
      <c r="H157" s="5" t="s">
        <v>24</v>
      </c>
      <c r="I157" s="17">
        <f t="shared" si="10"/>
        <v>29250000</v>
      </c>
      <c r="J157" s="12">
        <f t="shared" si="6"/>
        <v>29250000</v>
      </c>
      <c r="K157" s="5" t="s">
        <v>25</v>
      </c>
      <c r="L157" s="5" t="s">
        <v>26</v>
      </c>
      <c r="M157" s="7" t="s">
        <v>27</v>
      </c>
      <c r="O157" s="7" t="s">
        <v>203</v>
      </c>
      <c r="P157" s="7" t="s">
        <v>28</v>
      </c>
      <c r="Q157" s="7" t="s">
        <v>29</v>
      </c>
    </row>
    <row r="158" spans="1:17" ht="25.5" x14ac:dyDescent="0.2">
      <c r="A158" s="6" t="s">
        <v>18</v>
      </c>
      <c r="B158" s="10" t="s">
        <v>182</v>
      </c>
      <c r="C158" s="19" t="s">
        <v>32</v>
      </c>
      <c r="D158" s="19" t="s">
        <v>32</v>
      </c>
      <c r="E158" s="14">
        <v>4</v>
      </c>
      <c r="F158" s="7" t="s">
        <v>22</v>
      </c>
      <c r="G158" s="2" t="s">
        <v>23</v>
      </c>
      <c r="H158" s="5" t="s">
        <v>24</v>
      </c>
      <c r="I158" s="17">
        <f t="shared" si="10"/>
        <v>18000000</v>
      </c>
      <c r="J158" s="12">
        <f t="shared" si="6"/>
        <v>18000000</v>
      </c>
      <c r="K158" s="5" t="s">
        <v>25</v>
      </c>
      <c r="L158" s="5" t="s">
        <v>26</v>
      </c>
      <c r="M158" s="7" t="s">
        <v>27</v>
      </c>
      <c r="O158" s="7" t="s">
        <v>203</v>
      </c>
      <c r="P158" s="7" t="s">
        <v>28</v>
      </c>
      <c r="Q158" s="7" t="s">
        <v>29</v>
      </c>
    </row>
    <row r="159" spans="1:17" ht="25.5" x14ac:dyDescent="0.2">
      <c r="A159" s="6" t="s">
        <v>18</v>
      </c>
      <c r="B159" s="10" t="s">
        <v>182</v>
      </c>
      <c r="C159" s="19" t="s">
        <v>40</v>
      </c>
      <c r="D159" s="19" t="s">
        <v>40</v>
      </c>
      <c r="E159" s="14">
        <v>6.5</v>
      </c>
      <c r="F159" s="7" t="s">
        <v>22</v>
      </c>
      <c r="G159" s="2" t="s">
        <v>23</v>
      </c>
      <c r="H159" s="5" t="s">
        <v>24</v>
      </c>
      <c r="I159" s="17">
        <f t="shared" si="10"/>
        <v>29250000</v>
      </c>
      <c r="J159" s="12">
        <f t="shared" si="6"/>
        <v>29250000</v>
      </c>
      <c r="K159" s="5" t="s">
        <v>25</v>
      </c>
      <c r="L159" s="5" t="s">
        <v>26</v>
      </c>
      <c r="M159" s="7" t="s">
        <v>27</v>
      </c>
      <c r="O159" s="7" t="s">
        <v>203</v>
      </c>
      <c r="P159" s="7" t="s">
        <v>28</v>
      </c>
      <c r="Q159" s="7" t="s">
        <v>29</v>
      </c>
    </row>
    <row r="160" spans="1:17" ht="25.5" x14ac:dyDescent="0.2">
      <c r="A160" s="6" t="s">
        <v>18</v>
      </c>
      <c r="B160" s="10" t="s">
        <v>182</v>
      </c>
      <c r="C160" s="19" t="s">
        <v>32</v>
      </c>
      <c r="D160" s="19" t="s">
        <v>32</v>
      </c>
      <c r="E160" s="14">
        <v>4</v>
      </c>
      <c r="F160" s="7" t="s">
        <v>22</v>
      </c>
      <c r="G160" s="2" t="s">
        <v>23</v>
      </c>
      <c r="H160" s="5" t="s">
        <v>24</v>
      </c>
      <c r="I160" s="17">
        <f t="shared" si="10"/>
        <v>18000000</v>
      </c>
      <c r="J160" s="12">
        <f t="shared" si="6"/>
        <v>18000000</v>
      </c>
      <c r="K160" s="5" t="s">
        <v>25</v>
      </c>
      <c r="L160" s="5" t="s">
        <v>26</v>
      </c>
      <c r="M160" s="7" t="s">
        <v>27</v>
      </c>
      <c r="O160" s="7" t="s">
        <v>203</v>
      </c>
      <c r="P160" s="7" t="s">
        <v>28</v>
      </c>
      <c r="Q160" s="7" t="s">
        <v>29</v>
      </c>
    </row>
    <row r="161" spans="1:17" ht="25.5" x14ac:dyDescent="0.2">
      <c r="A161" s="6" t="s">
        <v>18</v>
      </c>
      <c r="B161" s="10" t="s">
        <v>182</v>
      </c>
      <c r="C161" s="19" t="s">
        <v>40</v>
      </c>
      <c r="D161" s="19" t="s">
        <v>40</v>
      </c>
      <c r="E161" s="14">
        <v>6.5</v>
      </c>
      <c r="F161" s="7" t="s">
        <v>22</v>
      </c>
      <c r="G161" s="2" t="s">
        <v>23</v>
      </c>
      <c r="H161" s="5" t="s">
        <v>24</v>
      </c>
      <c r="I161" s="17">
        <f>+E161*4200000</f>
        <v>27300000</v>
      </c>
      <c r="J161" s="12">
        <f t="shared" si="6"/>
        <v>27300000</v>
      </c>
      <c r="K161" s="5" t="s">
        <v>25</v>
      </c>
      <c r="L161" s="5" t="s">
        <v>26</v>
      </c>
      <c r="M161" s="7" t="s">
        <v>27</v>
      </c>
      <c r="O161" s="7" t="s">
        <v>203</v>
      </c>
      <c r="P161" s="7" t="s">
        <v>28</v>
      </c>
      <c r="Q161" s="7" t="s">
        <v>29</v>
      </c>
    </row>
    <row r="162" spans="1:17" ht="25.5" x14ac:dyDescent="0.2">
      <c r="A162" s="6" t="s">
        <v>18</v>
      </c>
      <c r="B162" s="10" t="s">
        <v>183</v>
      </c>
      <c r="C162" s="19" t="s">
        <v>32</v>
      </c>
      <c r="D162" s="19" t="s">
        <v>32</v>
      </c>
      <c r="E162" s="14">
        <v>4</v>
      </c>
      <c r="F162" s="7" t="s">
        <v>22</v>
      </c>
      <c r="G162" s="2" t="s">
        <v>23</v>
      </c>
      <c r="H162" s="5" t="s">
        <v>24</v>
      </c>
      <c r="I162" s="17">
        <f t="shared" ref="I162:I169" si="11">+E162*4200000</f>
        <v>16800000</v>
      </c>
      <c r="J162" s="12">
        <f t="shared" si="6"/>
        <v>16800000</v>
      </c>
      <c r="K162" s="5" t="s">
        <v>25</v>
      </c>
      <c r="L162" s="5" t="s">
        <v>26</v>
      </c>
      <c r="M162" s="7" t="s">
        <v>27</v>
      </c>
      <c r="O162" s="7" t="s">
        <v>203</v>
      </c>
      <c r="P162" s="7" t="s">
        <v>28</v>
      </c>
      <c r="Q162" s="7" t="s">
        <v>29</v>
      </c>
    </row>
    <row r="163" spans="1:17" ht="25.5" x14ac:dyDescent="0.2">
      <c r="A163" s="6" t="s">
        <v>18</v>
      </c>
      <c r="B163" s="10" t="s">
        <v>183</v>
      </c>
      <c r="C163" s="19" t="s">
        <v>40</v>
      </c>
      <c r="D163" s="19" t="s">
        <v>40</v>
      </c>
      <c r="E163" s="14">
        <v>6.5</v>
      </c>
      <c r="F163" s="7" t="s">
        <v>22</v>
      </c>
      <c r="G163" s="2" t="s">
        <v>23</v>
      </c>
      <c r="H163" s="5" t="s">
        <v>24</v>
      </c>
      <c r="I163" s="17">
        <f t="shared" si="11"/>
        <v>27300000</v>
      </c>
      <c r="J163" s="12">
        <f t="shared" si="6"/>
        <v>27300000</v>
      </c>
      <c r="K163" s="5" t="s">
        <v>25</v>
      </c>
      <c r="L163" s="5" t="s">
        <v>26</v>
      </c>
      <c r="M163" s="7" t="s">
        <v>27</v>
      </c>
      <c r="O163" s="7" t="s">
        <v>203</v>
      </c>
      <c r="P163" s="7" t="s">
        <v>28</v>
      </c>
      <c r="Q163" s="7" t="s">
        <v>29</v>
      </c>
    </row>
    <row r="164" spans="1:17" ht="25.5" x14ac:dyDescent="0.2">
      <c r="A164" s="6" t="s">
        <v>18</v>
      </c>
      <c r="B164" s="10" t="s">
        <v>183</v>
      </c>
      <c r="C164" s="19" t="s">
        <v>32</v>
      </c>
      <c r="D164" s="19" t="s">
        <v>32</v>
      </c>
      <c r="E164" s="14">
        <v>4</v>
      </c>
      <c r="F164" s="7" t="s">
        <v>22</v>
      </c>
      <c r="G164" s="2" t="s">
        <v>23</v>
      </c>
      <c r="H164" s="5" t="s">
        <v>24</v>
      </c>
      <c r="I164" s="17">
        <f t="shared" si="11"/>
        <v>16800000</v>
      </c>
      <c r="J164" s="12">
        <f t="shared" si="6"/>
        <v>16800000</v>
      </c>
      <c r="K164" s="5" t="s">
        <v>25</v>
      </c>
      <c r="L164" s="5" t="s">
        <v>26</v>
      </c>
      <c r="M164" s="7" t="s">
        <v>27</v>
      </c>
      <c r="O164" s="7" t="s">
        <v>203</v>
      </c>
      <c r="P164" s="7" t="s">
        <v>28</v>
      </c>
      <c r="Q164" s="7" t="s">
        <v>29</v>
      </c>
    </row>
    <row r="165" spans="1:17" ht="25.5" x14ac:dyDescent="0.2">
      <c r="A165" s="6" t="s">
        <v>18</v>
      </c>
      <c r="B165" s="10" t="s">
        <v>183</v>
      </c>
      <c r="C165" s="19" t="s">
        <v>40</v>
      </c>
      <c r="D165" s="19" t="s">
        <v>40</v>
      </c>
      <c r="E165" s="14">
        <v>6.5</v>
      </c>
      <c r="F165" s="7" t="s">
        <v>22</v>
      </c>
      <c r="G165" s="2" t="s">
        <v>23</v>
      </c>
      <c r="H165" s="5" t="s">
        <v>24</v>
      </c>
      <c r="I165" s="17">
        <f t="shared" si="11"/>
        <v>27300000</v>
      </c>
      <c r="J165" s="12">
        <f t="shared" si="6"/>
        <v>27300000</v>
      </c>
      <c r="K165" s="5" t="s">
        <v>25</v>
      </c>
      <c r="L165" s="5" t="s">
        <v>26</v>
      </c>
      <c r="M165" s="7" t="s">
        <v>27</v>
      </c>
      <c r="O165" s="7" t="s">
        <v>203</v>
      </c>
      <c r="P165" s="7" t="s">
        <v>28</v>
      </c>
      <c r="Q165" s="7" t="s">
        <v>29</v>
      </c>
    </row>
    <row r="166" spans="1:17" ht="25.5" x14ac:dyDescent="0.2">
      <c r="A166" s="6" t="s">
        <v>18</v>
      </c>
      <c r="B166" s="10" t="s">
        <v>183</v>
      </c>
      <c r="C166" s="19" t="s">
        <v>32</v>
      </c>
      <c r="D166" s="19" t="s">
        <v>32</v>
      </c>
      <c r="E166" s="14">
        <v>4</v>
      </c>
      <c r="F166" s="7" t="s">
        <v>22</v>
      </c>
      <c r="G166" s="2" t="s">
        <v>23</v>
      </c>
      <c r="H166" s="5" t="s">
        <v>24</v>
      </c>
      <c r="I166" s="17">
        <f t="shared" si="11"/>
        <v>16800000</v>
      </c>
      <c r="J166" s="12">
        <f t="shared" si="6"/>
        <v>16800000</v>
      </c>
      <c r="K166" s="5" t="s">
        <v>25</v>
      </c>
      <c r="L166" s="5" t="s">
        <v>26</v>
      </c>
      <c r="M166" s="7" t="s">
        <v>27</v>
      </c>
      <c r="O166" s="7" t="s">
        <v>203</v>
      </c>
      <c r="P166" s="7" t="s">
        <v>28</v>
      </c>
      <c r="Q166" s="7" t="s">
        <v>29</v>
      </c>
    </row>
    <row r="167" spans="1:17" ht="25.5" x14ac:dyDescent="0.2">
      <c r="A167" s="6" t="s">
        <v>18</v>
      </c>
      <c r="B167" s="10" t="s">
        <v>183</v>
      </c>
      <c r="C167" s="19" t="s">
        <v>40</v>
      </c>
      <c r="D167" s="19" t="s">
        <v>40</v>
      </c>
      <c r="E167" s="14">
        <v>6</v>
      </c>
      <c r="F167" s="7" t="s">
        <v>22</v>
      </c>
      <c r="G167" s="2" t="s">
        <v>23</v>
      </c>
      <c r="H167" s="5" t="s">
        <v>24</v>
      </c>
      <c r="I167" s="17">
        <f t="shared" si="11"/>
        <v>25200000</v>
      </c>
      <c r="J167" s="12">
        <f t="shared" si="6"/>
        <v>25200000</v>
      </c>
      <c r="K167" s="5" t="s">
        <v>25</v>
      </c>
      <c r="L167" s="5" t="s">
        <v>26</v>
      </c>
      <c r="M167" s="7" t="s">
        <v>27</v>
      </c>
      <c r="O167" s="7" t="s">
        <v>203</v>
      </c>
      <c r="P167" s="7" t="s">
        <v>28</v>
      </c>
      <c r="Q167" s="7" t="s">
        <v>29</v>
      </c>
    </row>
    <row r="168" spans="1:17" ht="25.5" x14ac:dyDescent="0.2">
      <c r="A168" s="6" t="s">
        <v>18</v>
      </c>
      <c r="B168" s="10" t="s">
        <v>183</v>
      </c>
      <c r="C168" s="19" t="s">
        <v>32</v>
      </c>
      <c r="D168" s="19" t="s">
        <v>32</v>
      </c>
      <c r="E168" s="14">
        <v>4</v>
      </c>
      <c r="F168" s="7" t="s">
        <v>22</v>
      </c>
      <c r="G168" s="2" t="s">
        <v>23</v>
      </c>
      <c r="H168" s="5" t="s">
        <v>24</v>
      </c>
      <c r="I168" s="17">
        <f t="shared" si="11"/>
        <v>16800000</v>
      </c>
      <c r="J168" s="12">
        <f t="shared" si="6"/>
        <v>16800000</v>
      </c>
      <c r="K168" s="5" t="s">
        <v>25</v>
      </c>
      <c r="L168" s="5" t="s">
        <v>26</v>
      </c>
      <c r="M168" s="7" t="s">
        <v>27</v>
      </c>
      <c r="O168" s="7" t="s">
        <v>203</v>
      </c>
      <c r="P168" s="7" t="s">
        <v>28</v>
      </c>
      <c r="Q168" s="7" t="s">
        <v>29</v>
      </c>
    </row>
    <row r="169" spans="1:17" ht="25.5" x14ac:dyDescent="0.2">
      <c r="A169" s="6" t="s">
        <v>18</v>
      </c>
      <c r="B169" s="10" t="s">
        <v>183</v>
      </c>
      <c r="C169" s="19" t="s">
        <v>40</v>
      </c>
      <c r="D169" s="19" t="s">
        <v>40</v>
      </c>
      <c r="E169" s="14">
        <v>6</v>
      </c>
      <c r="F169" s="7" t="s">
        <v>22</v>
      </c>
      <c r="G169" s="2" t="s">
        <v>23</v>
      </c>
      <c r="H169" s="5" t="s">
        <v>24</v>
      </c>
      <c r="I169" s="17">
        <f t="shared" si="11"/>
        <v>25200000</v>
      </c>
      <c r="J169" s="12">
        <f t="shared" si="6"/>
        <v>25200000</v>
      </c>
      <c r="K169" s="5" t="s">
        <v>25</v>
      </c>
      <c r="L169" s="5" t="s">
        <v>26</v>
      </c>
      <c r="M169" s="7" t="s">
        <v>27</v>
      </c>
      <c r="O169" s="7" t="s">
        <v>203</v>
      </c>
      <c r="P169" s="7" t="s">
        <v>28</v>
      </c>
      <c r="Q169" s="7" t="s">
        <v>29</v>
      </c>
    </row>
    <row r="170" spans="1:17" x14ac:dyDescent="0.2">
      <c r="A170" s="6" t="s">
        <v>18</v>
      </c>
      <c r="B170" s="10" t="s">
        <v>184</v>
      </c>
      <c r="C170" s="19" t="s">
        <v>32</v>
      </c>
      <c r="D170" s="19" t="s">
        <v>32</v>
      </c>
      <c r="E170" s="14">
        <v>4</v>
      </c>
      <c r="F170" s="7" t="s">
        <v>22</v>
      </c>
      <c r="G170" s="2" t="s">
        <v>23</v>
      </c>
      <c r="H170" s="5" t="s">
        <v>24</v>
      </c>
      <c r="I170" s="17">
        <f>+E170*2100000</f>
        <v>8400000</v>
      </c>
      <c r="J170" s="12">
        <f t="shared" si="6"/>
        <v>8400000</v>
      </c>
      <c r="K170" s="5" t="s">
        <v>25</v>
      </c>
      <c r="L170" s="5" t="s">
        <v>26</v>
      </c>
      <c r="M170" s="7" t="s">
        <v>27</v>
      </c>
      <c r="O170" s="7" t="s">
        <v>203</v>
      </c>
      <c r="P170" s="7" t="s">
        <v>28</v>
      </c>
      <c r="Q170" s="7" t="s">
        <v>29</v>
      </c>
    </row>
    <row r="171" spans="1:17" x14ac:dyDescent="0.2">
      <c r="A171" s="6" t="s">
        <v>18</v>
      </c>
      <c r="B171" s="10" t="s">
        <v>184</v>
      </c>
      <c r="C171" s="19" t="s">
        <v>40</v>
      </c>
      <c r="D171" s="19" t="s">
        <v>40</v>
      </c>
      <c r="E171" s="14">
        <v>6</v>
      </c>
      <c r="F171" s="7" t="s">
        <v>22</v>
      </c>
      <c r="G171" s="2" t="s">
        <v>23</v>
      </c>
      <c r="H171" s="5" t="s">
        <v>24</v>
      </c>
      <c r="I171" s="17">
        <f t="shared" ref="I171:I173" si="12">+E171*2100000</f>
        <v>12600000</v>
      </c>
      <c r="J171" s="12">
        <f t="shared" si="6"/>
        <v>12600000</v>
      </c>
      <c r="K171" s="5" t="s">
        <v>25</v>
      </c>
      <c r="L171" s="5" t="s">
        <v>26</v>
      </c>
      <c r="M171" s="7" t="s">
        <v>27</v>
      </c>
      <c r="O171" s="7" t="s">
        <v>203</v>
      </c>
      <c r="P171" s="7" t="s">
        <v>28</v>
      </c>
      <c r="Q171" s="7" t="s">
        <v>29</v>
      </c>
    </row>
    <row r="172" spans="1:17" x14ac:dyDescent="0.2">
      <c r="A172" s="6" t="s">
        <v>18</v>
      </c>
      <c r="B172" s="10" t="s">
        <v>184</v>
      </c>
      <c r="C172" s="19" t="s">
        <v>32</v>
      </c>
      <c r="D172" s="19" t="s">
        <v>32</v>
      </c>
      <c r="E172" s="14">
        <v>4</v>
      </c>
      <c r="F172" s="7" t="s">
        <v>22</v>
      </c>
      <c r="G172" s="2" t="s">
        <v>23</v>
      </c>
      <c r="H172" s="5" t="s">
        <v>24</v>
      </c>
      <c r="I172" s="17">
        <f t="shared" si="12"/>
        <v>8400000</v>
      </c>
      <c r="J172" s="12">
        <f t="shared" si="6"/>
        <v>8400000</v>
      </c>
      <c r="K172" s="5" t="s">
        <v>25</v>
      </c>
      <c r="L172" s="5" t="s">
        <v>26</v>
      </c>
      <c r="M172" s="7" t="s">
        <v>27</v>
      </c>
      <c r="O172" s="7" t="s">
        <v>203</v>
      </c>
      <c r="P172" s="7" t="s">
        <v>28</v>
      </c>
      <c r="Q172" s="7" t="s">
        <v>29</v>
      </c>
    </row>
    <row r="173" spans="1:17" x14ac:dyDescent="0.2">
      <c r="A173" s="6" t="s">
        <v>18</v>
      </c>
      <c r="B173" s="10" t="s">
        <v>184</v>
      </c>
      <c r="C173" s="19" t="s">
        <v>40</v>
      </c>
      <c r="D173" s="19" t="s">
        <v>40</v>
      </c>
      <c r="E173" s="14">
        <v>6</v>
      </c>
      <c r="F173" s="7" t="s">
        <v>22</v>
      </c>
      <c r="G173" s="2" t="s">
        <v>23</v>
      </c>
      <c r="H173" s="5" t="s">
        <v>24</v>
      </c>
      <c r="I173" s="17">
        <f t="shared" si="12"/>
        <v>12600000</v>
      </c>
      <c r="J173" s="12">
        <f t="shared" si="6"/>
        <v>12600000</v>
      </c>
      <c r="K173" s="5" t="s">
        <v>25</v>
      </c>
      <c r="L173" s="5" t="s">
        <v>26</v>
      </c>
      <c r="M173" s="7" t="s">
        <v>27</v>
      </c>
      <c r="O173" s="7" t="s">
        <v>203</v>
      </c>
      <c r="P173" s="7" t="s">
        <v>28</v>
      </c>
      <c r="Q173" s="7" t="s">
        <v>29</v>
      </c>
    </row>
    <row r="174" spans="1:17" x14ac:dyDescent="0.2">
      <c r="A174" s="6" t="s">
        <v>18</v>
      </c>
      <c r="B174" s="10" t="s">
        <v>184</v>
      </c>
      <c r="C174" s="19" t="s">
        <v>32</v>
      </c>
      <c r="D174" s="19" t="s">
        <v>32</v>
      </c>
      <c r="E174" s="14">
        <v>4</v>
      </c>
      <c r="F174" s="7" t="s">
        <v>22</v>
      </c>
      <c r="G174" s="2" t="s">
        <v>23</v>
      </c>
      <c r="H174" s="5" t="s">
        <v>24</v>
      </c>
      <c r="I174" s="17">
        <f>+E174*2545000</f>
        <v>10180000</v>
      </c>
      <c r="J174" s="12">
        <f t="shared" si="6"/>
        <v>10180000</v>
      </c>
      <c r="K174" s="5" t="s">
        <v>25</v>
      </c>
      <c r="L174" s="5" t="s">
        <v>26</v>
      </c>
      <c r="M174" s="7" t="s">
        <v>27</v>
      </c>
      <c r="O174" s="7" t="s">
        <v>203</v>
      </c>
      <c r="P174" s="7" t="s">
        <v>28</v>
      </c>
      <c r="Q174" s="7" t="s">
        <v>29</v>
      </c>
    </row>
    <row r="175" spans="1:17" x14ac:dyDescent="0.2">
      <c r="A175" s="6" t="s">
        <v>18</v>
      </c>
      <c r="B175" s="10" t="s">
        <v>184</v>
      </c>
      <c r="C175" s="19" t="s">
        <v>40</v>
      </c>
      <c r="D175" s="19" t="s">
        <v>40</v>
      </c>
      <c r="E175" s="14">
        <v>6</v>
      </c>
      <c r="F175" s="7" t="s">
        <v>22</v>
      </c>
      <c r="G175" s="2" t="s">
        <v>23</v>
      </c>
      <c r="H175" s="5" t="s">
        <v>24</v>
      </c>
      <c r="I175" s="17">
        <f>+E175*2545000</f>
        <v>15270000</v>
      </c>
      <c r="J175" s="12">
        <f t="shared" si="6"/>
        <v>15270000</v>
      </c>
      <c r="K175" s="5" t="s">
        <v>25</v>
      </c>
      <c r="L175" s="5" t="s">
        <v>26</v>
      </c>
      <c r="M175" s="7" t="s">
        <v>27</v>
      </c>
      <c r="O175" s="7" t="s">
        <v>203</v>
      </c>
      <c r="P175" s="7" t="s">
        <v>28</v>
      </c>
      <c r="Q175" s="7" t="s">
        <v>29</v>
      </c>
    </row>
    <row r="176" spans="1:17" ht="25.5" x14ac:dyDescent="0.2">
      <c r="A176" s="6" t="s">
        <v>18</v>
      </c>
      <c r="B176" s="10" t="s">
        <v>185</v>
      </c>
      <c r="C176" s="8" t="s">
        <v>20</v>
      </c>
      <c r="D176" s="19" t="s">
        <v>20</v>
      </c>
      <c r="E176" s="14">
        <v>4</v>
      </c>
      <c r="F176" s="7" t="s">
        <v>22</v>
      </c>
      <c r="G176" s="2" t="s">
        <v>23</v>
      </c>
      <c r="H176" s="5" t="s">
        <v>24</v>
      </c>
      <c r="I176" s="17">
        <f>+E176*3942000</f>
        <v>15768000</v>
      </c>
      <c r="J176" s="12">
        <f t="shared" si="6"/>
        <v>15768000</v>
      </c>
      <c r="K176" s="5" t="s">
        <v>25</v>
      </c>
      <c r="L176" s="5" t="s">
        <v>26</v>
      </c>
      <c r="M176" s="7" t="s">
        <v>27</v>
      </c>
      <c r="O176" s="7" t="s">
        <v>203</v>
      </c>
      <c r="P176" s="7" t="s">
        <v>28</v>
      </c>
      <c r="Q176" s="7" t="s">
        <v>29</v>
      </c>
    </row>
    <row r="177" spans="1:17" ht="25.5" x14ac:dyDescent="0.2">
      <c r="A177" s="6" t="s">
        <v>18</v>
      </c>
      <c r="B177" s="10" t="s">
        <v>185</v>
      </c>
      <c r="C177" s="8" t="s">
        <v>39</v>
      </c>
      <c r="D177" s="19" t="s">
        <v>39</v>
      </c>
      <c r="E177" s="14">
        <v>7</v>
      </c>
      <c r="F177" s="7" t="s">
        <v>22</v>
      </c>
      <c r="G177" s="2" t="s">
        <v>23</v>
      </c>
      <c r="H177" s="5" t="s">
        <v>24</v>
      </c>
      <c r="I177" s="17">
        <f t="shared" ref="I177:I179" si="13">+E177*3942000</f>
        <v>27594000</v>
      </c>
      <c r="J177" s="12">
        <f t="shared" si="6"/>
        <v>27594000</v>
      </c>
      <c r="K177" s="5" t="s">
        <v>25</v>
      </c>
      <c r="L177" s="5" t="s">
        <v>26</v>
      </c>
      <c r="M177" s="7" t="s">
        <v>27</v>
      </c>
      <c r="O177" s="7" t="s">
        <v>203</v>
      </c>
      <c r="P177" s="7" t="s">
        <v>28</v>
      </c>
      <c r="Q177" s="7" t="s">
        <v>29</v>
      </c>
    </row>
    <row r="178" spans="1:17" ht="25.5" x14ac:dyDescent="0.2">
      <c r="A178" s="6" t="s">
        <v>18</v>
      </c>
      <c r="B178" s="10" t="s">
        <v>185</v>
      </c>
      <c r="C178" s="8" t="s">
        <v>20</v>
      </c>
      <c r="D178" s="19" t="s">
        <v>20</v>
      </c>
      <c r="E178" s="14">
        <v>4</v>
      </c>
      <c r="F178" s="7" t="s">
        <v>22</v>
      </c>
      <c r="G178" s="2" t="s">
        <v>23</v>
      </c>
      <c r="H178" s="5" t="s">
        <v>24</v>
      </c>
      <c r="I178" s="17">
        <f t="shared" si="13"/>
        <v>15768000</v>
      </c>
      <c r="J178" s="12">
        <f t="shared" si="6"/>
        <v>15768000</v>
      </c>
      <c r="K178" s="5" t="s">
        <v>25</v>
      </c>
      <c r="L178" s="5" t="s">
        <v>26</v>
      </c>
      <c r="M178" s="7" t="s">
        <v>27</v>
      </c>
      <c r="O178" s="7" t="s">
        <v>203</v>
      </c>
      <c r="P178" s="7" t="s">
        <v>28</v>
      </c>
      <c r="Q178" s="7" t="s">
        <v>29</v>
      </c>
    </row>
    <row r="179" spans="1:17" ht="25.5" x14ac:dyDescent="0.2">
      <c r="A179" s="6" t="s">
        <v>18</v>
      </c>
      <c r="B179" s="10" t="s">
        <v>185</v>
      </c>
      <c r="C179" s="8" t="s">
        <v>39</v>
      </c>
      <c r="D179" s="19" t="s">
        <v>39</v>
      </c>
      <c r="E179" s="14">
        <v>7</v>
      </c>
      <c r="F179" s="7" t="s">
        <v>22</v>
      </c>
      <c r="G179" s="2" t="s">
        <v>23</v>
      </c>
      <c r="H179" s="5" t="s">
        <v>24</v>
      </c>
      <c r="I179" s="17">
        <f t="shared" si="13"/>
        <v>27594000</v>
      </c>
      <c r="J179" s="12">
        <f t="shared" si="6"/>
        <v>27594000</v>
      </c>
      <c r="K179" s="5" t="s">
        <v>25</v>
      </c>
      <c r="L179" s="5" t="s">
        <v>26</v>
      </c>
      <c r="M179" s="7" t="s">
        <v>27</v>
      </c>
      <c r="O179" s="7" t="s">
        <v>203</v>
      </c>
      <c r="P179" s="7" t="s">
        <v>28</v>
      </c>
      <c r="Q179" s="7" t="s">
        <v>29</v>
      </c>
    </row>
    <row r="180" spans="1:17" ht="25.5" x14ac:dyDescent="0.2">
      <c r="A180" s="6" t="s">
        <v>18</v>
      </c>
      <c r="B180" s="10" t="s">
        <v>185</v>
      </c>
      <c r="C180" s="19" t="s">
        <v>32</v>
      </c>
      <c r="D180" s="19" t="s">
        <v>32</v>
      </c>
      <c r="E180" s="14">
        <v>4</v>
      </c>
      <c r="F180" s="7" t="s">
        <v>22</v>
      </c>
      <c r="G180" s="2" t="s">
        <v>23</v>
      </c>
      <c r="H180" s="5" t="s">
        <v>24</v>
      </c>
      <c r="I180" s="17">
        <f t="shared" ref="I180:I183" si="14">+E180*3942000</f>
        <v>15768000</v>
      </c>
      <c r="J180" s="12">
        <f t="shared" si="6"/>
        <v>15768000</v>
      </c>
      <c r="K180" s="5" t="s">
        <v>25</v>
      </c>
      <c r="L180" s="5" t="s">
        <v>26</v>
      </c>
      <c r="M180" s="7" t="s">
        <v>27</v>
      </c>
      <c r="O180" s="7" t="s">
        <v>203</v>
      </c>
      <c r="P180" s="7" t="s">
        <v>28</v>
      </c>
      <c r="Q180" s="7" t="s">
        <v>29</v>
      </c>
    </row>
    <row r="181" spans="1:17" ht="25.5" x14ac:dyDescent="0.2">
      <c r="A181" s="6" t="s">
        <v>18</v>
      </c>
      <c r="B181" s="10" t="s">
        <v>185</v>
      </c>
      <c r="C181" s="19" t="s">
        <v>40</v>
      </c>
      <c r="D181" s="19" t="s">
        <v>40</v>
      </c>
      <c r="E181" s="14">
        <v>6</v>
      </c>
      <c r="F181" s="7" t="s">
        <v>22</v>
      </c>
      <c r="G181" s="2" t="s">
        <v>23</v>
      </c>
      <c r="H181" s="5" t="s">
        <v>24</v>
      </c>
      <c r="I181" s="17">
        <f t="shared" si="14"/>
        <v>23652000</v>
      </c>
      <c r="J181" s="12">
        <f t="shared" si="6"/>
        <v>23652000</v>
      </c>
      <c r="K181" s="5" t="s">
        <v>25</v>
      </c>
      <c r="L181" s="5" t="s">
        <v>26</v>
      </c>
      <c r="M181" s="7" t="s">
        <v>27</v>
      </c>
      <c r="O181" s="7" t="s">
        <v>203</v>
      </c>
      <c r="P181" s="7" t="s">
        <v>28</v>
      </c>
      <c r="Q181" s="7" t="s">
        <v>29</v>
      </c>
    </row>
    <row r="182" spans="1:17" ht="25.5" x14ac:dyDescent="0.2">
      <c r="A182" s="6" t="s">
        <v>18</v>
      </c>
      <c r="B182" s="10" t="s">
        <v>185</v>
      </c>
      <c r="C182" s="19" t="s">
        <v>32</v>
      </c>
      <c r="D182" s="19" t="s">
        <v>32</v>
      </c>
      <c r="E182" s="14">
        <v>4</v>
      </c>
      <c r="F182" s="7" t="s">
        <v>22</v>
      </c>
      <c r="G182" s="2" t="s">
        <v>23</v>
      </c>
      <c r="H182" s="5" t="s">
        <v>24</v>
      </c>
      <c r="I182" s="17">
        <f t="shared" si="14"/>
        <v>15768000</v>
      </c>
      <c r="J182" s="12">
        <f t="shared" si="6"/>
        <v>15768000</v>
      </c>
      <c r="K182" s="5" t="s">
        <v>25</v>
      </c>
      <c r="L182" s="5" t="s">
        <v>26</v>
      </c>
      <c r="M182" s="7" t="s">
        <v>27</v>
      </c>
      <c r="O182" s="7" t="s">
        <v>203</v>
      </c>
      <c r="P182" s="7" t="s">
        <v>28</v>
      </c>
      <c r="Q182" s="7" t="s">
        <v>29</v>
      </c>
    </row>
    <row r="183" spans="1:17" ht="25.5" x14ac:dyDescent="0.2">
      <c r="A183" s="6" t="s">
        <v>18</v>
      </c>
      <c r="B183" s="10" t="s">
        <v>185</v>
      </c>
      <c r="C183" s="19" t="s">
        <v>40</v>
      </c>
      <c r="D183" s="19" t="s">
        <v>40</v>
      </c>
      <c r="E183" s="14">
        <v>6</v>
      </c>
      <c r="F183" s="7" t="s">
        <v>22</v>
      </c>
      <c r="G183" s="2" t="s">
        <v>23</v>
      </c>
      <c r="H183" s="5" t="s">
        <v>24</v>
      </c>
      <c r="I183" s="17">
        <f t="shared" si="14"/>
        <v>23652000</v>
      </c>
      <c r="J183" s="12">
        <f t="shared" si="6"/>
        <v>23652000</v>
      </c>
      <c r="K183" s="5" t="s">
        <v>25</v>
      </c>
      <c r="L183" s="5" t="s">
        <v>26</v>
      </c>
      <c r="M183" s="7" t="s">
        <v>27</v>
      </c>
      <c r="O183" s="7" t="s">
        <v>203</v>
      </c>
      <c r="P183" s="7" t="s">
        <v>28</v>
      </c>
      <c r="Q183" s="7" t="s">
        <v>29</v>
      </c>
    </row>
    <row r="184" spans="1:17" ht="25.5" x14ac:dyDescent="0.2">
      <c r="A184" s="6" t="s">
        <v>18</v>
      </c>
      <c r="B184" s="10" t="s">
        <v>186</v>
      </c>
      <c r="C184" s="8" t="s">
        <v>20</v>
      </c>
      <c r="D184" s="8" t="s">
        <v>20</v>
      </c>
      <c r="E184" s="14">
        <v>4</v>
      </c>
      <c r="F184" s="7" t="s">
        <v>22</v>
      </c>
      <c r="G184" s="2" t="s">
        <v>23</v>
      </c>
      <c r="H184" s="5" t="s">
        <v>24</v>
      </c>
      <c r="I184" s="17">
        <f>+E184*7111000</f>
        <v>28444000</v>
      </c>
      <c r="J184" s="12">
        <f t="shared" si="6"/>
        <v>28444000</v>
      </c>
      <c r="K184" s="5" t="s">
        <v>25</v>
      </c>
      <c r="L184" s="5" t="s">
        <v>26</v>
      </c>
      <c r="M184" s="7" t="s">
        <v>27</v>
      </c>
      <c r="O184" s="7" t="s">
        <v>203</v>
      </c>
      <c r="P184" s="7" t="s">
        <v>28</v>
      </c>
      <c r="Q184" s="7" t="s">
        <v>29</v>
      </c>
    </row>
    <row r="185" spans="1:17" ht="25.5" x14ac:dyDescent="0.2">
      <c r="A185" s="6" t="s">
        <v>18</v>
      </c>
      <c r="B185" s="10" t="s">
        <v>185</v>
      </c>
      <c r="C185" s="8" t="s">
        <v>39</v>
      </c>
      <c r="D185" s="8" t="s">
        <v>39</v>
      </c>
      <c r="E185" s="14">
        <v>6</v>
      </c>
      <c r="F185" s="7" t="s">
        <v>22</v>
      </c>
      <c r="G185" s="2" t="s">
        <v>23</v>
      </c>
      <c r="H185" s="5" t="s">
        <v>24</v>
      </c>
      <c r="I185" s="17">
        <f>+E185*3942000</f>
        <v>23652000</v>
      </c>
      <c r="J185" s="12">
        <f t="shared" si="6"/>
        <v>23652000</v>
      </c>
      <c r="K185" s="5" t="s">
        <v>25</v>
      </c>
      <c r="L185" s="5" t="s">
        <v>26</v>
      </c>
      <c r="M185" s="7" t="s">
        <v>27</v>
      </c>
      <c r="O185" s="7" t="s">
        <v>203</v>
      </c>
      <c r="P185" s="7" t="s">
        <v>28</v>
      </c>
      <c r="Q185" s="7" t="s">
        <v>29</v>
      </c>
    </row>
    <row r="186" spans="1:17" ht="51" x14ac:dyDescent="0.2">
      <c r="A186" s="6" t="s">
        <v>18</v>
      </c>
      <c r="B186" s="10" t="s">
        <v>187</v>
      </c>
      <c r="C186" s="8" t="s">
        <v>32</v>
      </c>
      <c r="D186" s="8" t="s">
        <v>32</v>
      </c>
      <c r="E186" s="14">
        <v>4</v>
      </c>
      <c r="F186" s="7" t="s">
        <v>22</v>
      </c>
      <c r="G186" s="2" t="s">
        <v>23</v>
      </c>
      <c r="H186" s="5" t="s">
        <v>24</v>
      </c>
      <c r="I186" s="17">
        <f>+E186*4030000</f>
        <v>16120000</v>
      </c>
      <c r="J186" s="12">
        <f t="shared" si="6"/>
        <v>16120000</v>
      </c>
      <c r="K186" s="5" t="s">
        <v>25</v>
      </c>
      <c r="L186" s="5" t="s">
        <v>26</v>
      </c>
      <c r="M186" s="7" t="s">
        <v>27</v>
      </c>
      <c r="O186" s="7" t="s">
        <v>203</v>
      </c>
      <c r="P186" s="7" t="s">
        <v>28</v>
      </c>
      <c r="Q186" s="7" t="s">
        <v>29</v>
      </c>
    </row>
    <row r="187" spans="1:17" ht="51" x14ac:dyDescent="0.2">
      <c r="A187" s="6" t="s">
        <v>18</v>
      </c>
      <c r="B187" s="10" t="s">
        <v>187</v>
      </c>
      <c r="C187" s="8" t="s">
        <v>40</v>
      </c>
      <c r="D187" s="8" t="s">
        <v>40</v>
      </c>
      <c r="E187" s="14">
        <v>5</v>
      </c>
      <c r="F187" s="7" t="s">
        <v>22</v>
      </c>
      <c r="G187" s="2" t="s">
        <v>23</v>
      </c>
      <c r="H187" s="5" t="s">
        <v>24</v>
      </c>
      <c r="I187" s="17">
        <f>+E187*4030000</f>
        <v>20150000</v>
      </c>
      <c r="J187" s="12">
        <f t="shared" si="6"/>
        <v>20150000</v>
      </c>
      <c r="K187" s="5" t="s">
        <v>25</v>
      </c>
      <c r="L187" s="5" t="s">
        <v>26</v>
      </c>
      <c r="M187" s="7" t="s">
        <v>27</v>
      </c>
      <c r="O187" s="7" t="s">
        <v>203</v>
      </c>
      <c r="P187" s="7" t="s">
        <v>28</v>
      </c>
      <c r="Q187" s="7" t="s">
        <v>29</v>
      </c>
    </row>
    <row r="188" spans="1:17" ht="25.5" x14ac:dyDescent="0.2">
      <c r="A188" s="6" t="s">
        <v>18</v>
      </c>
      <c r="B188" s="10" t="s">
        <v>188</v>
      </c>
      <c r="C188" s="19" t="s">
        <v>32</v>
      </c>
      <c r="D188" s="19" t="s">
        <v>32</v>
      </c>
      <c r="E188" s="14">
        <v>4</v>
      </c>
      <c r="F188" s="7" t="s">
        <v>22</v>
      </c>
      <c r="G188" s="2" t="s">
        <v>23</v>
      </c>
      <c r="H188" s="5" t="s">
        <v>24</v>
      </c>
      <c r="I188" s="17">
        <f>+E188*4117000</f>
        <v>16468000</v>
      </c>
      <c r="J188" s="12">
        <f t="shared" si="6"/>
        <v>16468000</v>
      </c>
      <c r="K188" s="5" t="s">
        <v>25</v>
      </c>
      <c r="L188" s="5" t="s">
        <v>26</v>
      </c>
      <c r="M188" s="7" t="s">
        <v>27</v>
      </c>
      <c r="O188" s="7" t="s">
        <v>203</v>
      </c>
      <c r="P188" s="7" t="s">
        <v>28</v>
      </c>
      <c r="Q188" s="7" t="s">
        <v>29</v>
      </c>
    </row>
    <row r="189" spans="1:17" ht="25.5" x14ac:dyDescent="0.2">
      <c r="A189" s="6" t="s">
        <v>18</v>
      </c>
      <c r="B189" s="10" t="s">
        <v>188</v>
      </c>
      <c r="C189" s="19" t="s">
        <v>40</v>
      </c>
      <c r="D189" s="19" t="s">
        <v>40</v>
      </c>
      <c r="E189" s="14">
        <v>6</v>
      </c>
      <c r="F189" s="7" t="s">
        <v>22</v>
      </c>
      <c r="G189" s="2" t="s">
        <v>23</v>
      </c>
      <c r="H189" s="5" t="s">
        <v>24</v>
      </c>
      <c r="I189" s="17">
        <f t="shared" ref="I189:I193" si="15">+E189*4117000</f>
        <v>24702000</v>
      </c>
      <c r="J189" s="12">
        <f t="shared" si="6"/>
        <v>24702000</v>
      </c>
      <c r="K189" s="5" t="s">
        <v>25</v>
      </c>
      <c r="L189" s="5" t="s">
        <v>26</v>
      </c>
      <c r="M189" s="7" t="s">
        <v>27</v>
      </c>
      <c r="O189" s="7" t="s">
        <v>203</v>
      </c>
      <c r="P189" s="7" t="s">
        <v>28</v>
      </c>
      <c r="Q189" s="7" t="s">
        <v>29</v>
      </c>
    </row>
    <row r="190" spans="1:17" ht="25.5" x14ac:dyDescent="0.2">
      <c r="A190" s="6" t="s">
        <v>18</v>
      </c>
      <c r="B190" s="10" t="s">
        <v>188</v>
      </c>
      <c r="C190" s="19" t="s">
        <v>32</v>
      </c>
      <c r="D190" s="19" t="s">
        <v>32</v>
      </c>
      <c r="E190" s="14">
        <v>4</v>
      </c>
      <c r="F190" s="7" t="s">
        <v>22</v>
      </c>
      <c r="G190" s="2" t="s">
        <v>23</v>
      </c>
      <c r="H190" s="5" t="s">
        <v>24</v>
      </c>
      <c r="I190" s="17">
        <f t="shared" si="15"/>
        <v>16468000</v>
      </c>
      <c r="J190" s="12">
        <f t="shared" si="6"/>
        <v>16468000</v>
      </c>
      <c r="K190" s="5" t="s">
        <v>25</v>
      </c>
      <c r="L190" s="5" t="s">
        <v>26</v>
      </c>
      <c r="M190" s="7" t="s">
        <v>27</v>
      </c>
      <c r="O190" s="7" t="s">
        <v>203</v>
      </c>
      <c r="P190" s="7" t="s">
        <v>28</v>
      </c>
      <c r="Q190" s="7" t="s">
        <v>29</v>
      </c>
    </row>
    <row r="191" spans="1:17" ht="25.5" x14ac:dyDescent="0.2">
      <c r="A191" s="6" t="s">
        <v>18</v>
      </c>
      <c r="B191" s="10" t="s">
        <v>188</v>
      </c>
      <c r="C191" s="19" t="s">
        <v>40</v>
      </c>
      <c r="D191" s="19" t="s">
        <v>40</v>
      </c>
      <c r="E191" s="14">
        <v>6</v>
      </c>
      <c r="F191" s="7" t="s">
        <v>22</v>
      </c>
      <c r="G191" s="2" t="s">
        <v>23</v>
      </c>
      <c r="H191" s="5" t="s">
        <v>24</v>
      </c>
      <c r="I191" s="17">
        <f t="shared" si="15"/>
        <v>24702000</v>
      </c>
      <c r="J191" s="12">
        <f t="shared" si="6"/>
        <v>24702000</v>
      </c>
      <c r="K191" s="5" t="s">
        <v>25</v>
      </c>
      <c r="L191" s="5" t="s">
        <v>26</v>
      </c>
      <c r="M191" s="7" t="s">
        <v>27</v>
      </c>
      <c r="O191" s="7" t="s">
        <v>203</v>
      </c>
      <c r="P191" s="7" t="s">
        <v>28</v>
      </c>
      <c r="Q191" s="7" t="s">
        <v>29</v>
      </c>
    </row>
    <row r="192" spans="1:17" ht="25.5" x14ac:dyDescent="0.2">
      <c r="A192" s="6" t="s">
        <v>18</v>
      </c>
      <c r="B192" s="10" t="s">
        <v>188</v>
      </c>
      <c r="C192" s="19" t="s">
        <v>32</v>
      </c>
      <c r="D192" s="19" t="s">
        <v>32</v>
      </c>
      <c r="E192" s="14">
        <v>4</v>
      </c>
      <c r="F192" s="7" t="s">
        <v>22</v>
      </c>
      <c r="G192" s="2" t="s">
        <v>23</v>
      </c>
      <c r="H192" s="5" t="s">
        <v>24</v>
      </c>
      <c r="I192" s="17">
        <f t="shared" si="15"/>
        <v>16468000</v>
      </c>
      <c r="J192" s="12">
        <f t="shared" si="6"/>
        <v>16468000</v>
      </c>
      <c r="K192" s="5" t="s">
        <v>25</v>
      </c>
      <c r="L192" s="5" t="s">
        <v>26</v>
      </c>
      <c r="M192" s="7" t="s">
        <v>27</v>
      </c>
      <c r="O192" s="7" t="s">
        <v>203</v>
      </c>
      <c r="P192" s="7" t="s">
        <v>28</v>
      </c>
      <c r="Q192" s="7" t="s">
        <v>29</v>
      </c>
    </row>
    <row r="193" spans="1:18" ht="25.5" x14ac:dyDescent="0.2">
      <c r="A193" s="6" t="s">
        <v>18</v>
      </c>
      <c r="B193" s="10" t="s">
        <v>188</v>
      </c>
      <c r="C193" s="19" t="s">
        <v>40</v>
      </c>
      <c r="D193" s="19" t="s">
        <v>40</v>
      </c>
      <c r="E193" s="14">
        <v>6</v>
      </c>
      <c r="F193" s="7" t="s">
        <v>22</v>
      </c>
      <c r="G193" s="2" t="s">
        <v>23</v>
      </c>
      <c r="H193" s="5" t="s">
        <v>24</v>
      </c>
      <c r="I193" s="17">
        <f t="shared" si="15"/>
        <v>24702000</v>
      </c>
      <c r="J193" s="12">
        <f t="shared" ref="J193:J205" si="16">+I193+0</f>
        <v>24702000</v>
      </c>
      <c r="K193" s="5" t="s">
        <v>25</v>
      </c>
      <c r="L193" s="5" t="s">
        <v>26</v>
      </c>
      <c r="M193" s="7" t="s">
        <v>27</v>
      </c>
      <c r="O193" s="7" t="s">
        <v>203</v>
      </c>
      <c r="P193" s="7" t="s">
        <v>28</v>
      </c>
      <c r="Q193" s="7" t="s">
        <v>29</v>
      </c>
    </row>
    <row r="194" spans="1:18" ht="25.5" x14ac:dyDescent="0.2">
      <c r="A194" s="6" t="s">
        <v>18</v>
      </c>
      <c r="B194" s="10" t="s">
        <v>189</v>
      </c>
      <c r="C194" s="19" t="s">
        <v>32</v>
      </c>
      <c r="D194" s="19" t="s">
        <v>32</v>
      </c>
      <c r="E194" s="14">
        <v>4</v>
      </c>
      <c r="F194" s="7" t="s">
        <v>22</v>
      </c>
      <c r="G194" s="2" t="s">
        <v>23</v>
      </c>
      <c r="H194" s="5" t="s">
        <v>24</v>
      </c>
      <c r="I194" s="17">
        <f>+E194*2600000</f>
        <v>10400000</v>
      </c>
      <c r="J194" s="12">
        <f t="shared" si="16"/>
        <v>10400000</v>
      </c>
      <c r="K194" s="5" t="s">
        <v>25</v>
      </c>
      <c r="L194" s="5" t="s">
        <v>26</v>
      </c>
      <c r="M194" s="7" t="s">
        <v>27</v>
      </c>
      <c r="O194" s="7" t="s">
        <v>203</v>
      </c>
      <c r="P194" s="7" t="s">
        <v>28</v>
      </c>
      <c r="Q194" s="7" t="s">
        <v>29</v>
      </c>
    </row>
    <row r="195" spans="1:18" ht="25.5" x14ac:dyDescent="0.2">
      <c r="A195" s="6" t="s">
        <v>18</v>
      </c>
      <c r="B195" s="10" t="s">
        <v>189</v>
      </c>
      <c r="C195" s="19" t="s">
        <v>40</v>
      </c>
      <c r="D195" s="19" t="s">
        <v>40</v>
      </c>
      <c r="E195" s="14">
        <v>6</v>
      </c>
      <c r="F195" s="7" t="s">
        <v>22</v>
      </c>
      <c r="G195" s="2" t="s">
        <v>23</v>
      </c>
      <c r="H195" s="5" t="s">
        <v>24</v>
      </c>
      <c r="I195" s="17">
        <f>+E195*2600000</f>
        <v>15600000</v>
      </c>
      <c r="J195" s="12">
        <f t="shared" si="16"/>
        <v>15600000</v>
      </c>
      <c r="K195" s="5" t="s">
        <v>25</v>
      </c>
      <c r="L195" s="5" t="s">
        <v>26</v>
      </c>
      <c r="M195" s="7" t="s">
        <v>27</v>
      </c>
      <c r="O195" s="7" t="s">
        <v>203</v>
      </c>
      <c r="P195" s="7" t="s">
        <v>28</v>
      </c>
      <c r="Q195" s="7" t="s">
        <v>29</v>
      </c>
    </row>
    <row r="196" spans="1:18" ht="38.25" x14ac:dyDescent="0.2">
      <c r="A196" s="6" t="s">
        <v>18</v>
      </c>
      <c r="B196" s="10" t="s">
        <v>190</v>
      </c>
      <c r="C196" s="8" t="s">
        <v>32</v>
      </c>
      <c r="D196" s="8" t="s">
        <v>32</v>
      </c>
      <c r="E196" s="14">
        <v>10.5</v>
      </c>
      <c r="F196" s="7" t="s">
        <v>22</v>
      </c>
      <c r="G196" s="2" t="s">
        <v>23</v>
      </c>
      <c r="H196" s="5" t="s">
        <v>24</v>
      </c>
      <c r="I196" s="17">
        <f>+E196*3100000</f>
        <v>32550000</v>
      </c>
      <c r="J196" s="12">
        <f t="shared" si="16"/>
        <v>32550000</v>
      </c>
      <c r="K196" s="5" t="s">
        <v>25</v>
      </c>
      <c r="L196" s="5" t="s">
        <v>26</v>
      </c>
      <c r="M196" s="7" t="s">
        <v>27</v>
      </c>
      <c r="O196" s="7" t="s">
        <v>203</v>
      </c>
      <c r="P196" s="7" t="s">
        <v>28</v>
      </c>
      <c r="Q196" s="7" t="s">
        <v>29</v>
      </c>
    </row>
    <row r="197" spans="1:18" ht="38.25" x14ac:dyDescent="0.2">
      <c r="A197" s="6" t="s">
        <v>18</v>
      </c>
      <c r="B197" s="10" t="s">
        <v>191</v>
      </c>
      <c r="C197" s="19" t="s">
        <v>32</v>
      </c>
      <c r="D197" s="19" t="s">
        <v>32</v>
      </c>
      <c r="E197" s="14">
        <v>4</v>
      </c>
      <c r="F197" s="7" t="s">
        <v>22</v>
      </c>
      <c r="G197" s="2" t="s">
        <v>23</v>
      </c>
      <c r="H197" s="5" t="s">
        <v>24</v>
      </c>
      <c r="I197" s="17">
        <f>+E197*2100000</f>
        <v>8400000</v>
      </c>
      <c r="J197" s="12">
        <f t="shared" si="16"/>
        <v>8400000</v>
      </c>
      <c r="K197" s="5" t="s">
        <v>25</v>
      </c>
      <c r="L197" s="5" t="s">
        <v>26</v>
      </c>
      <c r="M197" s="7" t="s">
        <v>27</v>
      </c>
      <c r="O197" s="7" t="s">
        <v>203</v>
      </c>
      <c r="P197" s="7" t="s">
        <v>28</v>
      </c>
      <c r="Q197" s="7" t="s">
        <v>29</v>
      </c>
    </row>
    <row r="198" spans="1:18" ht="38.25" x14ac:dyDescent="0.2">
      <c r="A198" s="6" t="s">
        <v>18</v>
      </c>
      <c r="B198" s="10" t="s">
        <v>191</v>
      </c>
      <c r="C198" s="19" t="s">
        <v>40</v>
      </c>
      <c r="D198" s="19" t="s">
        <v>40</v>
      </c>
      <c r="E198" s="14">
        <v>6</v>
      </c>
      <c r="F198" s="7" t="s">
        <v>22</v>
      </c>
      <c r="G198" s="2" t="s">
        <v>23</v>
      </c>
      <c r="H198" s="5" t="s">
        <v>24</v>
      </c>
      <c r="I198" s="17">
        <f>+E198*2100000</f>
        <v>12600000</v>
      </c>
      <c r="J198" s="12">
        <f t="shared" si="16"/>
        <v>12600000</v>
      </c>
      <c r="K198" s="5" t="s">
        <v>25</v>
      </c>
      <c r="L198" s="5" t="s">
        <v>26</v>
      </c>
      <c r="M198" s="7" t="s">
        <v>27</v>
      </c>
      <c r="O198" s="7" t="s">
        <v>203</v>
      </c>
      <c r="P198" s="7" t="s">
        <v>28</v>
      </c>
      <c r="Q198" s="7" t="s">
        <v>29</v>
      </c>
    </row>
    <row r="199" spans="1:18" ht="63.75" x14ac:dyDescent="0.2">
      <c r="A199" s="6" t="s">
        <v>18</v>
      </c>
      <c r="B199" s="10" t="s">
        <v>192</v>
      </c>
      <c r="C199" s="8" t="s">
        <v>20</v>
      </c>
      <c r="D199" s="8" t="s">
        <v>20</v>
      </c>
      <c r="E199" s="14">
        <v>10</v>
      </c>
      <c r="F199" s="7" t="s">
        <v>22</v>
      </c>
      <c r="G199" s="2" t="s">
        <v>23</v>
      </c>
      <c r="H199" s="5" t="s">
        <v>24</v>
      </c>
      <c r="I199" s="17">
        <f>+E199*2195000</f>
        <v>21950000</v>
      </c>
      <c r="J199" s="12">
        <f t="shared" si="16"/>
        <v>21950000</v>
      </c>
      <c r="K199" s="5" t="s">
        <v>25</v>
      </c>
      <c r="L199" s="5" t="s">
        <v>26</v>
      </c>
      <c r="M199" s="7" t="s">
        <v>27</v>
      </c>
      <c r="O199" s="7" t="s">
        <v>203</v>
      </c>
      <c r="P199" s="7" t="s">
        <v>28</v>
      </c>
      <c r="Q199" s="7" t="s">
        <v>29</v>
      </c>
    </row>
    <row r="200" spans="1:18" ht="38.25" x14ac:dyDescent="0.2">
      <c r="A200" s="6" t="s">
        <v>18</v>
      </c>
      <c r="B200" s="10" t="s">
        <v>193</v>
      </c>
      <c r="C200" s="8" t="s">
        <v>32</v>
      </c>
      <c r="D200" s="19" t="s">
        <v>32</v>
      </c>
      <c r="E200" s="14">
        <v>4</v>
      </c>
      <c r="F200" s="7" t="s">
        <v>22</v>
      </c>
      <c r="G200" s="2" t="s">
        <v>23</v>
      </c>
      <c r="H200" s="5" t="s">
        <v>24</v>
      </c>
      <c r="I200" s="17">
        <f>+E200*4214000</f>
        <v>16856000</v>
      </c>
      <c r="J200" s="12">
        <f t="shared" si="16"/>
        <v>16856000</v>
      </c>
      <c r="K200" s="5" t="s">
        <v>25</v>
      </c>
      <c r="L200" s="5" t="s">
        <v>26</v>
      </c>
      <c r="M200" s="7" t="s">
        <v>27</v>
      </c>
      <c r="O200" s="7" t="s">
        <v>203</v>
      </c>
      <c r="P200" s="7" t="s">
        <v>28</v>
      </c>
      <c r="Q200" s="7" t="s">
        <v>29</v>
      </c>
    </row>
    <row r="201" spans="1:18" ht="38.25" x14ac:dyDescent="0.2">
      <c r="A201" s="6" t="s">
        <v>18</v>
      </c>
      <c r="B201" s="10" t="s">
        <v>193</v>
      </c>
      <c r="C201" s="19" t="s">
        <v>40</v>
      </c>
      <c r="D201" s="19" t="s">
        <v>40</v>
      </c>
      <c r="E201" s="14">
        <v>6.5</v>
      </c>
      <c r="F201" s="7" t="s">
        <v>22</v>
      </c>
      <c r="G201" s="2" t="s">
        <v>23</v>
      </c>
      <c r="H201" s="5" t="s">
        <v>24</v>
      </c>
      <c r="I201" s="17">
        <f t="shared" ref="I201" si="17">+E201*4214000</f>
        <v>27391000</v>
      </c>
      <c r="J201" s="12">
        <f t="shared" si="16"/>
        <v>27391000</v>
      </c>
      <c r="K201" s="5" t="s">
        <v>25</v>
      </c>
      <c r="L201" s="5" t="s">
        <v>26</v>
      </c>
      <c r="M201" s="7" t="s">
        <v>27</v>
      </c>
      <c r="N201" s="19"/>
      <c r="O201" s="7" t="s">
        <v>203</v>
      </c>
      <c r="P201" s="7" t="s">
        <v>28</v>
      </c>
      <c r="Q201" s="7" t="s">
        <v>29</v>
      </c>
      <c r="R201" s="19"/>
    </row>
    <row r="202" spans="1:18" ht="51" x14ac:dyDescent="0.2">
      <c r="A202" s="6" t="s">
        <v>18</v>
      </c>
      <c r="B202" s="10" t="s">
        <v>195</v>
      </c>
      <c r="C202" s="20" t="s">
        <v>32</v>
      </c>
      <c r="D202" s="20" t="s">
        <v>32</v>
      </c>
      <c r="E202" s="14">
        <v>4</v>
      </c>
      <c r="F202" s="7" t="s">
        <v>22</v>
      </c>
      <c r="G202" s="2" t="s">
        <v>23</v>
      </c>
      <c r="H202" s="5" t="s">
        <v>24</v>
      </c>
      <c r="I202" s="17">
        <f t="shared" ref="I202:I203" si="18">+E202*4214000</f>
        <v>16856000</v>
      </c>
      <c r="J202" s="12">
        <f t="shared" ref="J202:J203" si="19">+I202+0</f>
        <v>16856000</v>
      </c>
      <c r="K202" s="5" t="s">
        <v>25</v>
      </c>
      <c r="L202" s="5" t="s">
        <v>26</v>
      </c>
      <c r="M202" s="7" t="s">
        <v>27</v>
      </c>
      <c r="N202" s="20"/>
      <c r="O202" s="7" t="s">
        <v>203</v>
      </c>
      <c r="P202" s="7" t="s">
        <v>28</v>
      </c>
      <c r="Q202" s="7" t="s">
        <v>29</v>
      </c>
      <c r="R202" s="20"/>
    </row>
    <row r="203" spans="1:18" ht="51" x14ac:dyDescent="0.2">
      <c r="A203" s="6" t="s">
        <v>18</v>
      </c>
      <c r="B203" s="10" t="s">
        <v>195</v>
      </c>
      <c r="C203" s="20" t="s">
        <v>40</v>
      </c>
      <c r="D203" s="20" t="s">
        <v>40</v>
      </c>
      <c r="E203" s="14">
        <v>6</v>
      </c>
      <c r="F203" s="7" t="s">
        <v>22</v>
      </c>
      <c r="G203" s="2" t="s">
        <v>23</v>
      </c>
      <c r="H203" s="5" t="s">
        <v>24</v>
      </c>
      <c r="I203" s="17">
        <f t="shared" si="18"/>
        <v>25284000</v>
      </c>
      <c r="J203" s="12">
        <f t="shared" si="19"/>
        <v>25284000</v>
      </c>
      <c r="K203" s="5" t="s">
        <v>25</v>
      </c>
      <c r="L203" s="5" t="s">
        <v>26</v>
      </c>
      <c r="M203" s="7" t="s">
        <v>27</v>
      </c>
      <c r="N203" s="20"/>
      <c r="O203" s="7" t="s">
        <v>203</v>
      </c>
      <c r="P203" s="7" t="s">
        <v>28</v>
      </c>
      <c r="Q203" s="7" t="s">
        <v>29</v>
      </c>
      <c r="R203" s="20"/>
    </row>
    <row r="204" spans="1:18" ht="51" x14ac:dyDescent="0.2">
      <c r="A204" s="6" t="s">
        <v>18</v>
      </c>
      <c r="B204" s="10" t="s">
        <v>194</v>
      </c>
      <c r="C204" s="19" t="s">
        <v>32</v>
      </c>
      <c r="D204" s="19" t="s">
        <v>32</v>
      </c>
      <c r="E204" s="14">
        <v>4</v>
      </c>
      <c r="F204" s="7" t="s">
        <v>22</v>
      </c>
      <c r="G204" s="2" t="s">
        <v>23</v>
      </c>
      <c r="H204" s="5" t="s">
        <v>24</v>
      </c>
      <c r="I204" s="17">
        <f>+E204*4100000</f>
        <v>16400000</v>
      </c>
      <c r="J204" s="12">
        <f t="shared" si="16"/>
        <v>16400000</v>
      </c>
      <c r="K204" s="5" t="s">
        <v>25</v>
      </c>
      <c r="L204" s="5" t="s">
        <v>26</v>
      </c>
      <c r="M204" s="7" t="s">
        <v>27</v>
      </c>
      <c r="O204" s="7" t="s">
        <v>203</v>
      </c>
      <c r="P204" s="7" t="s">
        <v>28</v>
      </c>
      <c r="Q204" s="7" t="s">
        <v>29</v>
      </c>
    </row>
    <row r="205" spans="1:18" ht="45.95" customHeight="1" x14ac:dyDescent="0.2">
      <c r="A205" s="6" t="s">
        <v>18</v>
      </c>
      <c r="B205" s="10" t="s">
        <v>194</v>
      </c>
      <c r="C205" s="19" t="s">
        <v>40</v>
      </c>
      <c r="D205" s="19" t="s">
        <v>40</v>
      </c>
      <c r="E205" s="14">
        <v>6.5</v>
      </c>
      <c r="F205" s="7" t="s">
        <v>22</v>
      </c>
      <c r="G205" s="2" t="s">
        <v>23</v>
      </c>
      <c r="H205" s="5" t="s">
        <v>24</v>
      </c>
      <c r="I205" s="17">
        <f>+E205*4100000</f>
        <v>26650000</v>
      </c>
      <c r="J205" s="12">
        <f t="shared" si="16"/>
        <v>26650000</v>
      </c>
      <c r="K205" s="5" t="s">
        <v>25</v>
      </c>
      <c r="L205" s="5" t="s">
        <v>26</v>
      </c>
      <c r="M205" s="7" t="s">
        <v>27</v>
      </c>
      <c r="O205" s="7" t="s">
        <v>203</v>
      </c>
      <c r="P205" s="7" t="s">
        <v>28</v>
      </c>
      <c r="Q205" s="7" t="s">
        <v>29</v>
      </c>
    </row>
    <row r="206" spans="1:18" x14ac:dyDescent="0.2">
      <c r="A206" s="6"/>
      <c r="J206" s="21"/>
    </row>
    <row r="207" spans="1:18" x14ac:dyDescent="0.2">
      <c r="A207" s="6"/>
    </row>
    <row r="208" spans="1:18" x14ac:dyDescent="0.2">
      <c r="A208" s="6"/>
    </row>
  </sheetData>
  <mergeCells count="4">
    <mergeCell ref="A5:Q5"/>
    <mergeCell ref="A1:Q1"/>
    <mergeCell ref="A2:Q2"/>
    <mergeCell ref="A3:Q3"/>
  </mergeCells>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Adquisiciones  </vt:lpstr>
      <vt:lpstr>'Adquisiciones  '!OLE_LINK1</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Isabel Forero Zarate</dc:creator>
  <cp:keywords/>
  <dc:description/>
  <cp:lastModifiedBy>Usuario de Windows</cp:lastModifiedBy>
  <dcterms:created xsi:type="dcterms:W3CDTF">2020-01-31T13:16:08Z</dcterms:created>
  <dcterms:modified xsi:type="dcterms:W3CDTF">2020-04-06T00:23:03Z</dcterms:modified>
  <cp:category/>
  <cp:contentStatus/>
</cp:coreProperties>
</file>