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510" activeTab="0"/>
  </bookViews>
  <sheets>
    <sheet name="Hoja1" sheetId="1" r:id="rId1"/>
  </sheets>
  <definedNames>
    <definedName name="_xlnm._FilterDatabase" localSheetId="0" hidden="1">'Hoja1'!$A$25:$BQ$54</definedName>
  </definedNames>
  <calcPr fullCalcOnLoad="1"/>
</workbook>
</file>

<file path=xl/comments1.xml><?xml version="1.0" encoding="utf-8"?>
<comments xmlns="http://schemas.openxmlformats.org/spreadsheetml/2006/main">
  <authors>
    <author>Yamile Espinosa</author>
    <author>Camilo Bautista Beltran</author>
  </authors>
  <commentList>
    <comment ref="AI45" authorId="0">
      <text>
        <r>
          <rPr>
            <b/>
            <sz val="9"/>
            <rFont val="Tahoma"/>
            <family val="2"/>
          </rPr>
          <t>revisar</t>
        </r>
      </text>
    </comment>
    <comment ref="AJ45" authorId="0">
      <text>
        <r>
          <rPr>
            <b/>
            <sz val="9"/>
            <rFont val="Tahoma"/>
            <family val="2"/>
          </rPr>
          <t>Revisar</t>
        </r>
      </text>
    </comment>
    <comment ref="I24" authorId="0">
      <text>
        <r>
          <rPr>
            <sz val="12"/>
            <rFont val="Tahoma"/>
            <family val="2"/>
          </rPr>
          <t>Registre la magnitud esperada de la meta para cada vigencia</t>
        </r>
      </text>
    </comment>
    <comment ref="G24" authorId="0">
      <text>
        <r>
          <rPr>
            <b/>
            <sz val="12"/>
            <rFont val="Tahoma"/>
            <family val="2"/>
          </rPr>
          <t>De acuerdo con el comportamiento de la meta y la acumulación o no de los datos para el horizonte del plan, seleccione una de las siguientes opciones: 
- Creciente
- Constante
- Suma
- Decreciente</t>
        </r>
      </text>
    </comment>
    <comment ref="H24" authorId="0">
      <text>
        <r>
          <rPr>
            <b/>
            <sz val="12"/>
            <rFont val="Tahoma"/>
            <family val="2"/>
          </rPr>
          <t>Diligencie la unidad de medida para interpretar el resultado del indicador.
EJ: 
- Porcentaje
- Actividades
- Días</t>
        </r>
      </text>
    </comment>
    <comment ref="O23" authorId="0">
      <text>
        <r>
          <rPr>
            <sz val="12"/>
            <rFont val="Tahoma"/>
            <family val="2"/>
          </rPr>
          <t>Diligencie el año</t>
        </r>
      </text>
    </comment>
    <comment ref="O25"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P25"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Q25" authorId="0">
      <text>
        <r>
          <rPr>
            <b/>
            <sz val="12"/>
            <rFont val="Tahoma"/>
            <family val="2"/>
          </rPr>
          <t xml:space="preserve">Registe el resultado del indicador, de acuerdo con la formula. 
EJ. 100%
(Que corresponde al porcentaje de ejecución del plan de capacitación)
</t>
        </r>
      </text>
    </comment>
    <comment ref="R25"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S25"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 ref="T23" authorId="0">
      <text>
        <r>
          <rPr>
            <sz val="12"/>
            <rFont val="Tahoma"/>
            <family val="2"/>
          </rPr>
          <t>Diligencie el año</t>
        </r>
      </text>
    </comment>
    <comment ref="Y23" authorId="0">
      <text>
        <r>
          <rPr>
            <sz val="12"/>
            <rFont val="Tahoma"/>
            <family val="2"/>
          </rPr>
          <t>Diligencie el año</t>
        </r>
      </text>
    </comment>
    <comment ref="AI25" authorId="0">
      <text>
        <r>
          <rPr>
            <b/>
            <sz val="12"/>
            <rFont val="Tahoma"/>
            <family val="2"/>
          </rPr>
          <t>Registe el total de la magnitud de la meta programada para el año. 
EJ 100% (plan de capacitación  programado)
EJ. 1
(estrategia programada)</t>
        </r>
      </text>
    </comment>
    <comment ref="AJ25" authorId="0">
      <text>
        <r>
          <rPr>
            <b/>
            <sz val="12"/>
            <rFont val="Tahoma"/>
            <family val="2"/>
          </rPr>
          <t>Registe el resultado acumulado del indicador, de acuerdo con la formula. 
EJ. 99,2% (plan de capacitación  ejecutado)
EJ. 0,7 
(de la estrategia implementada)</t>
        </r>
      </text>
    </comment>
    <comment ref="AK25" authorId="0">
      <text>
        <r>
          <rPr>
            <b/>
            <sz val="12"/>
            <rFont val="Tahoma"/>
            <family val="2"/>
          </rPr>
          <t>Registre el porcentaje de avance acumulado de la vigencia, respecto a lo programado para la vigencia.
EJ. 99,2% (plan de capacitación  ejecutado)
EJ:  70%
(esto corresponde al resultado de 0,7 estrategias implementadas de 1 estrategia programada para la vigencia 2020)</t>
        </r>
      </text>
    </comment>
    <comment ref="AL25" authorId="0">
      <text>
        <r>
          <rPr>
            <b/>
            <sz val="12"/>
            <rFont val="Tahoma"/>
            <family val="2"/>
          </rPr>
          <t>Registre el porcentaje de avance acumulado de la meta para el cuatrienio. 
EJ. 19,84% 
(esto corresponde a la sumatoria de la ejecución del cuatrienio, dividida entre el número de periodos o años)
EJ:  23%
(esto corresponde al resultado de 0,7 estrategias implementadas de 3 estrategias programadas para el periodo 2020-2024)</t>
        </r>
        <r>
          <rPr>
            <sz val="9"/>
            <rFont val="Tahoma"/>
            <family val="2"/>
          </rPr>
          <t xml:space="preserve">
</t>
        </r>
      </text>
    </comment>
    <comment ref="AM25" authorId="0">
      <text>
        <r>
          <rPr>
            <b/>
            <sz val="12"/>
            <rFont val="Tahoma"/>
            <family val="2"/>
          </rPr>
          <t>Registe el total de la magnitud de la meta programada para el año. 
EJ. 1
(estrategia programada)</t>
        </r>
      </text>
    </comment>
    <comment ref="AN25" authorId="0">
      <text>
        <r>
          <rPr>
            <b/>
            <sz val="12"/>
            <rFont val="Tahoma"/>
            <family val="2"/>
          </rPr>
          <t>Registre el porcentaje de avance acumulado de la vigencia, respecto a lo programado para la vigencia.
EJ:  0,4
(esto corresponde al resultado de 0,4 estrategia implementada de 1 estrategia programada para la vigencia 2021)</t>
        </r>
      </text>
    </comment>
    <comment ref="AO25" authorId="0">
      <text>
        <r>
          <rPr>
            <b/>
            <sz val="12"/>
            <rFont val="Tahoma"/>
            <family val="2"/>
          </rPr>
          <t>Registre el porcentaje de avance acumulado de la vigencia, respecto a lo programado para la vigencia.
EJ:  40%
(esto corresponde al resultado de 0,4 estrategias implementadas de 1 estrategia programada para la vigencia 2021</t>
        </r>
      </text>
    </comment>
    <comment ref="AP25" authorId="0">
      <text>
        <r>
          <rPr>
            <b/>
            <sz val="12"/>
            <rFont val="Tahoma"/>
            <family val="2"/>
          </rPr>
          <t>Registre el porcentaje de avance acumulado de la meta para el cuatrienio. 
EJ:  36,6%
(esto corresponde al resultado de 1,1 estrategias implementadas de 3 estrategias programadas para el periodo 2020-2024)</t>
        </r>
        <r>
          <rPr>
            <sz val="9"/>
            <rFont val="Tahoma"/>
            <family val="2"/>
          </rPr>
          <t xml:space="preserve">
</t>
        </r>
      </text>
    </comment>
    <comment ref="AQ25" authorId="0">
      <text>
        <r>
          <rPr>
            <b/>
            <sz val="12"/>
            <rFont val="Tahoma"/>
            <family val="2"/>
          </rPr>
          <t>Registe el total de la magnitud de la meta programada para el año. 
EJ. 1
(estrategia programada)</t>
        </r>
      </text>
    </comment>
    <comment ref="AR25" authorId="0">
      <text>
        <r>
          <rPr>
            <b/>
            <sz val="12"/>
            <rFont val="Tahoma"/>
            <family val="2"/>
          </rPr>
          <t>Registre el porcentaje de avance acumulado de la vigencia, respecto a lo programado para la vigencia.
EJ:  1,5
(esto corresponde al resultado de 1,5 estrategia implementada de 1 estrategia programada para la vigencia 2022)</t>
        </r>
      </text>
    </comment>
    <comment ref="AS25" authorId="0">
      <text>
        <r>
          <rPr>
            <b/>
            <sz val="12"/>
            <rFont val="Tahoma"/>
            <family val="2"/>
          </rPr>
          <t xml:space="preserve">Registre el porcentaje de avance acumulado de la vigencia, respecto a lo programado para la vigencia.
EJ:  100%
(aunque el ejecutado supera a lo programado, el máximo resultado es el 100%
</t>
        </r>
      </text>
    </comment>
    <comment ref="AT25" authorId="0">
      <text>
        <r>
          <rPr>
            <b/>
            <sz val="12"/>
            <rFont val="Tahoma"/>
            <family val="2"/>
          </rPr>
          <t>Registre el porcentaje de avance acumulado de la meta para el cuatrienio. 
EJ:  86,6%
(esto corresponde al resultado de 2,6 estrategias implementadas de 3 estrategias programadas para el periodo 2020-2024)</t>
        </r>
        <r>
          <rPr>
            <sz val="9"/>
            <rFont val="Tahoma"/>
            <family val="2"/>
          </rPr>
          <t xml:space="preserve">
</t>
        </r>
      </text>
    </comment>
    <comment ref="AU25" authorId="0">
      <text>
        <r>
          <rPr>
            <b/>
            <sz val="12"/>
            <rFont val="Tahoma"/>
            <family val="2"/>
          </rPr>
          <t xml:space="preserve">Registe el total de la magnitud de la meta programada para el año. 
</t>
        </r>
      </text>
    </comment>
    <comment ref="AV25" authorId="0">
      <text>
        <r>
          <rPr>
            <b/>
            <sz val="12"/>
            <rFont val="Tahoma"/>
            <family val="2"/>
          </rPr>
          <t xml:space="preserve">Registre el porcentaje de avance acumulado de la vigencia, respecto a lo programado para la vigencia.
</t>
        </r>
      </text>
    </comment>
    <comment ref="AW25" authorId="0">
      <text>
        <r>
          <rPr>
            <b/>
            <sz val="12"/>
            <rFont val="Tahoma"/>
            <family val="2"/>
          </rPr>
          <t xml:space="preserve">Registre el porcentaje de avance acumulado de la vigencia, respecto a lo programado para la vigencia.
</t>
        </r>
      </text>
    </comment>
    <comment ref="AX25" authorId="0">
      <text>
        <r>
          <rPr>
            <b/>
            <sz val="12"/>
            <rFont val="Tahoma"/>
            <family val="2"/>
          </rPr>
          <t>Registre el porcentaje de avance acumulado de la meta para el cuatrienio. 
Si la meta se cumplió en vigecias anteriores, se incluye el resultado acumulado para el periodo del plan.</t>
        </r>
        <r>
          <rPr>
            <sz val="9"/>
            <rFont val="Tahoma"/>
            <family val="2"/>
          </rPr>
          <t xml:space="preserve">
</t>
        </r>
      </text>
    </comment>
    <comment ref="AY25" authorId="0">
      <text>
        <r>
          <rPr>
            <b/>
            <sz val="12"/>
            <rFont val="Tahoma"/>
            <family val="2"/>
          </rPr>
          <t xml:space="preserve">Registe el total de la magnitud de la meta programada para el año. 
</t>
        </r>
      </text>
    </comment>
    <comment ref="AZ25" authorId="0">
      <text>
        <r>
          <rPr>
            <b/>
            <sz val="12"/>
            <rFont val="Tahoma"/>
            <family val="2"/>
          </rPr>
          <t xml:space="preserve">Registre el porcentaje de avance acumulado de la vigencia, respecto a lo programado para la vigencia.
</t>
        </r>
      </text>
    </comment>
    <comment ref="BA25" authorId="0">
      <text>
        <r>
          <rPr>
            <b/>
            <sz val="12"/>
            <rFont val="Tahoma"/>
            <family val="2"/>
          </rPr>
          <t xml:space="preserve">Registre el porcentaje de avance acumulado de la vigencia, respecto a lo programado para la vigencia.
</t>
        </r>
      </text>
    </comment>
    <comment ref="BB25" authorId="0">
      <text>
        <r>
          <rPr>
            <b/>
            <sz val="12"/>
            <rFont val="Tahoma"/>
            <family val="2"/>
          </rPr>
          <t>Registre el porcentaje de avance acumulado de la meta para el cuatrienio. 
Si la meta se cumplió en vigecias anteriores, se incluye el resultado acumulado para el periodo del plan.</t>
        </r>
        <r>
          <rPr>
            <sz val="9"/>
            <rFont val="Tahoma"/>
            <family val="2"/>
          </rPr>
          <t xml:space="preserve">
</t>
        </r>
      </text>
    </comment>
    <comment ref="T25"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U25"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V25" authorId="0">
      <text>
        <r>
          <rPr>
            <b/>
            <sz val="12"/>
            <rFont val="Tahoma"/>
            <family val="2"/>
          </rPr>
          <t xml:space="preserve">Registe el resultado del indicador, de acuerdo con la formula. 
EJ. 100%
(Que corresponde al porcentaje de ejecución del plan de capacitación)
</t>
        </r>
      </text>
    </comment>
    <comment ref="W25"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X25"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 ref="Y25"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Z25"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AA25" authorId="0">
      <text>
        <r>
          <rPr>
            <b/>
            <sz val="12"/>
            <rFont val="Tahoma"/>
            <family val="2"/>
          </rPr>
          <t xml:space="preserve">Registe el resultado del indicador, de acuerdo con la formula. 
EJ. 100%
(Que corresponde al porcentaje de ejecución del plan de capacitación)
</t>
        </r>
      </text>
    </comment>
    <comment ref="AB25"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AC25"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 ref="AD25"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AE25"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AF25" authorId="0">
      <text>
        <r>
          <rPr>
            <b/>
            <sz val="12"/>
            <rFont val="Tahoma"/>
            <family val="2"/>
          </rPr>
          <t xml:space="preserve">Registe el resultado del indicador, de acuerdo con la formula. 
EJ. 100%
(Que corresponde al porcentaje de ejecución del plan de capacitación)
</t>
        </r>
      </text>
    </comment>
    <comment ref="AG25"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AH25"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 ref="C54" authorId="0">
      <text>
        <r>
          <rPr>
            <b/>
            <sz val="9"/>
            <rFont val="Tahoma"/>
            <family val="2"/>
          </rPr>
          <t>- Mejora del esquema de seguimiento
- Formato PEI -PES
- Matriz de riesgos
- Formatos hoja de vida proyectos de inversión
- Actas de reunión</t>
        </r>
      </text>
    </comment>
    <comment ref="AQ43" authorId="1">
      <text>
        <r>
          <rPr>
            <b/>
            <sz val="9"/>
            <rFont val="Tahoma"/>
            <family val="2"/>
          </rPr>
          <t xml:space="preserve">Rezago 2021
</t>
        </r>
      </text>
    </comment>
  </commentList>
</comments>
</file>

<file path=xl/sharedStrings.xml><?xml version="1.0" encoding="utf-8"?>
<sst xmlns="http://schemas.openxmlformats.org/spreadsheetml/2006/main" count="538" uniqueCount="283">
  <si>
    <t>Meta Cuatrienio</t>
  </si>
  <si>
    <t>Dependencia Responsable del reportar</t>
  </si>
  <si>
    <t>Indicador</t>
  </si>
  <si>
    <t>Fórmula de indicador</t>
  </si>
  <si>
    <t>Reporte de la evidencia</t>
  </si>
  <si>
    <t>Objetivo Estratégico</t>
  </si>
  <si>
    <t>Aumentar el número de trámites virtuales en el SUIT.</t>
  </si>
  <si>
    <t>Implementar en 100% una Arquitectura Tecnológica para soportar el proceso de analítica de datos institucional.</t>
  </si>
  <si>
    <t>Implementar mínimo una (1) herramienta tecnológica para facilitar los ejercicios de transparencia, participación y colaboración de las acciones propuestas para Gobierno Abierto.</t>
  </si>
  <si>
    <t>Implementar en 100% un ejercicio de Arquitectura Empresarial de TI para la transformación digital de la entidad.</t>
  </si>
  <si>
    <t>Mantener la infraestructura tecnológica de usuario final en un 85% actualizada.</t>
  </si>
  <si>
    <t>Subsecretaría de Gestión Institucional</t>
  </si>
  <si>
    <t>Número de trámites virtualizados</t>
  </si>
  <si>
    <t>Porcentaje de implementación de una Arquitectura Tecnológica para soportar el proceso de analítica de datos institucional.</t>
  </si>
  <si>
    <t>Número de herramientas tecnológicas implementadas.</t>
  </si>
  <si>
    <t>Porcentaje de implementación del ejercicio de Arquitectura Empresarial de TI para la transformación digital de la entidad.</t>
  </si>
  <si>
    <t>Porcentaje de infraestructura tecnológica de usuario final actualizada.</t>
  </si>
  <si>
    <t>Subsecretaría de Gestión Institucional - Atención al Ciudadano</t>
  </si>
  <si>
    <t>Dirección de Tecnologías e Información</t>
  </si>
  <si>
    <t>Sumatoria de trámites de la Secretaría Distrital de Gobierno virtualizados en el SUIT</t>
  </si>
  <si>
    <t>Promedio variables: Visibilidad, Institucionalidad y Control y sanción</t>
  </si>
  <si>
    <t>(Actividades ejecutadas / Actividades programadas) x 100</t>
  </si>
  <si>
    <t>Índice de Transparencia por Bogotá</t>
  </si>
  <si>
    <t>Implementar en 100% un canal de consulta con información permanente y actualizada de las decisiones proferidas en segunda instancia por la DGAEP a partir de su creación. </t>
  </si>
  <si>
    <t>Porcentaje de implementación y actualización del canal de consulta permanente de las decisiones proferidas en segunda instancia. </t>
  </si>
  <si>
    <t>Dirección para la Gestión Administrativa Especial de Policía</t>
  </si>
  <si>
    <t>Porcentaje de expedientes con decisión proferida en un tiempo igual o inferior a 60 días.</t>
  </si>
  <si>
    <t>Realizar un informe anual sobre la implementación de la plataforma de democracia y participación digital a través de la cual los ciudadanos puedan tomar decisiones sobre presupuestos participativos, causas ciudadanas y consultas ciudadanas</t>
  </si>
  <si>
    <t>Número de informes sobre la implementación de la plataforma de democracia y participación digital.</t>
  </si>
  <si>
    <t>Subsecretaría de Gestión Local</t>
  </si>
  <si>
    <t>Realizar siete (7) documentos de investigación sobre la incidencia de la Gobernanza y Gobernabilidad Local.</t>
  </si>
  <si>
    <t>Número de documentos de investigación realizados.</t>
  </si>
  <si>
    <t>Realizar tres (3) informes sobre recomendaciones para la gobernabilidad en el marco del Laboratorio de innovación social.</t>
  </si>
  <si>
    <t>Número de informes sobre recomendaciones para la gobernabilidad en el marco del Laboratorio de innovación social.</t>
  </si>
  <si>
    <t>Diseñar e implementar dos (2) campañas de cultura ciudadana para disminuir el racismo, xenofobia y la marginación social en Bogotá.</t>
  </si>
  <si>
    <t>Implementar un (1) programa de barrismo social que promueva territorios en paz, convivencia en el fútbol, el cuidado de la ciudad y la cultura pacífica en Bogotá.</t>
  </si>
  <si>
    <t>Número de campañas de cultura ciudadana para disminuir el racismo, la xenofobia y la marginación social en Bogotá implementadas.</t>
  </si>
  <si>
    <t>Programa de barrismo social diseñado e implementado.</t>
  </si>
  <si>
    <t>Implementar en 100% el plan de trabajo para el fortalecimiento de la innovación y la gestión del conocimiento en la entidad.</t>
  </si>
  <si>
    <t>Porcentaje de implementación del plan de trabajo para el fortalecimiento de la innovación y gestión del conocimiento.</t>
  </si>
  <si>
    <t>Implementar en 100% del portal ciudadano en el sistema de información SIPSE LOCAL.</t>
  </si>
  <si>
    <t>Acompañar el ejercicio de la democracia representativa a través de cuatro (4) elecciones típicas y atípicas que tengan injerencia en el Distrito Capital.</t>
  </si>
  <si>
    <t>Porcentaje de implementación del portal ciudadano en el sistema de información SIPSE LOCAL.</t>
  </si>
  <si>
    <t>Número de elecciones típicas y atípicas acompañadas.</t>
  </si>
  <si>
    <t>Aumentar trece (13) puntos porcentuales en el índice de Gestión Pública Local.</t>
  </si>
  <si>
    <t>Realizar un (1) informe anual sobre los resultados de la implementación del proceso de presupuestos participativos.</t>
  </si>
  <si>
    <t>Implementar en 100% de las actividades del plan estratégico para el fortalecimiento de las autoridades de policía.</t>
  </si>
  <si>
    <t>13 puntos porcentuales de aumento en el Índice de Gestión Pública Local.</t>
  </si>
  <si>
    <t>Informes realizados al proceso de presupuestos participativos.</t>
  </si>
  <si>
    <t>Porcentaje de implementación de las actividades del plan estratégico para el fortalecimiento de las autoridades de policía.</t>
  </si>
  <si>
    <t>Implementar una (1) estrategia de prevención colectiva a través de la priorización de UPZ para la atención de Defensores y Defensoras de Derechos Humanos, sectores sociales LGBTI y Víctimas del Delito de Trata de Personas, producto de la posible vulneración de los derechos a la vida, libertad, seguridad e integridad.</t>
  </si>
  <si>
    <t>Implementar un (1) Sistema Distrital de Información en Derechos Humanos para la superación de escenarios de vulneración de derechos y para la Lucha contra la Trata de personas.</t>
  </si>
  <si>
    <t>Diseñar e implementar una estrategia de participación para la reformulación de cuatro (4) políticas públicas étnicas.</t>
  </si>
  <si>
    <t>Estrategia de prevención colectiva implementada.</t>
  </si>
  <si>
    <t>Sistema Distrital de información en Derechos Humanos implementado.</t>
  </si>
  <si>
    <t>Estrategia de participación para la reformulación de políticas étnicas diseñada e implementada.</t>
  </si>
  <si>
    <t>Línea de base diseñada e implementada.</t>
  </si>
  <si>
    <t>Levantar línea base para las prácticas religiosas que se desarrollan en el Distrito Capital.</t>
  </si>
  <si>
    <t>Realizar treinta y dos (32) asistencias técnicas para aumentar la coordinación y articulación efectiva de la Administración con actores políticos relevantes, especialmente los miembros de las corporaciones de elección popular.</t>
  </si>
  <si>
    <t>Atender el 100% de espacios generados por las instancias de integración territorial estratégicas para el fortalecimiento de la ciudad - región.</t>
  </si>
  <si>
    <t>Número de asistencias técnicas realizadas.</t>
  </si>
  <si>
    <t>Porcentaje de espacios de integración territorial atendidos.</t>
  </si>
  <si>
    <t>Meta no programada para la vigencia 2020</t>
  </si>
  <si>
    <t>(Número de actividades ejecutadas de la estrategia de participación para la reformulación de las  políticas étnicas / número de actividades planeadas de la estrategia de participación para la reformulación de las  políticas étnicas)</t>
  </si>
  <si>
    <t>N/A</t>
  </si>
  <si>
    <t xml:space="preserve">Número de elecciones típicas y atípicas acompañadas. </t>
  </si>
  <si>
    <t>Valor del índice gestión pública local IGPL %</t>
  </si>
  <si>
    <t>(Actividades por etapas avanzadas / actividades por etapas programadas) *100</t>
  </si>
  <si>
    <t>Un informe</t>
  </si>
  <si>
    <t xml:space="preserve">Estructurar una (1) propuesta de organización interna de operación y funcionamiento de las alcaldías locales. </t>
  </si>
  <si>
    <t>Propuesta de organización interna de operación y funcionamiento de las alcaldías locales, estructurada.</t>
  </si>
  <si>
    <t>2020-2024</t>
  </si>
  <si>
    <t xml:space="preserve">PLAN ESTRATÉGICO INSTITUCIONAL </t>
  </si>
  <si>
    <t>Ejecución de metas con corte a</t>
  </si>
  <si>
    <t>CONTROL DE CAMBIOS</t>
  </si>
  <si>
    <t>VERSIÓN</t>
  </si>
  <si>
    <t>FECHA</t>
  </si>
  <si>
    <t>DESCRIPCIÓN DE LA MODIFICACIÓN</t>
  </si>
  <si>
    <t>Código</t>
  </si>
  <si>
    <t>Versión</t>
  </si>
  <si>
    <t>Vigencia</t>
  </si>
  <si>
    <t>Caso HOLA:</t>
  </si>
  <si>
    <t>Mantener en 90% el índice de
desempeño institucional IDI.</t>
  </si>
  <si>
    <t>Fortalecimiento del
direccionamiento estratégico y la
ejecución y seguimiento en la
entidad.</t>
  </si>
  <si>
    <t>Resultado del índice de desempeño
institucional.</t>
  </si>
  <si>
    <t xml:space="preserve">Tipo de programación </t>
  </si>
  <si>
    <t>Creciente</t>
  </si>
  <si>
    <t>Constante</t>
  </si>
  <si>
    <t xml:space="preserve">Suma </t>
  </si>
  <si>
    <t xml:space="preserve">Decreciente </t>
  </si>
  <si>
    <t>PLE-PIN-F036</t>
  </si>
  <si>
    <t xml:space="preserve">SEGUIMIENTO PLAN ESTRATÉGICO INSTITUCIONAL </t>
  </si>
  <si>
    <t>No. Meta</t>
  </si>
  <si>
    <t xml:space="preserve">SEGUIMIENTO ACUMULADO </t>
  </si>
  <si>
    <t>Sumatoria de informes sobre recomendaciones para la gobernabilidad en el marco del Laboratorio de innovación social.</t>
  </si>
  <si>
    <t>Sumatoria de campañas de cultura ciudadana para disminuir el racismo, la xenofobia y la marginación social en Bogotá implementadas.</t>
  </si>
  <si>
    <t>(Sumatoria de fases ejecutadas para la elaboración de la línea base de prácticas religiosas en el Distrito Capital / Sumatoria de fases programadas para la implementación de la línea base de  prácticas religiosas en el Distrito Capital.)</t>
  </si>
  <si>
    <t>Suma</t>
  </si>
  <si>
    <t>Decreciente</t>
  </si>
  <si>
    <t xml:space="preserve">Número de equipos de infraestructura de usuario final actualizados / Número de equipos de infraestructura de usuario final existentes x 100 </t>
  </si>
  <si>
    <t xml:space="preserve">PROGRAMACIÓN PLAN ESTRATÉGICO INSTITUCIONAL </t>
  </si>
  <si>
    <t>Unidad de medida</t>
  </si>
  <si>
    <t>PROGRAMACIÓN DE LA META</t>
  </si>
  <si>
    <t>AÑO 2020</t>
  </si>
  <si>
    <t>AÑO 2021</t>
  </si>
  <si>
    <t>AÑO 2022</t>
  </si>
  <si>
    <t>AÑO 2023</t>
  </si>
  <si>
    <t>AÑO 2024</t>
  </si>
  <si>
    <t>TOTAL PROGRAMACIÓN  2020-2024</t>
  </si>
  <si>
    <t>Porcentaje</t>
  </si>
  <si>
    <t>Documentos</t>
  </si>
  <si>
    <t>Informes</t>
  </si>
  <si>
    <t>Campañas</t>
  </si>
  <si>
    <t>Programa</t>
  </si>
  <si>
    <t xml:space="preserve">Informe </t>
  </si>
  <si>
    <t>Número de trámites</t>
  </si>
  <si>
    <t>Herramienta tecnológica</t>
  </si>
  <si>
    <t>Elecciones</t>
  </si>
  <si>
    <t>Estrategia</t>
  </si>
  <si>
    <t>Sistema</t>
  </si>
  <si>
    <t>Línea base</t>
  </si>
  <si>
    <t>Asistencias técnicas</t>
  </si>
  <si>
    <t>Propuesta estructurada</t>
  </si>
  <si>
    <t>Unidad de ejecución (delivery unit) implementada</t>
  </si>
  <si>
    <t xml:space="preserve">Unidad  </t>
  </si>
  <si>
    <t xml:space="preserve">Resultado Indicador </t>
  </si>
  <si>
    <t>Descripción del avance de la meta</t>
  </si>
  <si>
    <t xml:space="preserve">Programado </t>
  </si>
  <si>
    <t>Ejecutado</t>
  </si>
  <si>
    <t>% avance 
vigencia 2020</t>
  </si>
  <si>
    <t>% avance 
2020-2024</t>
  </si>
  <si>
    <t>VIGENCIA 2020</t>
  </si>
  <si>
    <t>VIGENCIA 2021</t>
  </si>
  <si>
    <t>VIGENCIA 2022</t>
  </si>
  <si>
    <t>VIGENCIA 2023</t>
  </si>
  <si>
    <t>VIGENCIA 2024</t>
  </si>
  <si>
    <t>% avance 
vigencia 2021</t>
  </si>
  <si>
    <t>% avance 
vigencia 2022</t>
  </si>
  <si>
    <t>% avance 
vigencia 2023</t>
  </si>
  <si>
    <t>% avance 
vigencia 2024</t>
  </si>
  <si>
    <t>Meta no programada</t>
  </si>
  <si>
    <t xml:space="preserve">Número de módulos implementados / Número de módulos definidos </t>
  </si>
  <si>
    <t>Meta no programada en magnitud (fase preparatoria)</t>
  </si>
  <si>
    <t>Número de espacios de integración territorial atendidos / Número de espacios de integración territorial convocados x 100</t>
  </si>
  <si>
    <t>Resultado del Numerador</t>
  </si>
  <si>
    <t>canal de consulta permanente de las decisiones proferidas en segunda instancia implementado y actualizado / canal de consulta permanente de las decisiones proferidas en segunda instancia requerido * 100</t>
  </si>
  <si>
    <t>Mantener en 60 días el tiempo de adopción de las decisiones proferidas por la DGAEP para mínimo el 80% de los expedientes.</t>
  </si>
  <si>
    <t>Subsecretaría de Gestión Local - Dirección para la Gestión Policiva</t>
  </si>
  <si>
    <t>(Número de actividades del plan estratégico para el fortalecimiento de las autoridades de policía implementadas /Número de actividades del plan estratégico para el fortalecimiento de las autoridades de policía programadas para la vigencia)*100</t>
  </si>
  <si>
    <t>(Número de actividades implementadas para la estructuración de la propuesta / Número de actividades programadas ) * Peso porcentual asignado</t>
  </si>
  <si>
    <t>Meta no programada en magnitud</t>
  </si>
  <si>
    <t>Programa de barrismo social diseñado e implementado.
Nota: Las acciones del 1° año corresponden a el diseño, estructuración y primera fase de implementación del programa de barrismo social</t>
  </si>
  <si>
    <t xml:space="preserve">Se consolida la programación de metas 2020-2024 y el seguimiento con corte a 31 de diciembre de 2020. </t>
  </si>
  <si>
    <t>Número de documentos realizados</t>
  </si>
  <si>
    <t>9 de marzo de 2021</t>
  </si>
  <si>
    <t>Oficina Asesora de Planeación</t>
  </si>
  <si>
    <t>Dirección de Relaciones Políticas</t>
  </si>
  <si>
    <t>Dirección para la Gestión del Desarrollo Local</t>
  </si>
  <si>
    <t>Subsecretaría para la Gobernabilidad y la Garantía de Derechos</t>
  </si>
  <si>
    <t>META ELIMINADA SEGÚN RESOLUCIÓN No. 676 DE 2021</t>
  </si>
  <si>
    <t xml:space="preserve">Realizar el 100% de las acciones que se establezcan en el plan de mejora del Índice de Transparencia por Bogotá, de acuerdo con la medición 2019. </t>
  </si>
  <si>
    <t>Despacho</t>
  </si>
  <si>
    <t>Se consolida el seguimiento con corte a 31 de marzo de 2021. Se corrige el seguimiento acumulado de la meta No. 10.</t>
  </si>
  <si>
    <t>Proferir decisión en un tiempo menor o igual a 56 días para el 90% de los expedientes radicados en la DGAEP</t>
  </si>
  <si>
    <t>Porcentaje de expedientes con decisión proferida en un tiempo igual o inferior a 56 días.</t>
  </si>
  <si>
    <t>No. Expedientes con decisión igual o menor a 56 días / No Expedientes radicados en el periodo  * 100</t>
  </si>
  <si>
    <t>Implementar una estrategia comunitaria para la articulación de servicios del nivel distrital y local para la atención y promoción  del goce de los derechos de los grupos étnicos en los Espacios de Atención Diferenciada</t>
  </si>
  <si>
    <t>Estrategia comunitaria para la articulación de servicios del nivel distrital y local para la atención de los grupos étnicos, diseñada e implementada</t>
  </si>
  <si>
    <t xml:space="preserve">Se consolida el seguimiento con corte a 30 de junio de 2021. Se incluyen las modificaciones autorizadas mediante la Resolución 676 de 2021 y se ajusta la programación anual, según el caso. Se actualiza la magnitud reportada para la meta No. 6 en el I trimestre de 2021 y el avance acumulado. </t>
  </si>
  <si>
    <t xml:space="preserve">Resultado del Denominador </t>
  </si>
  <si>
    <r>
      <rPr>
        <b/>
        <sz val="12"/>
        <color indexed="8"/>
        <rFont val="Calibri"/>
        <family val="2"/>
      </rPr>
      <t>Objetivo Estratégico 1.</t>
    </r>
    <r>
      <rPr>
        <sz val="12"/>
        <color indexed="8"/>
        <rFont val="Calibri"/>
        <family val="2"/>
      </rPr>
      <t xml:space="preserve"> Fomentar la gestión del conocimiento y la innovación para agilizar la comunicación con el ciudadano, la prestación de trámites y servicios, y garantizar la toma de decisiones con base en evidencia. </t>
    </r>
  </si>
  <si>
    <r>
      <rPr>
        <b/>
        <sz val="12"/>
        <color indexed="8"/>
        <rFont val="Calibri"/>
        <family val="2"/>
      </rPr>
      <t xml:space="preserve">Objetivo Estratégico 2. 
</t>
    </r>
    <r>
      <rPr>
        <sz val="12"/>
        <color indexed="8"/>
        <rFont val="Calibri"/>
        <family val="2"/>
      </rPr>
      <t>Promover una ciudadanía activa y responsable, propiciando espacios de participación, formación y diálogo con mayor inteligencia colectiva y conciencia común, donde las nuevas ciudadanías se sientan vinculadas e identificadas con el Gobierno Distrital.</t>
    </r>
  </si>
  <si>
    <r>
      <t xml:space="preserve">Objetivo Estratégico 3.
</t>
    </r>
    <r>
      <rPr>
        <sz val="12"/>
        <color indexed="8"/>
        <rFont val="Calibri"/>
        <family val="2"/>
      </rPr>
      <t>Implementar estrategias de Gobierno Abierto y transparencia, haciendo uso de herramientas de las TIC para su divulgación, como parte del fortalecimiento de la relación entre la ciudadanía y el gobierno.</t>
    </r>
  </si>
  <si>
    <r>
      <rPr>
        <b/>
        <sz val="12"/>
        <rFont val="Calibri"/>
        <family val="2"/>
      </rPr>
      <t>Objetivo Estratégico 4.</t>
    </r>
    <r>
      <rPr>
        <sz val="12"/>
        <color indexed="51"/>
        <rFont val="Calibri"/>
        <family val="2"/>
      </rPr>
      <t xml:space="preserve"> </t>
    </r>
    <r>
      <rPr>
        <sz val="12"/>
        <rFont val="Calibri"/>
        <family val="2"/>
      </rPr>
      <t>Realizar acciones enfocadas al fortalecimiento de la gobernabilidad democrática local.</t>
    </r>
  </si>
  <si>
    <r>
      <rPr>
        <b/>
        <sz val="12"/>
        <color indexed="8"/>
        <rFont val="Calibri"/>
        <family val="2"/>
      </rPr>
      <t>Objetivo Estratégico 5.</t>
    </r>
    <r>
      <rPr>
        <sz val="12"/>
        <color indexed="8"/>
        <rFont val="Calibri"/>
        <family val="2"/>
      </rPr>
      <t xml:space="preserve"> Brindar atención oportuna y de calidad a los diferentes sectores poblacionales, generando relaciones de confianza y respeto por la diferencia.</t>
    </r>
  </si>
  <si>
    <r>
      <rPr>
        <b/>
        <sz val="12"/>
        <color indexed="8"/>
        <rFont val="Calibri"/>
        <family val="2"/>
      </rPr>
      <t>Objetivo Estratégico 6.</t>
    </r>
    <r>
      <rPr>
        <sz val="12"/>
        <color indexed="8"/>
        <rFont val="Calibri"/>
        <family val="2"/>
      </rPr>
      <t xml:space="preserve"> Fortalecer las relaciones de confianza con las corporaciones político-administrativas de elección popular y con la región, facilitando la aprobación de iniciativas que permitan atender las demandas ciudadanas.</t>
    </r>
  </si>
  <si>
    <r>
      <rPr>
        <b/>
        <sz val="12"/>
        <color indexed="8"/>
        <rFont val="Calibri"/>
        <family val="2"/>
      </rPr>
      <t xml:space="preserve">Objetivo Estratégico 7.
</t>
    </r>
    <r>
      <rPr>
        <sz val="12"/>
        <color indexed="8"/>
        <rFont val="Calibri"/>
        <family val="2"/>
      </rPr>
      <t>Fortalecer la gestión institucional aumentando las capacidades de la entidad para la planeación, seguimiento y ejecución de sus metas y recursos, y la gestión del talento humano.</t>
    </r>
  </si>
  <si>
    <t xml:space="preserve">Se consolida el seguimiento con corte a 30 de septiembre de 2021. </t>
  </si>
  <si>
    <t xml:space="preserve">Se consolida el seguimiento con corte a 31 de diciembre de 2021. </t>
  </si>
  <si>
    <t>EJECUCIÓN I TRIMESTRE VIGENCIA 2022</t>
  </si>
  <si>
    <t>EJECUCIÓN II TRIMESTRE VIGENCIA 2022</t>
  </si>
  <si>
    <t>EJECUCIÓN III TRIMESTRE VIGENCIA 2023</t>
  </si>
  <si>
    <t>EJECUCIÓN IV TRIMESTRE VIGENCIA 2024</t>
  </si>
  <si>
    <t xml:space="preserve">Se realizó el diligenciamiento y cargue de evidencias del FURAG en el aplicativo dispuesto por el DAFP, el cual servirá de insumo para la medición del índice de desempeño institucional -IDI. Este ejercicio se realizó con la participación de las diferentes áreas de la entidad y con el apoyo permanente de la Oficina Asesora de Planeación y la Subsecretaría de Gestión Institucional. Se espera obtener el resultado del IDI en el mes de mayo de 2022. </t>
  </si>
  <si>
    <t>Planes formulados: 
Planes de gestión
Planes institucionales
Plan Estratégico de Seguridad Vial
PAAC
Plan de Austeridad del Gasto Público</t>
  </si>
  <si>
    <t xml:space="preserve">Se realizó el acompañamiento a las diferentes áreas responsables para culminar el proceso de planeación institucional para la vigencia 2022, en lo relacionado con la formulación de los planes de gestión del nivel central y localidades, los planes institucionales del Decreto 612, el PAAC, el Plan Estratégico de Seguridad Vial y el Plan de Austeridad del Gasto Público, hasta lograr su publicación en la página web de la entidad el 31 de enero de 2022. </t>
  </si>
  <si>
    <t>Soporte diligenciamiento FURAG</t>
  </si>
  <si>
    <t>Se llevo a cabo reunión con MINTIC con el propósito de aclarar las dudas e inquietudes con respecto a la guía de datos maestros y gobierno por parte de la Secretaría Distrital de Gobierno (SDG), en donde se llevó a cabo la revisión del contexto de la solicitud de acompañamiento y se respondieron las dudas e inquietudes puntuales de la SDG sobre el tema.</t>
  </si>
  <si>
    <t>Acta de reunión, presentación y grabación de reunión con MINTIC</t>
  </si>
  <si>
    <t>Se entrega en producción el desarrollo evolutivo de la fase de resultados de presupuestos participativos con la cual los ciudadanos pueden ver los documentos de cada una de las localidades de manera independiente y por vigencia. Se incluye el componente de visualización directa sin necesidad de descargarlos. Igualmente se hace el desarrollo del lado del administrador para que el área funcional pueda hacer el cargue de estos documentos de manera autónoma, por localidad y vigencia. 
Se realizaron una serie de reuniones de levantamiento de requerimientos detallados para los módulos de Causas Ciudadanas y Presupuestos Participativos, esto debido a los análisis realizados de los procesos de la vigencia 2021. Esto implicó la priorización de casos en los planes de intervención para el inicio de los desarrollos evolutivos de los dos módulos previstos para esta vigencia.
En cuanto al módulo de consultas ciudadanas, se inició su revisión para la realización de un posible ejercicio con la alcaldía local de Teusaquillo.</t>
  </si>
  <si>
    <t>Reporte Plan de intervención Bogotá Participa</t>
  </si>
  <si>
    <t>En el desarrollo del objetivo “Realizar un diagnóstico con respecto a la madurez en la implementación de los lineamientos del Marco de Referencia de Arquitectura TI, que describa la línea base y la situación objetivo a alcanzar”, se hizo el diseño e implementación de la solución tecnológica del instrumento de evaluación del nivel con respecto al Marco de Arquitectura, el cual se aplicó para los dominios de Información, Arquitectura de Seguridad, Arquitectura de Infraestructura, Arquitectura de Sistemas de información, uso y apropiación. 
Para el cumplimiento del objetivo “Definir el esquema de gobierno del proceso de Arquitectura Empresarial, identificando los roles, estructuras de decisión y procesos que se requieren para gestión del proceso y los ejercicios de A.E.”, se avanzó en la elaboración de artefactos en el repositorio de Arquitectura.</t>
  </si>
  <si>
    <t>Informe de avance del proyecto Ejercicio de Arquitectura Empresarial TI.
Estructura Plan de Arquitectura</t>
  </si>
  <si>
    <t>Soportes infraestructura tecnológica actualizada</t>
  </si>
  <si>
    <t>Se realizó la adquisición de licenciamiento Office 365 para los funcionarios y contratistas de la entidad.</t>
  </si>
  <si>
    <t xml:space="preserve">Con el apoyo de la Dirección de Tecnologías e Información se ha realizado seguimiento al funcionamiento del boton de consulta, resultando que a la fecha se encunetra actualizado, utilizando la plataforma Power Bi, con el proposito asegurar y unificar la información. </t>
  </si>
  <si>
    <t>https://app.powerbi.com/view?r=eyJrIjoiM2E3OGUwMjYtOTU5Zi00MGI3LWIxZmYtZmNhMGNmMzdjZGUyIiwidCI6IjE0ZGUxNTVmLWUxOTItNDRkYS05OTRkLTE5MTNkODY1ODM3MiIsImMiOjR9</t>
  </si>
  <si>
    <t>https://gobiernobogota.sharepoint.com/:x:/r/Despacho_SDG/DirGesAdmEsPol/_layouts/15/Doc.aspx?sourcedoc=%7B77E23543-594F-478A-9EA6-253487C65E56%7D&amp;file=Recepcion.xlsx&amp;action=default&amp;mobileredirect=true</t>
  </si>
  <si>
    <t xml:space="preserve">Durante el trimestre se atendió el 55,15 % de los expedientes fallados en el periodo (123 expedientes) respetando el plazo  sugerido en la meta (igual o menor a 56 días)  y el 45 % restante se encuentra dentro del término estipulado para fallo segunda instancia y en proceso de sustanciación a cargo de los abogados. </t>
  </si>
  <si>
    <t>Durante el trimestre se adelantaron 3 reuniones con la Subsecretaria de Gestión Local y la Dirección de Tecnologías e Información , lideres de la implementación de SIPSE Local, a partir de ello se habilitó la versión de pruebas del portal, luego de que la DTI sorteara algunas dificultades en la base de datos de ArcGIS que enlaza la data del sistema de información. En este sentido se realizó, por parte de la DTI,  la demostración de la operatividad actual del Portal y todos los servicios y funciones disponibles en la versión de pruebas, preproducción y consulta, para la posterior capacitación de los diferentes Fondos de Desarrollo Local.
Con la DTI se identificaron algunas reglas en el sistema para programar las metas y georreferenciar los proyectos de inversión teniendo en cuenta los desarrollos adelantados entre capas y características de identificación en los mapas de ArcGIS, los cuales requieren ser revisados en función de los proyectos de inversión que se encuentran actualmente incorporados en los Planes de Desarrollo Local.
Dado lo anterior, se realizó un entrenamiento con los analistas y profesionales de las áreas de planeación de los 20 FDL especificando las características técnicas y funcionales del módulo de proyectos para programar las metas en los proyectos de inversión, y se aprovechó para captar algunos requerimientos de mejora y ajustes a este módulo para la puesta en producción del Portal con miras al acceso ciudadano del mismo.
Finalmente, los requerimientos de desarrollo y ajustes en el sistema de información se van a abordar durante la vigencia teniendo en cuenta las necesidades del sistema, los ajustes de programación y los desarrollos funcionales que no repercutan en errores sistemáticos que eviten retrasos o eventuales errores de gestión de la plataforma. 
En ese sentido, a partir de realizar un balance inicial de la funcionalidad actual del módulo en las versiones entregadas, la disponibilidad de información y el registro de información que ya contiene el Centro de Gobierno Local y las necesidades de ajustes señaladas por los FDL, se planteó el plan de trabajo para la vigencia con el fín de poner en producción el módulo y su apertura gradual a la ciudadanía, con una disposición progresiva de los contenidos del módulo, de acuerdo con las mejoras y ajustes  que se deban implementar y la articulación de esto con las funcionalidades y contenidos disponibles en el Centro de Gobierno Local.</t>
  </si>
  <si>
    <t>Evidencias de reunión como actas, grabaciones, documentos word y excel</t>
  </si>
  <si>
    <t>1. Formulario de Recolección de Información_Normales_Distribución_SDG (Excel)
2. Indice Transparencia DC - Diseño conceptual (PDF)
3. indice-de-transparencia-2021 (PDF)
4. ITB Metodologia 2018 - 2019 (PDF)
5. Plan de acción ITB (Mejoramiento) version final (Excel)
6. Secretaría Distrital de Gobierno Ficha (PDF)
7. Sistema de gestión antisoborno (Word)</t>
  </si>
  <si>
    <t>Durante el primer trimestre de 2021, se recibe invitación de la Secretaría de Transparencia de la Presidencia de la República y Departamento Administrativo de la Función Pública, para asistir a reunión "Revisión de las Estrategias de Racionalización e inscripción de Trámites del D.C. PAAC 2022" para el día lunes 4 de abril de 2022.
De acuerdo a lo anterior y las orientaciones dadas por Función Publica, en el segundo trimestre se registrara en el aplicativo SUIT la estrategia de racionalización que se tiene definida en el PAAC 2022 de la entidad.</t>
  </si>
  <si>
    <t>Correo invitación de la Secretaría de Transparencia de la Presidencia de la República y Departamento Administrativo de la Función Pública.
Plan Estratégico de Racionalización PAAC 2022
Certificado del aplicativo SUIT.</t>
  </si>
  <si>
    <t>Plan de Acción ITB 2022.
Durante el primer trimestre, la Subsecretaría de Gestión Institucional realizó la propuesta de Plan de Acción establecida en la vigencia 2021 para reforzar las variables del Índice de Transparencia que presentaron un cumplimiento inferior a 100 puntos en la medición realizada por la Corporación Transparencia por Colombia en la vigencia 2019, además se revisaron las variables con 100 puntos para realizar la medición de esas variables. Se realizaron mesas de trabajo de la Subsecretaría de Gestión Institucional para determinar la nueva metodología de medición, los documentos de línea base para poder enviar a las diferentes dependencias y la matriz que se debe diligenciar, para posterior presentación en Sesión del Comité Institucional de Gestión y Desempeño para aprobación y dar inicio a su aplicación y seguimiento a partir del II Trimestre de 2022.</t>
  </si>
  <si>
    <t>Evidencias de reunión del Observatorio de Gestión Local</t>
  </si>
  <si>
    <t xml:space="preserve">Durante este periodo no se tiene programación establecida, sin embargo por gestión, se estableció el plan de trabajo semanal. Adicionalmente, el subsecretario definió que el primer documento de investigación que se realizará durante esta vigencia, el cual será sobre el programa "Parceros Cuidando Bogotá". Se tienen otras 6 propuestas, pendientes de revisión por parte del subsecretario, para el desarrollo del segundo documento de investigación. Estas propuestas son sobre las siguientes temáticas: 1). Presupuestos Participativos; 2). Situaciones Locales; 3). Ordenamiento territorial, ruralidad y visión de ciudad 2030; 4).Proceso de Certificación de las Inspecciones de Policía en la ISO 37001; 5). Balance de las iniciativas de reactivación Económica y; 6). Política transversal de juventud.
De igual manera, el equipo del Observatorio de Gestión Local también ha acompañado al equipo de Evaluación de la Estrategia de Mitigación y Reactivación Económica (EMRE 1.0 y 2.0). El acompañamiento a este proceso de evaluación ha definido alrededor de cuatro actividades: primero, socialización de tableros y bases de datos en el Centro de Gobierno Local; segundo, acompañamiento en la definición de los instrumentos cualitativos de recolección de información; tercero, aplicación de los instrumentos cualitativos; y finalmente, el apoyo en la consolidación del documento de evaluación. </t>
  </si>
  <si>
    <t>Durante el primer trimestre del año 2022, se realizaron 2 actividades así:  
1).  Se expidió el Decreto 042 de 2022 "Por medio del cual se establecen mecanismos de terminación anticipada de las actuaciones administrativas por contravenciones ocurridas con anterioridad a la vigencia de la Ley 1 801 de 2016 y de actuaciones policivas en el marco del Código Nacional de Seguridad y Convivencia Ciudadana, de acuerdo con el artículo 16 de la Ley 2116 de 2021, que adicionó el artículo 179A al Decreto Ley 1421 de 1993."
2). Se expidió la  Resolución número 0277 de 2022 “Por medio de la cual se deroga la Resolución No. 157 de 2021 y se establecen los lineamientos para la asignación de actuaciones por comportamientos contrarios a la convivencia y contravenciones a las Inspecciones de Policía del Distrito Capital”.
Así mismo, se profirió un total de 122.209 fallos de fondo en primera instancia de las actuaciones de policía por parte de los inspectores del factor local y del nivel central, lo cual representa un cumplimiento acumulado del 92% con respecto a la meta proyectada para la vigencia 2022. Es importante señalar que en el mes de marzo de 2022 continúa la tendencia en la que los fallos proferidos han sido mayores a los ingresos de las actuaciones de policía. Con este mes, se logran 9 meses seguidos en donde se mantiene la tendencia, que inició en el mes de julio de 2021.</t>
  </si>
  <si>
    <t xml:space="preserve">Decreto 042 de 2022
Resolución número 0277 de 2022
Fallos de fondo marzo2022
</t>
  </si>
  <si>
    <t xml:space="preserve">Presentación de power point de primeros resultados
Actas de reunión </t>
  </si>
  <si>
    <t xml:space="preserve">
Durante el primer trimestre se realizarom 4 actividades, así: 
Actividad 1. Se inició la ejecución del contrato No. 1418 de 2021 celebrado entre la Secretaría Distrital de Gobierno y la firma Epyca Consultores S.A.S., el cual tiene por objeto: “Realizar un estudio de cargas, un estudio técnico de estructura interna de las Alcaldías Locales que incluya modificación de la planta de personal y su articulación con las disposiciones relativas al Gabinete Local". 
Actividad 2. Se estructuró un plan operativo de trabajo para el desarrollo del contrato de consultoría 1418 del 2021. Este entregable corresponde al producto No. 1 del referido contrato, y consistió en la radicación del Plan de trabajo y sus anexos correspondientes, los cuales fueron recibidos a satisfacción por la supervisión del contrato, una vez subsanadas las observaciones y recomendaciones realizadas por la entidad. 
Actividad 3.  Se elaboró la versión preliminar del Documento Diagnóstico de las Alcaldías Locales, el cual consiste en el resultado del estudio de cargas laborales realizado en las alcaldías locales seleccionadas, en el marco de los lineamientos establecidos por el Departamento Administrativo del Servicio Civil Distrital – DASCD. Este entregable corresponde al producto No. 2 del contrato de consultoría 1418 del 2021, el cual fue recibido a satisfacción por la supervisión del contrato, una vez subsanadas las observaciones y recomendaciones realizadas por la entidad.    
 Actividad 4. Se elaboró la versión inicial del documento que establece la propuesta de estructura interna tipo de las Alcaldías Locales y su articulación con el gabinete local. Este entregable corresponde al producto No. 3 del contrato de consultoría 1418 del 2021, el cual contempla la modificación de la planta de personal necesaria para la referida estructura, cumpliendo con los requisitos establecidos por la normatividad vigente y los parámetros del Departamento Administrativo del Servicio Civil Distrital – DASCD, junto con los soportes documentales requeridos para tal fin. Este producto se encuentra pendiente de aprobación por parte de los supervisores del contrato.                                                                                                                                                         </t>
  </si>
  <si>
    <t>Meta no programada para el I trimestre de 2022</t>
  </si>
  <si>
    <t>No programada para el I trimestre de 2022. Se reportará en el último trimestre de la vigencia.</t>
  </si>
  <si>
    <t xml:space="preserve">Se llevó a cabo mesa de trabajo, correo y comunicaciones con observatorios para identificar variaciones en el inventario, para el primer trimestre de 2022. El inventario de publicaciones de la entidad no ha sufrido cambios desde la última versión aprobada por la Secretaria Distrital de Planeación en 2021, por lo tanto se mantiene actualizado.
Igualmente, se realizaron 42 mesas de trabajo con alcaldías locales dando cumplimiento a las 3 primeras etapas del ciclo de buenas prácticas. De las 40 Buenas Prácticas identificadas en 2020 se evaluaron 21 correspondientes al nivel local, solo 18 se mantienen vigentes. Ver informe y evidencias anexas. Adicionalmente, el plan de fortalecimiento del 2021 se cumplió gracias a la estrategia de Agentes de innovación v 1.0 </t>
  </si>
  <si>
    <t>Plan de gestión del proceso Gestión del Conocimiento y otros soportes del cumplimiento de la meta</t>
  </si>
  <si>
    <t xml:space="preserve">La estrategia de cultura ciudadana se va consolidando a partir de los siguientes componentes: 
a. Eje transversal: Acompañamiento de la Secretaría Distrital de Cultura y articulación institucional con otras entidades. 
b. Fase diagnóstica: Levantamiento de línea base sobre racismo y xenofobia, a partir de encuestas, experiencias impacto diagnósticas (Calle, telefónicas y digitales) y trabajo con grupos de valor (migrantes, consultivas afro, raizales, palenqueras, indígenas y gitanas). Su coordinación estará a cargo de Secretaría Distrital de Cultura con acompañamiento y aportes en términos de recursos de la Secretaría de Gobierno. 
c. Acompañamiento a eventos: La Secretaría de Gobierno ha acompañado y acompañará eventos donde pueda aportar insumos de valor como entidad en el marco de la lucha contra el racismo y la xenofobia. A la fecha se han acompañado eventos tales como: Socialización del pacto contra la discriminación racial y Foro de conmemoración de la lucha contra el racismo y la discriminación racial. 
d. Fase acciones: A la par del levantamiento de línea base (diagnóstico) se adelantarán acciones de intervención con grupos de valor (migrantes, población afro, indígena, gitana, palenquera, entre otras), tales como: 
* Campaña contra el racismo (celebración de días conmemorativos de pueblos afro, indígenas y gitanos), liderada por la SAE. 
*Articulación de acciones con el IDPAC: Panas y parces - Socialización del pacto contra la discriminación en el marco de un foro distrital liderado por Gobierno y el IDPAC - Apoyo en la socialización del pacto contra el racismo en localidades. 
*Acompañamiento a Macro jornadas con migrantes venezolanos, acción liderada por ACNUR; acción priorizada: Ciudad Bolívar. </t>
  </si>
  <si>
    <t xml:space="preserve">Acta de reunión 
Documentos en versión preliminar </t>
  </si>
  <si>
    <t>Formato acompañamiento a estadios F024
Documento Metodología primer Respondiente
Documento campaña de cultura ciudadana
Documento preliminar esquema de funcionamiento de Mujer y Genero
Carpeta con Formato capacitación lenguaje no sexista
Carpeta con 5 actas y Formato Espacio de Diálogo
Carpeta con 22 actas Acompañamiento a Mesas y Consejos
Carpeta con 19 actas de Reunión con Instituciones y organizaciones futboleras
Acta Conversatorio Barras Tradicionales
Acta Espacio de Diálogo Jornada cachaca
Acta campaña más fútbol menos violencia
Acta cubrimientos Equipo Goles
Carpeta acompañamiento estadios</t>
  </si>
  <si>
    <t>Durante el primer trimestre se acompañaron cincuenta y tres (53) partidos de futbol profesional, se construyeron los documentos técnicos que dan cuenta de las acciones adelantadas desde el programa Goles en Paz 2.0 en los componentes Estadio y Aficionados. Igualmente, se adelantó una jornada de capacitación para el equipo del programa Goles y el programa de Diálogo mujer y el fútbol; se desarrollaron 5 espacios de diálogo en las diferentes Localidades; se realizó difusión de las actividades que se realizan en los componentes del programa (Territorio, estadio y Aficionados), reuniones Interinstitucionales que permitieron articular la oferta institucional con cada una de las organizaciones futboleras adscritas al programa Goles en Paz;  y se acompañaron 14 instancias Locales (Mesas y Consejos Locales de Barras).</t>
  </si>
  <si>
    <t>Meta cumplida vigencia 2021</t>
  </si>
  <si>
    <t>Meta cumplida en 2021</t>
  </si>
  <si>
    <t xml:space="preserve">CARPERTA DE EVIDENCIAS 
20220128 acta Plan de Trabajo Enero
20220201 acta de capacitación comités de derechos humanos
20220211 acta levantamiento de requerimientos de plan de prevención.
20220221 acta capacitación app rutas de atención
20220226 acta de avances del plan de trabajo
20220228 acta seguimiento a los mantenimientos e implementación de las aplicaciones del sistema de información.
20220302 Reunión Virtual- Implementación de requerimientos de App
20220303 Reunión Virtual - revisión resultado 5.7 y 5.8 política pública integral de DDHH.
20220304 Reunión virtual- acciones preventivas PPDH
20220309 Reunión virtual para levantamiento de datos en el sistema de información.
20220312 Reunión Virtual soporte a usuario de rutas de atención de DDH.
20220315 Reunión Virtual - Ruta de defensora y defensores.
20220315 Reunión Virtual - Rutas Trata y LGTBI.
20220322 Reunión avances exposición Comité Distrital de Prevención.
20220324 Reunión Derechos Humanos ruta promoción y atención de los derechos fundamentales de religión, culto y conciencia.
20220325 acta de avances del plan de trabajo.
Correo Cargué de registros LGBTI – Outlook
Correo Cargué de registros Trata personas – Outlook
PLANTILLA DE TABLERO DE ATENCIONES
PLANTILLA DE TABLERO DE INGRESOS A RUTAS
Actualizaciones Sistema de Información.
</t>
  </si>
  <si>
    <t>Meta no programada en magnitud para el I trimestre de 2022.  En el desarrollo de la meta se hizo:
Nueve (9) implementaciones a la estructura de datos del sistema de información.
Nueve (9) cualificaciones para el equipo de Derechos Humanos.
Verificación del cargue de registros de rutas de atención (Trata de personas – LGBTI).
Dos (2) sesiones para el levantamiento de requerimientos para la mejora continua del sistema de información.
Se elaboró dos tableros de control para la visualización de los datos de las rurtas de atención de DDHH.</t>
  </si>
  <si>
    <t>Informe de avance de la implementación de la estrategia, correspondiente a las actividades realizadas durante 1er trimestre de 2022.</t>
  </si>
  <si>
    <t>En la implementación de la estrategia, se avanza en los tres componentes planteados: Atención, promoción y prevención, con actividades dirigidas a: 
*La atención con enfoque diferencial étnico,  posicionamiento del enfoque diferencial étnico, la visibilización y fortalecimiento de los grupos étnicos a nivel Distrital.
*El posicionamiento del enfoque diferencial étnico, la visibilización y fortalecimiento de los grupos étnicos a nivel Distrital. 
*La sensibilización y formación entorno al enfoque diferencial étnico y a los aportes de los grupos étnicos a la construcción de ciudad y país.</t>
  </si>
  <si>
    <t>En el desarrollo de la estrategia, se elaboró el documento orientador como preparación para desarrollar la concertación con los grupos étnicos para la elaboración del diagnóstico e identificación de factores estratégicos.
Se elaboró y se presentó solicitud a la Autoridad Nacional de Consulta previa sobre concepto respecto a la procedencia de la Consulta Previa para el proceso de reformulación de las cuatro políticas públicas étnicas en Bogotá.  
Se iniciaron los diálogos con los grupos étnicos por medio de reuniones en donde se socializó la metodología CONPES D.C.  y se inició a construir la propuesta de manera conjunta del plan de trabajo de la siguiente manera:
• Comunidades y Pueblos Indígenas: Reunión 02 de febrero con el espacio autónomo del 612
• Comunidad Palenquera – Kuagro MonaRi Palenque: Reunión 15 de febrero
• Comisión de Gobernabilidad de la Comisión Consultiva de Comunidades Negras Afrocolombianas Raizales y Palenqueras: Reunión 16 de febrero
• Comisión de Gobierno de la organización ORFA comunidad Raizal: Reunión 18 de febrero
• Pueblo Rrom o Gitano: Reunión 17 de febrero. Y reunión acercamiento propuestas 22 de febrero
Reuniones de articulación para la planeación, articulación y coordinación técnica del proceso de reformulación de las políticas públicas étnicas entre la Oficina Asesora de Planeación y Subdirección de Asuntos Étnicos. Se elaboró el plan de trabajo con hitos y cronograma, y seguimiento al mismo. Reuniones 9, 10 y 16 de febrero.
Se desarrolló el proceso entre la Secretaría de Gobierno y PNUD con la finalidad de lograr un acuerdo de cooperación para desarrollar las etapas de agenda pública y formulación. Reuniones 8, 15 y 18 de febrero. Propuesta presentada por PNUD, respuesta por parte de la SDG.
Se cuenta con las propuestas elaboradas por los grupos étnicos Rrom y Palenquero
Se armonizó la propuesta presentada por el Pueblo RRom con la metodología CONPES es un borrador.
Se elaboraron los estudios previos para realizar convenio para “Aunar esfuerzos técnicos, administrativos y financieros para acompañar las fases de agenda pública y formulación de la reestructuración de las políticas públicas étnicas en la ciudad de Bogotá, en el marco de la metodología CONPES D.C. desde un enfoque dialógico y participativo”.</t>
  </si>
  <si>
    <t>CARPETA 1
• Documento orientador desarrollo agenda pública y formulación reformulación de las cuatro (4) políticas públicas étnicas. (Anexo 1)
• Oficio dirigido a la Autoridad Nacional de Consulta previa. (Anexo 2)
• Acta reunión con el espacio autónomo del 612 Consejo Consultivo Indígena (Anexo 3)
• Acta reunión Comunidad Palenquera – Kuagro MonaRi Palenque (Anexo 4)
• Acta reunión Comisión de Gobernabilidad de la Comisión Consultiva de Comunidades Negras Afrocolombianas Raizales y Palenqueras (Anexo 5)
• Acta reunión Comisión de Gobierno de la organización ORFA comunidad Raizal (Anexo 6)
• Actas reunión Pueblo Rrom 17 de febrero (anexo 7), y 22 de febrero (anexo 8)
Plan de trabajo (Anexo 9)
Acta de reunión 9 de febrero SAE – OAP (Anexo 10),  10 de febrero  (Anexo 11),  16 de febrero SAE (Anexo 12)
Acta reunión SDG – PNUD 7, 8, 15 y 18 de febrero (Anexo 13, 14, 15, 16)
Propuesta última entregada por PNUD: Carta contrapartida (anexo 17), propuesta alianza SDG – PNUD (Anexo 18), propuesta económica (Anexo 19), Oficio respuesta SDG a PNUD (Anexo 20), Excel propuesta Pueblo Rrom plan de trabajo agenda pública – formulación (Anexo 21), PDF Propuesta Comunidad Palenquera (Anexo 22), Excel propuesta armonizada Rrom (Anexo 23)
CARPETA 2
Propuesta técnica (Anexo 1) y financiera (Anexo 2) PNUD con el objeto de aunar esfuerzos técnicos y financieros para desarrollar las etapas de agenda pública y formulación para las cuatro políticas públicas étnicas.
Acta de reunión con IDPAC en donde se concertaron acciones técnicas y presupuestales en el marco de la participación para las 4 políticas públicas étnicas. (Anexo 3)
Acta de reunión con la OAP de planeación de trabajo. (Anexo 4)
Documento de distribución presupuestal en equidad para temas de participación con los grupos étnicos (Anexo 5)
Excel con el mapa de organizaciones Nacionales y regionales de Comunidades Negras, Afrocolombianas Raizales y Palenqueras. (Anexo 6)
Versión 1 del documento de análisis de actores claves en la reformulación de las Política Pública étnicas de Bogotá D.C. (Anexo 7)
Oficios correspondientes a Ministerio del Interior (Anexo 8), Ministerio de Justicia y del Derecho (Anexo 9), y Ministerio de Cultura (Anexo 10) en el marco de la estrategia con entidades nacionales para la reformulación de las políticas públicas étnicas.
Acta reunión con el equipo de Planes de Acciones Integrales dela SAE en donde se definió la estrategia de concertación de los planes de trabajo con los grupos étnicos para el desarrollo de la agenda pública y la formulación. (Anexo 11)
Estudio Previo (Anexo 12)</t>
  </si>
  <si>
    <t xml:space="preserve">En el marco del levcantamiento de la linea base de la practica religiosa en el Distrito Capital se vino realizando:
Se adelantó los documentos de Power Bi de línea base de Prácticas Religiosas en el distrito capital para Ciudadanía y, Líderes y Lideresas del Sector Religioso. 
Se realizó la construcción inicial de la presentación de Línea Base al Público.
Se adelantó una reunión el dia 2 de marzo con el equipo de la Subdirección de Asuntos de Libertad Religiosa y de Conciencia para mejorar la presentación de Linea Base.
</t>
  </si>
  <si>
    <t>Pantallazo de Power Bi Ciudadanía y, Lideres y Lideresas del Sector Religioso (evidencia).
Documento avance Linea Base.
Borrador de presentación de Línea Base Ciudadanía y, Lideres y Lideresas del Sector Religioso (evidencia).
Acta de reunión equipo Subdirección (evidencia).</t>
  </si>
  <si>
    <t>Documeno informe de las elecciones típicas y atípicas acompañadas por la Secretaría Distrital de Gobierno.</t>
  </si>
  <si>
    <t>Para el i trimestre de 2022, se desarrolló la III, IV y V Comisión Distrital para la Coordinación y Seguimiento a los procesos electorales – Congreso de la República. Apoyo al desarrollo de las Elecciones de Jueces de Paz y remisión del Informe de Procesos Electorales Consejos Locales de Juventud al Ministerio del Interior; se desarrolló el Comité de Transporte Electoral y Articulación Local. Atención a requerimientos de la Registraduría y gestiones administrativas. También, se realizó acompañamiento a la jornada de Elecciones de Congreso de la República 2022, a través del despliegue logístico y articulación interinstitucional para cubrimiento y monitoreo de la jornada electoral. Se adelantaron acciones administrativas para la atención de requerimientos de la Imprenta y la Registraduría.</t>
  </si>
  <si>
    <t xml:space="preserve">Se realizó la asistencia técnica para aumentar la coordinación y articulación efectiva dela administración con actores políticos relevantes, en los siguientes aspectos: 
1. En asuntos normativos con el Concejo de Bogotá y el Congreso de la República. 
2. Control político ante el Concejo de Bogotá.
3. Asistencia en materia de Juntas Administradoras Locales. 
4. Participación en mesas de conflictividad. 
5. Gestión en el Comité de Enlaces con el Concejo de Bogotá
6. Asuntos electorales. 
7. Asistencia técnica con actores regionales. </t>
  </si>
  <si>
    <t>Documento informe de las 7 asistencias técnicas brindadas por la Dirección de Relaciones Políticas para fortalecer las relaciones políticas con las corporacioens de elección popular.</t>
  </si>
  <si>
    <t xml:space="preserve">Durante el primer trimestre de 2022, la Dirección de Relaciones Políticas redactó el documento de definición de las agendas participativas y los espacios de integración territorial a apoyar. En el mes de marzo se iniciaron los espacios y se acompañó el trámite para presentar el proyecto de ingreso de Bogotá a la Región Metropolitana de Bogotá Cundinamarca. </t>
  </si>
  <si>
    <t xml:space="preserve">Documento informe sobre los espacios de integración territorial acompañados por la Secretaría de Gobierno. </t>
  </si>
  <si>
    <t xml:space="preserve">Se consolida el seguimiento con corte a 31 de marzo de 2022. De conformidad con la solicitud de la Subsecretaría para la Gobernabilidad y Garantía de derechos, se reprograma la magnitud de la meta No. 5 correspondiente a la vigencia 2022 para la vigencia 2023, teniendo en cuenta el rezago de la vigencia 2021 (nota: en la vigencia 2022 se ejecutará la magnitud pendiente de la vigencia 2021). Se corrige avance acumulado de la meta No. 10 para la vigencia 2021. </t>
  </si>
  <si>
    <t>30 de junio de 2022</t>
  </si>
  <si>
    <t>Actas de reunión del Observatorio de Gestión Local, Propuesta de documentos borrador, Protocolo de Entrevista semiestructurada, Formato de programas a evaluar</t>
  </si>
  <si>
    <t>Acta de reunión Transferencia de Conocimiento
Acta Diseño tableros SIPSE
Avance informe diagnóstico portal ciudadano
Documento de medición del avance 
Plan de acción 2022 - Portal ciudadano</t>
  </si>
  <si>
    <t xml:space="preserve">         Carpeta "Estudio técnico fortalecimiento institucional alcaldías locales"   
Carpeta “Actos administrativos”
Oficio Solicitud concepto técnico DASC
Comunicación observaciones DASC-Estudio Técnico</t>
  </si>
  <si>
    <t>1. Acta de inicio contrato 976 del 2022
2. Presentación Estrategia 
3. Video de beneficios de las salas de audiencia
Matriz Fallos de fondo a 30 de junio del 2022</t>
  </si>
  <si>
    <t xml:space="preserve">Durante este periodo en el marco del plan de trabajo se realizó el diseño metodológico de los dos documentos (EMRE Local y Parceros por Bogotá), la versión 1 del primer documento de investigación y la revisión de este primer documento. Para dar cumplimiento a estas actividades se desarrollaron los siguientes procesos de gestión.
En el mes de abril se restablece el contacto entre los equipos de trabajo y se programa para el mes de mayo la realización de mesas de trabajo con el equipo evaluador de la OAP y el OGL. De acuerdo con esta programación, en el mes de mayo se presentan los resultados de la evaluación a nivel cualitativo y cuantitativo y el OGL presenta una propuesta para la consolidación del documento final de investigación. 
En el mes de junio se consolida una propuesta de documento final por parte del equipo OAP y otra propuesta de documento final por parte del OGL. Estas dos propuestas se revisan y se proyecta un borrador del documento final para revisión en el mes de julio en articulación con el equipo que implementó la estrategia desde la DGDL. 
Sobre el segundo documento de investigación, para el mes de marzo se definió que la temática es una evaluación sobre el Programa Parcerxs Cuidando Bogotá, ejecutado en el marco del Convenio Interadministrativo entre la SDG a través de los Fondos de Desarrollo Local y la Secretaría Distrital de Integración Social (SDIS). Durante el mes de abril se desarrolló una propuesta metodológica para realizar entrevistas semiestructuradas con los ejecutores del Programa. En el mes de mayo se desarrolla la propuesta metodológica con el diligenciamiento de los formatos de agenda de evaluación dispuestos por la OAP. 
En el mes de junio se programa una reunión con el equipo SDIS para revisar los indicadores de seguimiento que se proyectan en el portal web CGL y su estado de avance corte a 31 de mayo como insumo cuantitativo de la evaluación. El OGL convoca al equipo coordinador del Programa desde la SDG y organiza en conjunto la ejecución de las entrevistas semiestructuradas para el mes de julio así como la consolidación de resultados de los formularios de evaluación del programa desarrollados en el primer semestre del año por las jóvenes y jóvenes que fueron beneficiarios de las primeras cohortes. </t>
  </si>
  <si>
    <t>Durante el trimestre se adelantaron 3 reuniones con las áreas encargadas de la Dirección de Tecnologías e Información y  con la Subsecretaria de Gestión Local, esto conllevò a la realización del plan de trabajo de intervención y ajustes del portal ciudadano según características técnicas entregadas por los contratos de Fabrica en los años 2019 y 2020. Se parte de un diagnóstico y análisis de la gestión contractual y los alcances técnico de ingeniería tanto de las funcionalidades implementadas como del código fuente en la plataforma de desarrollo y enlace en Java. 
En primera medida las características técnicas y de desarrollo en el ambiente de pruebas del sistema SIPSE Local, obedece a criterios de entrega de los gráficos, georreferenciación y módulos de navegación e igualmente los paneles de visualización que están identificados en el documento de diagnóstico y análisis elaborado por los profesionales del equipo especializados en temas de software. En un segundo componente, por parte de la DTI se realizaron ajustes en el ambiente de pruebas sumando la base de datos oficial de las 20 alcaldías locales y el nivel central para adelantar los ejercicios de prueba y de verificación de la programación de metas y visualización en el portal ciudadano de SIPSE. En tercer lugar, dado los análisis y diagnósticos adelantados por los especialistas en el sistema de información y software, se procede a programar para el tercer trimestre las correspondientes historias de usuarios y levantamiento de requerimientos para desarrollar o mantener los paneles de visualización y la información que sea pertinente visualizar en el portal ciudadano al momento de su salida a producción y si disposición de la ciudadanía en general.  
Finalmente frente a la aprobación y revisión de los documentos diagnósticos funcionales del sistema y el código fuente, se encuentran en etapa de revisión final para una posterior aprobaciòn y firma con corte al mes de julio por parte de la Dirección. Por lo pronto, se aporta como evidencia el avance de los documentos proyectados.</t>
  </si>
  <si>
    <t>Se consolida el seguimiento con corte a 30 de junio de 2022.</t>
  </si>
  <si>
    <t>Durante el primer trimestre del año 2022, se realizaron 3 actividades así:  
1).  El día 27 de abril de 2022 se suscribió el acta de incio del contrato de consultoría No. 976 de 2022 con la empresa Kriba Ingenieros Ltda. Dicho contrato tiene por objeto "REALIZACIÓN DEL DIAGNÓSTICO DE LA INFRAESTRUCTURA FÍSICA, ESTUDIO PATOLÓGICO Y PROPUESTA DE INTERVENCIÓN DE LAS SEDES DE LAS INSPECCIONES DE POLICÍA Y/O CORREGIDURÍAS DEFINIDAS POR LA SECRETARÍA DISTRITAL DE GOBIERNO" con un valor de $707.794.535 y un plazo de 4 meses.
2). Para dar cumplimiento a lo establecido en el articulo 3 del Decreto 042 del 2022, se creo la estrategia "Juntos nos Reconciliamos" que tiene como objetivo principal brindar la oportunidad para que la ciudadanía pueda reemplazar su comparendo de convivencia, con la participación en programas comunitarios ofertados por diferentes entidades del Distrito. La estrategia administrativamente, busca contribuir al proceso de descongestión de actuaciones de policía que se encuentran represados en las inspecciones de policía. 
3). Se realizó la entrega de las 3 salas de audiencia que están ubicadas en el primer piso de la Secretaría Distrital de Gobierno. Las salas cuenta con una gran capacidad tecnologica de grabación y transliteración que permite que las actas de cada una de las audiencias se tengan inmediatamente una vez terminada la audiencia. Esto permite que haya mayor agilidad en los tiempos de respuesta. 
Así mismo, se profirió un total de 154.306 fallos de fondo en primera instancia de las actuaciones de policía por parte de los inspectores del factor local y del nivel central, lo cual representa un cumplimiento acumulado del 208% con respecto a la meta proyectada para la vigencia 2022. Es importante señalar quepara el mes de junio de 2022 continúa la tendencia en la que los fallos proferidos han sido mayores a los ingresos de las actuaciones de policía. Es así como con ya se completa un año en el que se mantiene esta tendencia, la cual inició en el mes de julio de 2021.</t>
  </si>
  <si>
    <t>Durante el segundo trimestre se realizaron 4 actividades, así: 
Actividad 1. Se elaboró el estudio técnico que soporta la modificación de la estructura organizacional y planta de empleos de la Secretaría Distrital de Gobierno para el fortalecimiento institucional de las Alcaldías Locales. Este entregable corresponde al producto No. 3 del contrato de consultoría 1418 del 2021, el cual fue recibido a satisfacción por la supervisión del contrato, una vez subsanadas las observaciones y recomendaciones realizadas por la entidad.   
Actividad 2. Se estructuraron los actos administrativos necesarios para la modificación de la estructura, planta de empleos y manual de funciones de las Alcadías Locales. Este entregable corresponde al producto No. 4 del contrato de consultoría 1418 del 2021, el cual fue recibido a satisfacción por la supervisión del contrato, una vez subsanadas las observaciones y recomendaciones realizadas por la entidad.   
Actividad 3. Se radicó formalmente ante el Departamento Administrativo de Servicio Civil-DASC la solicitud de concepto técnico para la ampliación de planta de personal de la SDG mediante oficio con radicado No. 20222005892181, teniendo como soporte, el diagnóstico de la situación actual de las Alcaldías Locales, el estudio técnico de estructura interna de las Alcaldías Locales y los actos administrativos soporte de dichas modificaciones.
Actividad 4. Se iniciaron las mesas técnicas con el Departamento Administrativo de Servicio Civil-DASC, realizándose una exposición del estudio técnico para el fortalecimiento institucional de las Alcaldías Locales. En el marco de estas mesas, el Departamento Administrativo del Servicio Civil-DASC remitió a la SDG comunicación No. 2-2022-926, mediante el cual realizó las solicitudes de ajuste con respecto al estudio técnico. A la fecha, los documentos se encuentran en revisión y correcciones.</t>
  </si>
  <si>
    <t>Se reportará en el cuarto trimestre de la vigencia</t>
  </si>
  <si>
    <t>Se culmina la segunda fase de agentes de innovación del 2022 y se está realizando las correspondientes mentorias con un 65% de avance en la meta</t>
  </si>
  <si>
    <t>Reporte plan de gestión Proceso Gestión del Conocimiento</t>
  </si>
  <si>
    <t>Brieff campaña comunicacional.
Actas de reunión</t>
  </si>
  <si>
    <t xml:space="preserve">En el segundo trimestre del año para la implementación del programa goles en paz 2.0 se realizaron las siguientes acciones:
1. Acompañamiento 56 partidos de fútbol profesional colombiano en los estadios Nemesio Camacho el Campín y Metropolitano de Techo. 
2. Se realizaron 4 reuniones de socialización con Entidades Distritales del Curso Primer Respondiente para la Seguridad y la Convivencia en el Fútbol e inicia con la sesión: “Historia y avances sobre el fútbol en Colombia”. 
3.Se realizó el documento metodología de intervenciones a instituciones educativas y se realizan tres sesiones en las Localidades de Tunjuelito y Kennedy llevando mensajes de convivencia y paz en torno al fútbol.  
4.Se realizaron 6 socializaciones sobre la estrategia de territorialización del eje transversal Mujer y Género, 1 sensibilización y formación para crear conocimientos básicos alrededor del enfoque de género, acompañamiento a una organización para lineamientos de presentación de propuestas y 1 esquema de la revista que visibilizará los procesos de mujeres alrededor del fútbol. 
5.Se realizó un producto audiovisual con la voz de las mujeres que integran el equipo del programa, 3 informes de las publicaciones en las redes sociales oficiales de Secretaria de Gobierno, 2 plantillas del componente de Estadio y Eje transversal de mujer y género, 1 informe de premiación por la construcción del logo de Goles en Paz 2.0 y 1 documento con la campaña “Aguante, fiesta y fútbol”.
6. Se realizaron 7 espacios de trabajo para la actualización del Protocolo Distrital de Seguridad, Comodidad y Convivencia en el Fútbol con las Organizaciones de Barras Populares (Comandos Azules, Blue Rain, La Guardia Albi-Roja Sur, Los del Sur, Nación Verdolaga y Disturbio Rojo Bogotá) y barras Tradicionales de Millonarios y Comunidad Santafereña. 
7.Se realizaron 17 reuniones de articulación con Entidades Distritales, Organizaciones y empresas para socializar ofertas y crear mesas de trabajo que impacten a la población con la que trabaja el programa. 
8.Se crearon 2 reuniones de acercamiento y planeación para articular acciones con Organizaciones que usan el fútbol como herramienta de transformación social. 
9.Se acompañaron 47 reuniones y/o sesiones de instancias de participación: Mesas Locales de Barras Futboleras y Consejos Locales de Barras Futboleras en la ciudad de Bogotá.  
10.Fueron construidos 27 espacios de diálogo en temas relacionados con los Pilares del Barrismo Social. </t>
  </si>
  <si>
    <t>1. Tres documentos de reporte de Acompañamiento a Estadios - Programa Goles en Paz 2.0.
2. Cuatro actas de socialización del curso Primer Respondiente para la Seguridad y la Convivencia en el Fútbol. 
3. Formato PLE-PIN-F026 primera sesión del curso Primer Respondiente para la Seguridad y la Convivencia en el Fútbol.
4. Tres actas de desarrollo de las Intervenciones a Instituciones Educativas.
5. Documento de metodología de Intervenciones a Instituciones Educativas.
6. Seis actas de socialización sobre el eje transversal de mujer y género. 
7. Soporte capacitación “nuevas masculinidades” PLE-PIN-F026. 
8. Documento propuesta medio impreso. 
9. Presentación power point. 
10. Video mujer y fútbol 
11. Tres informes mensuales de las publicaciones que visibilizan las acciones del programa.
12. Documento con la campaña “Aguante, Fiesta y Fútbol”. 
13. Dos piezas comunicativas eventos.
14. Siete actas de las reuniones con Organizaciones de Barras Populares y Tradicionales proceso actualización protocolo.
15. Diecisiete Actas de las reuniones con Entidades Distritales, Organizaciones y empresas. 
16. Dos Actas de reuniones con Otras Organizaciones que usan el fútbol como herramienta de transformación social</t>
  </si>
  <si>
    <t>Durante los meses de mayo y junio se viene construyendo una campaña de comunicaciones coordinada entre SD Cultura y SD Gobierno, aunado al proceso de construcción de la estrategia de cultura ciudadana para reducir la xenofobia y el racismo en Bogotá.
Esta campaña comprende acciones de campañas publicitarias con pauta, estrategia digital, y estrategia de free press, lo cual permitirá producir y difundir un producto audiovisual para ser publicado y pautado en redes sociales, así como una cuña radial que sea emitida en cadenas radiales de la ciudad y una serie de impresos para compartir y socializar en lugares estratégicos de Bogotá, todos con la finalidad de dar a conocer el espacio para el diligenciamiento de la información necesaria para la fase de diagnóstico de la estrategia mencionada.
El mensaje principal que se pretende comunicar a la ciudadanía se basa en la socialización de un espacio virtual para el suministro de información relacionada con discriminación racial, condición social u origen que permita a la Alcaldía Mayor de Bogotá la creación de políticas para contrarrestar y eliminar este tipo de discriminaciones. Se espera que el público pueda ingresar a vínculos de formularios web en los que puedan registrar información alrededor de sus experiencias alrededor de la discriminación contra identidades sociales racializadas y migrantes. 
De forma paralela, se espera que estos recursos comunicativos contribuyan con el posicionamiento de mensajes que permitan reconocer las formas de discriminación que tienen lugar en la ciudad, frente a las cuales las entidades públicas se encuentran desarrollando esfuerzos en términos preventivos, pero que también necesitan de esfuerzos de diferentes sectores de la ciudadanía en favor de la construcción de formas de relacionamiento ciudadano más respetuosas y seguras.  Por tal razón la población a la que se pretende llegar, son personas que no están priorizadas por la estrategia.
Su difusión se realizará a través de medios digitales, específicamente mediante el diseño de piezas gráficas, cápsulas de video, pautas de radio y publicaciones en redes sociales, de forma tal que los canales serían las redes sociales institucionales, Canal Capital, página web institucional y emisoras de radio. 
En torno a lo anterior, se realizaron reuniones el 9 de mayo y el 29 de junio entre las entidades para organizar el plan de trabajo:  1. Nombre: SOMOS.  2. El lanzamiento se realizará la 3er semana de julio.</t>
  </si>
  <si>
    <t xml:space="preserve">En el desarrollo de la meta se hizo:
Cuatro (4) sesiones de capacitación a la coordinación de PyP del sistema de información y conformación de equipo de calidad del dato. 
Tres (3) sesiones para el seguimiento de la calidad del dato.
Dos (2) sesiones para el levantamiento de requerimientos Apex y modelo de datos.
Del 100 % de los requerimientos se avanzo en dos (2) sesiones un 60 %.
Cinco (5) sesiones de capacitación a las duplas de atención de PyP para el buen manejo de App de rutas.
Tres (3) sesiones para la verificación y proyección de informes desde los tableros de control
Una (1) reunión directora administrativa y director de DTI para revisar propuestas nuevos módulos del sistema de Información
</t>
  </si>
  <si>
    <t>Actas de reunión 
propuesta modulos sistema de información SGGD</t>
  </si>
  <si>
    <t xml:space="preserve">En el desarrollo de la implementación de la estrategia, se avanza en los tres componentes planteados: Atención, promoción y prevención. Con actividades dirigidas a: 
*La atención con enfoque diferencial étnico,  posicionamiento del enfoque diferencial étnico, la visibilización y fortalecimiento de los grupos étnicos a nivel Distrital.
*acompañamiento técnico que realizó a los procesos comunitarios y organizacionales en el marco de los presupuestos participativos
*La sensibilización y formación entorno al enfoque diferencial étnico y a los aportes de los grupos étnicos a la construcción de ciudad y país.
*Se acompaño los CLOPS  étnico en la Localidad de San Cristobal y Kennedy y se acompaño en las diferentes localidades a las UAT.
*El 30 de junio se realizo la conmemoración INTI RAYMI del pueblo KICHWA y el PUEBLO PASTOS . 
*Se realizó el día 22 de mayo de 2022, en el marco del 21 de mayo Marcha conmeemorativa por el día Nacional de la afocolombianidad, la SAE, fue la encargada de realizar el acompañamiento respectivo.
*En este trimestre se asisitió a 18 comites de DDHH en la diferentes localidades.
 *En éste periódo se realizó las reuniones para la organización del festival étnico, donde participaran del 1 al 4 de julio diferentes emprendiminetos de las comunidades étnicas. </t>
  </si>
  <si>
    <t>Informe de avance de la implementación de la estrategia, correspondiente a las actividades realizadas durante 2do trimestre de 2022.</t>
  </si>
  <si>
    <t>Se realiza la firma del convenio PNUD para desarrollar la reformulación de las políticas públicas étnicas, por medio de este convenio se realizarán Acuerdos de subvención con los grupos étnicos para desarrollar las estrategias de participación en el  marco de la fase   de agenda pública.
Se realiza el proceso de diálogo y concertación del plan de trabajo para desarrollar la agenda pública armonizada con metodología CONPES D.C. con los grupos étnicos, de la misma manera se construye de manera conjunta los acuerdos de Subvención en el marco del Convenio PNUD - SDG.
· Comunidades y Pueblos Indígenas Decreto 612 de 2015,
· Comunidad Raizal,
· Comunidad Palenquera
· Comisión derechos humanos Consultiva de Comunidades Negras.
· Plan de vida, Cabildo Muisca de Bosa.
· Proceso organizativo Autoridades Indígenas de Bakatá.
· Comisión derechos humanos Consultiva de Comunidades Negras.
· Plan de vida, Cabildo Muisca de Bosa.
· Proceso organizativo Autoridades Indígenas de Bakatá.</t>
  </si>
  <si>
    <t>Acta s de reunión 
· Documento proyección conjunta acuerdo subvención Palenquero
· Documento proyección conjunta acuerdo subvención Raizal
· Comunidades indígenas: documento proyección conjunta acuerdo subvención (612/2015)
· Cabildo Muisca de Bosa: Acta concertación del plan de trabajo con el Cabildo Muisca de Bosa – Capítulo Plan de vida.
· Proceso organizativo AIB: Acta reunión de socialización metodología CONPES D.C
· Acta AIB inicio de definición plan de trabajo</t>
  </si>
  <si>
    <t xml:space="preserve">La Subdirección de Asuntos de Libertad Religiosa y de Conciencia reporta el avance en la meta, para el segundo trimestre de 2022 a partir de las siguientes acciones: 
-Se realizó la actualización del documento técnico de línea base sobre el aporte social del sector religioso, con el propósito de darle sustento técnico a la presentación y publicación de datos.
-Se realizó la terminación y publicación del Power Bi (herramienta digital con resultados estadísticos) de línea base de Prácticas Religiosas en el Distrito Capital para Ciudadanía y, Líderes y Lideresas del Sector Religioso, en la página de la Secretaría Distrital de Gobierno, en la sección de Subdirección de Libertad Religiosa, Culto y Conciencia. 
-Se inició la construcción del tablero en Power Bi con los datos de caracterización a funcionarios de las entidades del sector Público.
-Se elaboró la presentación en Power Point sobre la Línea Base, incluyendo un apartado destinado al aporte social del sector religioso en el Distrito Capital.
-Se presentaron los resultados estadísticos respectivos a la Línea Base y el aporte social del sector religioso en los locales de libertad religiosa de: Usaquén, Santa fé, Bosa, Mártires y el Comité Distrital de Libertad Religiosa.
-Se realizó el instrumento de encuesta a Líderes y lideresas del Sector Religioso y continuó con la recolección de los datos, de acuerdo con las metas de cumplimiento de la PPLR, para realizar el primer análisis de impacto de esta política, en este tema.
-Se construyó el instrumento de recolección de información (encuesta) para Líderes y Lideresas del Sector Religioso, dirigido a entidades y organizaciones del sector religioso diferentes a católicos y cristianos.
</t>
  </si>
  <si>
    <t xml:space="preserve">Pantallazo de Power Bi Ciudadanía y, Lideres y Lideresas del Sector Religioso. Y link de acceso a los tableros en la página web de la Secretaria Distrital de Gobierno (evidencia).
Documento avance Linea Base.
Presentación de Línea Base Ciudadanía y, Lideres y Lideresas del Sector Religioso (evidencia).
Instrumentos de recolección de datos de encueta a Líderes y lideresas del Sector Religioso segunda versión.
Instrumentos de recolección de datos de encueta a Líderes y Lideresas del Sector Religioso en entidades y organizaciones del sector religioso diferentes a católicos y cristianos.
</t>
  </si>
  <si>
    <t>Durante el segundo trimestre se dio cumplimiento a los requisitos concertados con la Registraduría Distrital para la atención de los comicios de Presidente y Vicepresidente de la República, mediante la realización de las siguientes actividades principales: 
- Realización de tres (3) Comisiones Distritales de Procesos Electorales. 
- Realización de siete (7) comités electorales sobre temas logísticos, de seguridad, transporte y articulación local.
- Realización de jornadas de socialización sobre delitos y transparencia electorales, dirigidas a la ciudadanía.
- Acompañamiento a las dos jornadas de elecciones, desde los Puestos de Mando Unificado, de Inteligencia y de Monitoreo en articulación con los 20 PMU Locales.
- Participación en comités interinstitucionales e institucionales de seguimiento y control electoral.</t>
  </si>
  <si>
    <t>Reporte de avance de la meta</t>
  </si>
  <si>
    <t xml:space="preserve">Durante el segundo trimestre de 2022, la Secretaría Distrital de Gobierno presentó ante el Concejo de Bogotá el proyecto de ingreso de Bogotá a la Región Metropolitana de Bogotá - Cundinamarca - RMBC. Se apoyó en la convocatoria a las audiencias públicas y se realizó apoyo logístio para participar en foros entorno a las ventajas y desventajas de la integración regional. </t>
  </si>
  <si>
    <t>En la vigencia 2021 se perfecciono el contrato 1322 del 2021 con el cual la Dirección de Gestión Policiva en la vigencia 2022 implemento 4 servicios que van asociados a la data del Sistema de Gestión Policiva ARCO y con la utilización de componentes de Analítica de datos se desarrollaron los siguientes módulos:
Reparto automático inteligente para PVI (Procedimiento Verbal Inmediato) – PVA (Procedimiento Verbal Abreviado), con vista de documentos generados en el proceso para el Rol Profesional 24.
Automatización del agendamiento de audiencias y notificaciones ciudadanas.
Servicio periódico de validación, depuración y alerta por detección de anomalías de la información y ejecución de los procesos que radican en el sistema ARCO.
Servicio validación y depuración de información de los expedientes digitalizados en relación con los procesos abiertos en ARCO.</t>
  </si>
  <si>
    <t>https://gobiernobogota-my.sharepoint.com/:f:/g/personal/yamile_espinosa_gobiernobogota_gov_co/ErjUYxA3E55PlT-GySUY5n4BKrU5wE07Wstbr5bSLONsEQ?e=KzRVrp</t>
  </si>
  <si>
    <t>Soportes de avance de la meta
https://gobiernobogota-my.sharepoint.com/:f:/g/personal/yamile_espinosa_gobiernobogota_gov_co/ErjUYxA3E55PlT-GySUY5n4BKrU5wE07Wstbr5bSLONsEQ?e=KzRVrp</t>
  </si>
  <si>
    <t>Se realizan los desarrollos evolutivos del módulo de causas ciudadanas con el fin de salir a producción hacia el ciudadano en el mes de junio de 2022.  Salida a producción hacia el ciudadano a partir del 11 de junio de 2022 de la nueva versión del proceso de Causas Ciudadanas, el principal logro fue adaptar todo el módulo para la primera etapa de inscripción de causas. Se hace seguimiento de la información cargada por los ciudadanos.
Respecto al módulo de Consultas ciudadanas, se iniciaron labores de desarrollo de acuerdo con los requerimientos establecidos en reuniones con la Alcaldía Local de Teusaquillo para la realización del primer ejercicio en la plataforma. Entre los cambios mas relevantes, se modificó el método de preguntas para dejar incluir más opciones múltiples y se limitó a una contante cuantas opciones pueden seleccionar. Se realiza lanzamiento del módulo hacia los ciudadanos de la Alcaldía Local de Teusaquillo el día 29 de junio de 2022.
Para el módulo de presupuestos participativos, se inician los desarrollos evolutivas de aproximadamente 50 nuevos requerimientos como resultados de las reuniones de levantamiento</t>
  </si>
  <si>
    <t>Se realizaron las actividades definidas en el plan de trabajo para la realización de un ejercicio de arquitectura empresarial a los servicios de TI de la entidad, en la fase 1 del Ejercicio de Arquitectura Empresarial -A.E. “FASE 1 PREPARAR LA INSTITUCIÓN”, se avanzó en la definición del Grupo de A.E., las instancias de decisión, la versión 1 de la guía de A.E, los procesos de A.E y el plan de capacitación.  
En la Fase 2 del Ejercicio de A.E. “REALIZAR EL LEVANTAMIENTO DE LA ARQUITECTURA ACTUAL”, se realizó  la actividad “Levantamiento de Información”. Como parte del refinamiento al requerimiento del primer Ejercicio de Arquitectura Empresarial, se define un enfoque en las siguientes actividades (dentro del proceso de Gerencia de TI):
• Diseñar la arquitectura y realizar el soporte y la gestión del ciclo de vida de los sistemas de información que facilitan y habilitan las dinámicas de la Entidad.
• Definir la estrategia y mejores prácticas que apoyen la adopción de las tecnologías de información y comunicaciones (TIC) acorde al marco de Arquitectura TI.
Así mismo se dió continuidad a la definición de lineamientos para el desarrollo de la capacidad de interoperabilidad, para lo cual se han definido arquitecturas de referencia en el componente de aplicación y plataforma para la implementación de servicios de intercambio de información. Se avanzó en el desarollo del plan de arquitectura empresarial, se realizaron sesiones de trabajo con los diferentes grupos de la DTI</t>
  </si>
  <si>
    <t>https://gobiernobogota-my.sharepoint.com/:f:/g/personal/yamile_espinosa_gobiernobogota_gov_co/ErjUYxA3E55PlT-GySUY5n4BKrU5wE07Wstbr5bSLONsEQ?e=4yUkca</t>
  </si>
  <si>
    <t>Durante el periodo se ejecutaron actividades desde los diferentes dominios y grupos a cargo de la operación y soporte de los servicios tecnológicos que brinda la entidad dando cumplimiento a la meta "Mantener la infraestructura tecnológica de usuario final en un 85% actualizada". 
Mesa de servicios de TI:  Se realizó la contratación del operador de la mesa de servicios de TI, contrato de prestación de servicios 972 de 2022 suscrito con ADSUM SOLUCIONES TECNOLOGICAS SAS con el objeto “Prestar los servicios técnicos y especializados de administración, operación, soporte y mantenimientos preventivos y correctivos de la infraestructura tecnológica para la operación de los servicios informáticos y de TI que requiera la Secretaría Distrital de Gobierno” contrato con el cual se brindan los servicios de soporte desde la mesa de servicios de TI
Plataforma de seguridad perimetral Fortinet: Como parte fundamental del control de seguridad, la Secretaría Distrital de Gobierno cuenta con un sistema EDR (Endpoint Detection and Response) para la protección de 4.000 dispositivos entre equipos de cómputo de escritorio, portátiles y servidores, por lo que, se debe garantizar la continuidad con la operación y protección de los equipos de cómputo y servidores alojados en los centros de datos de la nube y físico de la Entidad que permita asegurar la protección ante posibles ataques informáticos no conocidos que puedan afectar la disponibilidad e integridad de los sistemas de información de la Secretaría Distrital de Gobierno.
La Dirección de Tecnologías e Información realizó el estudio de mercado para establecer el valor de la renovación de estas plataformas tecnológicas, afinó la ficha técnica mediante la cual se desea realizar la actualización y mantenimiento de estas plataformas, y preparó el estudio previo para realizar la contratación de este servicio que beneficia a los usuarios finales pues los protege contra ataques informáticos y software malicioso</t>
  </si>
  <si>
    <t>https://gobiernobogota-my.sharepoint.com/personal/yamile_espinosa_gobiernobogota_gov_co/_layouts/15/onedrive.aspx?id=%2Fpersonal%2Fyamile%5Fespinosa%5Fgobiernobogota%5Fgov%5Fco%2FDocuments%2FVIGENCIA%202022%2FPLAN%20ESTRAT%C3%89GICO%20INSTITUCIONAL%2FDirecci%C3%B3n%20para%20la%20Gestion%20Adm%20Especial%20de%20Policia%2FII%20TRIMESTRE&amp;ct=1657033874687&amp;or=OWA%2DNT&amp;cid=106ebbe9%2D703b%2Dc5af%2D8691%2Dcde72850543c&amp;ga=1</t>
  </si>
  <si>
    <t xml:space="preserve">Durante el trimestre se atendió el 72 % de los expedientes fallados en el periodo (244 Expedientes) respetando el plazo  sugerido en la meta (igual o menor a 56 días)  y el 28 % (70 Expedientes) restante se encuentra dentro del término estipulado para fallo segunda instancia y en proceso de sustanciación a cargo de los abogados. </t>
  </si>
  <si>
    <t>Soporte trámite de expedientes</t>
  </si>
  <si>
    <t>Resultados IDI
Informe MIPG
Avance buenas prácticas</t>
  </si>
  <si>
    <t xml:space="preserve">La entidad obtuvo 87% en la medición del Índice de Desempeño Institucional, de acuerdo con los resultados de la gestión 2021, que fueron publicados por DAFP en mayo de 2022, y que fueron analizados en el informe realizado sobre la implementación de MIPG para las tres entidades del Sector Gobierno. Se está adelantando un ejercicio de identificación de buenas prácticas con las entidades del sector, para fortalecer el desempeño de la entidad en la próxima medición. </t>
  </si>
  <si>
    <t xml:space="preserve">Se realizó la actualización de los documentos del proceso de Planeación Institucional programados para el II trimestre de 2022, en especial se destaca la actualización de los procedimientos, instrucciones y formatos de proyectos de inversión. </t>
  </si>
  <si>
    <t>Listado maestro de documentos MATIZ</t>
  </si>
  <si>
    <t>Se adjuntan las evidencias en la carpeta Meta 8 
https://gobiernobogota-my.sharepoint.com/:f:/g/personal/yamile_espinosa_gobiernobogota_gov_co/ErqGqXf2oTFKpYq-2nDsCtsBMFcoLLgIAgiFXH19Gm8B4A?e=7H7Wj4</t>
  </si>
  <si>
    <t>*Certificado SUIT registro OPA Acompañamiento a la movilización y la protesta social
*Solicitud ajuste y reprogramación trámite priorizado por OPA priorizada.
* Jornada de revisión estrategias de racionalización e inscripción de trámites del D.C - 2022, realizada por la Secretaría General y Función Pública 04/04/2022.
* Mesa de trabajo con la OAP para cumplir con el registro del trámite priorizado en la estrategia de racionalización en el SUIT. jueves 7/04/2022
* Solicitud Reprogramación Estrategia de Racionalización PAAC - 2022
* Reunión virtual Estrategia de Racionalización con el delegado de Función Publica Albéniz Salinas. 03/05/2022
* Segunda reunión Estrategia de registro e inscripción de trámites, OPA y consultas de información en el SUIT 06/05/2022
*Reunión acompañamiento para aclarar dudas sobre el 2 seguimiento de racionalización Trámites y OPA de la Secretaría Distrital de Gobierno
* Se remite respuesta al Segundo informe del Programa de dinamización para la racionalización de trámites del Distrito Capital 06/05/2022.
Ver envidencias en el siguiente Link:
https://gobiernobogota-my.sharepoint.com/:f:/g/personal/yamile_espinosa_gobiernobogota_gov_co/Eiz9LWJpSIdAprFL0R2VZnUBBl0JyN11QPj7vf-UlJAaOA?e=NFOBcv</t>
  </si>
  <si>
    <t xml:space="preserve">Plan de Acción ITB II trimestre de 2022. 
Se realizaron mesas de trabajo con el equipo de trabajo de Subsecretaría de Gestión Institucional para analizar las variables del Índice de Transparencia que cumplieron con la puntuación de los 100 puntos; se determina que la programación de la evaluación del ITB se realizará de manera conjunta entre las variables que se cumplieron con 100 puntos y las variables cuyo puntaje estuvo por debajo de los 100 puntos para poder fortalecerlos y continuar siendo la entidad que se posiciona en los primeros lugares de la medición en el Distrito. </t>
  </si>
  <si>
    <t>Durante el segundo trimestre de 2022:
* Se ajustó y reprogramó la priorización del Trámite Certificado de Residencia por la OPA Acompañamiento a la movilización y la Protesta Social, dando cumplimiento a las características definidas en la Guía metodológica para la racionalización de trámites, versión 1 y la Guía Consultas acceso información publica.
* De acuerdo al segundo seguimiento de racionalización Trámites y OPA de la Secretaría Distrital de Gobierno realizado por la Secretaría General y Departamento Administrativo de la Función Publica, donde recomiendan la eliminación de los trámites y OPAs que no cumplen con las características para estar registrados en el SUIT; se realiza recolección de información con solicitud de conceptos para justificar porque no se puede eliminar "Banco de Documentos Extraviados"  o proceder con la eliminación "Banco Iniciativas Ciudadanas" (Resolución 455 de 2021).
* Se registró la inscripción en el SUIT de la OPA Acompañamiento a la movilización y a la protesta social.
* Con el concepto jurídico del trámite "Banco Documentos Extraviados", se remitió respuesta al 2do seguimiento de racionalización Trámites y OPAs-de la Secretaría General y el Departamento Administrativo de la Función Pública. 
* Con el concepto de la Subsecretaría de Gestión Local y 2do seguimiento de racionalización Trámites y OPAs, se registra en el SUIT la eliminación de la OPA Banco de Iniciativas Ciudadanas.</t>
  </si>
  <si>
    <t>Meta no programada para el II trimestre de 2022</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</si>
</sst>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0%"/>
    <numFmt numFmtId="176" formatCode="[$-240A]dddd\,\ d\ &quot;de&quot;\ mmmm\ &quot;de&quot;\ yyyy"/>
    <numFmt numFmtId="177" formatCode="[$-240A]h:mm:ss\ AM/PM"/>
    <numFmt numFmtId="178" formatCode="0.0"/>
    <numFmt numFmtId="179" formatCode="0.00000000"/>
    <numFmt numFmtId="180" formatCode="0.0000000"/>
    <numFmt numFmtId="181" formatCode="0.000000"/>
    <numFmt numFmtId="182" formatCode="0.00000"/>
    <numFmt numFmtId="183" formatCode="0.0000"/>
    <numFmt numFmtId="184" formatCode="0.000"/>
  </numFmts>
  <fonts count="85">
    <font>
      <sz val="12"/>
      <color theme="1"/>
      <name val="Calibri"/>
      <family val="2"/>
    </font>
    <font>
      <sz val="12"/>
      <color indexed="8"/>
      <name val="Calibri"/>
      <family val="2"/>
    </font>
    <font>
      <sz val="10"/>
      <name val="Arial"/>
      <family val="2"/>
    </font>
    <font>
      <sz val="9"/>
      <name val="Tahoma"/>
      <family val="2"/>
    </font>
    <font>
      <b/>
      <sz val="9"/>
      <name val="Tahoma"/>
      <family val="2"/>
    </font>
    <font>
      <sz val="8"/>
      <name val="Calibri"/>
      <family val="2"/>
    </font>
    <font>
      <sz val="12"/>
      <name val="Tahoma"/>
      <family val="2"/>
    </font>
    <font>
      <b/>
      <sz val="12"/>
      <name val="Tahoma"/>
      <family val="2"/>
    </font>
    <font>
      <sz val="12"/>
      <name val="Calibri"/>
      <family val="2"/>
    </font>
    <font>
      <b/>
      <sz val="12"/>
      <name val="Calibri"/>
      <family val="2"/>
    </font>
    <font>
      <b/>
      <sz val="12"/>
      <color indexed="8"/>
      <name val="Calibri"/>
      <family val="2"/>
    </font>
    <font>
      <sz val="12"/>
      <color indexed="51"/>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u val="single"/>
      <sz val="12"/>
      <color indexed="30"/>
      <name val="Calibri"/>
      <family val="2"/>
    </font>
    <font>
      <u val="single"/>
      <sz val="12"/>
      <color indexed="25"/>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3"/>
      <color indexed="54"/>
      <name val="Calibri"/>
      <family val="2"/>
    </font>
    <font>
      <sz val="12"/>
      <color indexed="40"/>
      <name val="Calibri"/>
      <family val="2"/>
    </font>
    <font>
      <b/>
      <sz val="28"/>
      <name val="Calibri"/>
      <family val="2"/>
    </font>
    <font>
      <sz val="11"/>
      <color indexed="8"/>
      <name val="Calibri"/>
      <family val="2"/>
    </font>
    <font>
      <b/>
      <sz val="48"/>
      <color indexed="60"/>
      <name val="Calibri"/>
      <family val="2"/>
    </font>
    <font>
      <sz val="22"/>
      <name val="Calibri"/>
      <family val="2"/>
    </font>
    <font>
      <b/>
      <sz val="22"/>
      <name val="Calibri"/>
      <family val="2"/>
    </font>
    <font>
      <sz val="20"/>
      <name val="Calibri"/>
      <family val="2"/>
    </font>
    <font>
      <b/>
      <sz val="20"/>
      <name val="Calibri"/>
      <family val="2"/>
    </font>
    <font>
      <b/>
      <sz val="20"/>
      <color indexed="60"/>
      <name val="Calibri"/>
      <family val="2"/>
    </font>
    <font>
      <b/>
      <sz val="20"/>
      <color indexed="8"/>
      <name val="Calibri"/>
      <family val="2"/>
    </font>
    <font>
      <sz val="16"/>
      <name val="Calibri"/>
      <family val="2"/>
    </font>
    <font>
      <sz val="16"/>
      <color indexed="8"/>
      <name val="Calibri"/>
      <family val="2"/>
    </font>
    <font>
      <sz val="22"/>
      <color indexed="8"/>
      <name val="Calibri"/>
      <family val="2"/>
    </font>
    <font>
      <sz val="20"/>
      <color indexed="8"/>
      <name val="Calibri"/>
      <family val="2"/>
    </font>
    <font>
      <sz val="20"/>
      <color indexed="10"/>
      <name val="Calibri"/>
      <family val="2"/>
    </font>
    <font>
      <sz val="14"/>
      <color indexed="9"/>
      <name val="Calibri"/>
      <family val="2"/>
    </font>
    <font>
      <sz val="14"/>
      <color indexed="10"/>
      <name val="Calibri"/>
      <family val="2"/>
    </font>
    <font>
      <sz val="14"/>
      <color indexed="8"/>
      <name val="Calibri"/>
      <family val="2"/>
    </font>
    <font>
      <b/>
      <sz val="14"/>
      <name val="Calibri"/>
      <family val="2"/>
    </font>
    <font>
      <b/>
      <sz val="18"/>
      <color indexed="60"/>
      <name val="Calibri"/>
      <family val="2"/>
    </font>
    <font>
      <b/>
      <sz val="18"/>
      <name val="Calibri"/>
      <family val="2"/>
    </font>
    <font>
      <b/>
      <sz val="14"/>
      <color indexed="8"/>
      <name val="Calibri"/>
      <family val="2"/>
    </font>
    <font>
      <sz val="8"/>
      <name val="Segoe U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2"/>
      <color rgb="FF00B0F0"/>
      <name val="Calibri"/>
      <family val="2"/>
    </font>
    <font>
      <sz val="11"/>
      <color theme="1"/>
      <name val="Calibri"/>
      <family val="2"/>
    </font>
    <font>
      <b/>
      <sz val="48"/>
      <color rgb="FFC00000"/>
      <name val="Calibri"/>
      <family val="2"/>
    </font>
    <font>
      <b/>
      <sz val="20"/>
      <color rgb="FFC00000"/>
      <name val="Calibri"/>
      <family val="2"/>
    </font>
    <font>
      <b/>
      <sz val="20"/>
      <color theme="1"/>
      <name val="Calibri"/>
      <family val="2"/>
    </font>
    <font>
      <sz val="22"/>
      <color theme="1"/>
      <name val="Calibri"/>
      <family val="2"/>
    </font>
    <font>
      <sz val="20"/>
      <color theme="1"/>
      <name val="Calibri"/>
      <family val="2"/>
    </font>
    <font>
      <sz val="20"/>
      <color rgb="FFFF0000"/>
      <name val="Calibri"/>
      <family val="2"/>
    </font>
    <font>
      <sz val="14"/>
      <color theme="0"/>
      <name val="Calibri"/>
      <family val="2"/>
    </font>
    <font>
      <sz val="14"/>
      <color rgb="FFFF0000"/>
      <name val="Calibri"/>
      <family val="2"/>
    </font>
    <font>
      <sz val="14"/>
      <color theme="1"/>
      <name val="Calibri"/>
      <family val="2"/>
    </font>
    <font>
      <sz val="12"/>
      <color rgb="FF000000"/>
      <name val="Calibri"/>
      <family val="2"/>
    </font>
    <font>
      <b/>
      <sz val="18"/>
      <color rgb="FFC00000"/>
      <name val="Calibri"/>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style="thin"/>
      <right/>
      <top/>
      <bottom/>
    </border>
    <border>
      <left style="medium"/>
      <right style="thin"/>
      <top style="thin"/>
      <bottom style="medium"/>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style="medium"/>
      <bottom style="thin"/>
    </border>
    <border>
      <left style="thin"/>
      <right style="medium"/>
      <top style="thin"/>
      <bottom>
        <color indexed="63"/>
      </bottom>
    </border>
    <border>
      <left style="medium"/>
      <right style="thin"/>
      <top style="thin"/>
      <bottom>
        <color indexed="63"/>
      </bottom>
    </border>
    <border>
      <left>
        <color indexed="63"/>
      </left>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430">
    <xf numFmtId="0" fontId="0" fillId="0" borderId="0" xfId="0" applyFont="1" applyAlignment="1">
      <alignment/>
    </xf>
    <xf numFmtId="0" fontId="0"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58" fillId="0" borderId="0" xfId="0" applyFont="1" applyAlignment="1" applyProtection="1">
      <alignment vertical="center" wrapText="1"/>
      <protection hidden="1"/>
    </xf>
    <xf numFmtId="0" fontId="58" fillId="0" borderId="11" xfId="0" applyFont="1" applyBorder="1" applyAlignment="1" applyProtection="1">
      <alignment horizontal="center" vertical="center" wrapText="1"/>
      <protection hidden="1"/>
    </xf>
    <xf numFmtId="0" fontId="58" fillId="0" borderId="10" xfId="0" applyFont="1" applyBorder="1" applyAlignment="1" applyProtection="1">
      <alignment horizontal="center" vertical="center" wrapText="1"/>
      <protection hidden="1"/>
    </xf>
    <xf numFmtId="0" fontId="58" fillId="0" borderId="12" xfId="0" applyFont="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center" vertical="center" wrapText="1"/>
      <protection hidden="1"/>
    </xf>
    <xf numFmtId="0" fontId="65" fillId="0" borderId="11" xfId="0" applyFont="1" applyBorder="1" applyAlignment="1" applyProtection="1">
      <alignment horizontal="center" vertical="center" wrapText="1"/>
      <protection hidden="1"/>
    </xf>
    <xf numFmtId="0" fontId="65" fillId="0" borderId="10" xfId="0" applyFont="1" applyBorder="1" applyAlignment="1" applyProtection="1">
      <alignment horizontal="center" vertical="center" wrapText="1"/>
      <protection hidden="1"/>
    </xf>
    <xf numFmtId="0" fontId="65" fillId="0" borderId="12" xfId="0" applyFont="1" applyBorder="1" applyAlignment="1" applyProtection="1">
      <alignment horizontal="center" vertical="center" wrapText="1"/>
      <protection hidden="1"/>
    </xf>
    <xf numFmtId="9" fontId="8" fillId="0" borderId="11" xfId="0" applyNumberFormat="1" applyFont="1" applyBorder="1" applyAlignment="1" applyProtection="1">
      <alignment horizontal="center" vertical="center" wrapText="1"/>
      <protection hidden="1"/>
    </xf>
    <xf numFmtId="9" fontId="8" fillId="0" borderId="10" xfId="0" applyNumberFormat="1" applyFont="1" applyBorder="1" applyAlignment="1" applyProtection="1">
      <alignment horizontal="center" vertical="center" wrapText="1"/>
      <protection hidden="1"/>
    </xf>
    <xf numFmtId="9" fontId="8" fillId="0" borderId="12" xfId="0" applyNumberFormat="1" applyFont="1" applyBorder="1" applyAlignment="1" applyProtection="1">
      <alignment horizontal="center" vertical="center" wrapText="1"/>
      <protection hidden="1"/>
    </xf>
    <xf numFmtId="9" fontId="70" fillId="0" borderId="11" xfId="57" applyFont="1" applyBorder="1" applyAlignment="1" applyProtection="1">
      <alignment horizontal="center" vertical="center" wrapText="1"/>
      <protection hidden="1"/>
    </xf>
    <xf numFmtId="9" fontId="70" fillId="0" borderId="10" xfId="57" applyFont="1" applyBorder="1" applyAlignment="1" applyProtection="1">
      <alignment horizontal="center" vertical="center" wrapText="1"/>
      <protection hidden="1"/>
    </xf>
    <xf numFmtId="9" fontId="70" fillId="0" borderId="12" xfId="57" applyFont="1" applyBorder="1" applyAlignment="1" applyProtection="1">
      <alignment horizontal="center" vertical="center" wrapText="1"/>
      <protection hidden="1"/>
    </xf>
    <xf numFmtId="9" fontId="0" fillId="0" borderId="11" xfId="0" applyNumberFormat="1" applyFont="1" applyFill="1" applyBorder="1" applyAlignment="1" applyProtection="1">
      <alignment horizontal="center" vertical="center" wrapText="1"/>
      <protection hidden="1"/>
    </xf>
    <xf numFmtId="9" fontId="0" fillId="0" borderId="10" xfId="0" applyNumberFormat="1" applyFont="1" applyFill="1" applyBorder="1" applyAlignment="1" applyProtection="1">
      <alignment horizontal="center" vertical="center" wrapText="1"/>
      <protection hidden="1"/>
    </xf>
    <xf numFmtId="9" fontId="0" fillId="0" borderId="12" xfId="0" applyNumberFormat="1" applyFont="1" applyFill="1" applyBorder="1" applyAlignment="1" applyProtection="1">
      <alignment horizontal="center" vertical="center" wrapText="1"/>
      <protection hidden="1"/>
    </xf>
    <xf numFmtId="9" fontId="70" fillId="0" borderId="11" xfId="57" applyFont="1" applyFill="1" applyBorder="1" applyAlignment="1" applyProtection="1">
      <alignment horizontal="center" vertical="center" wrapText="1"/>
      <protection hidden="1"/>
    </xf>
    <xf numFmtId="9" fontId="70" fillId="0" borderId="10" xfId="57" applyFont="1" applyFill="1" applyBorder="1" applyAlignment="1" applyProtection="1">
      <alignment horizontal="center" vertical="center" wrapText="1"/>
      <protection hidden="1"/>
    </xf>
    <xf numFmtId="9" fontId="70" fillId="0" borderId="12" xfId="57" applyFont="1" applyFill="1" applyBorder="1" applyAlignment="1" applyProtection="1">
      <alignment horizontal="center" vertical="center" wrapText="1"/>
      <protection hidden="1"/>
    </xf>
    <xf numFmtId="9" fontId="70" fillId="0" borderId="11" xfId="0" applyNumberFormat="1" applyFont="1" applyFill="1" applyBorder="1" applyAlignment="1" applyProtection="1">
      <alignment horizontal="center" vertical="center" wrapText="1"/>
      <protection hidden="1"/>
    </xf>
    <xf numFmtId="9" fontId="70" fillId="0" borderId="10" xfId="0" applyNumberFormat="1" applyFont="1" applyFill="1" applyBorder="1" applyAlignment="1" applyProtection="1">
      <alignment horizontal="center" vertical="center" wrapText="1"/>
      <protection hidden="1"/>
    </xf>
    <xf numFmtId="9" fontId="70" fillId="0" borderId="12" xfId="0" applyNumberFormat="1" applyFont="1" applyFill="1" applyBorder="1" applyAlignment="1" applyProtection="1">
      <alignment horizontal="center" vertical="center" wrapText="1"/>
      <protection hidden="1"/>
    </xf>
    <xf numFmtId="10" fontId="0" fillId="0" borderId="11" xfId="0" applyNumberFormat="1" applyFont="1" applyFill="1" applyBorder="1" applyAlignment="1" applyProtection="1">
      <alignment horizontal="center" vertical="center" wrapText="1"/>
      <protection hidden="1"/>
    </xf>
    <xf numFmtId="10" fontId="0" fillId="0" borderId="10" xfId="0" applyNumberFormat="1" applyFont="1" applyFill="1" applyBorder="1" applyAlignment="1" applyProtection="1">
      <alignment horizontal="center" vertical="center" wrapText="1"/>
      <protection hidden="1"/>
    </xf>
    <xf numFmtId="10" fontId="0" fillId="0" borderId="12" xfId="0" applyNumberFormat="1"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9" fontId="0"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horizontal="justify" vertical="center" wrapText="1"/>
      <protection hidden="1"/>
    </xf>
    <xf numFmtId="0" fontId="8" fillId="0" borderId="10" xfId="0" applyFont="1" applyBorder="1" applyAlignment="1" applyProtection="1">
      <alignment horizontal="justify" vertical="center" wrapText="1"/>
      <protection hidden="1"/>
    </xf>
    <xf numFmtId="0" fontId="0" fillId="0" borderId="12" xfId="0" applyFont="1" applyFill="1" applyBorder="1" applyAlignment="1" applyProtection="1">
      <alignment horizontal="justify" vertical="center" wrapText="1"/>
      <protection hidden="1"/>
    </xf>
    <xf numFmtId="9" fontId="0" fillId="0" borderId="15" xfId="0" applyNumberFormat="1" applyFont="1" applyBorder="1" applyAlignment="1" applyProtection="1">
      <alignment horizontal="center" vertical="center" wrapText="1"/>
      <protection hidden="1"/>
    </xf>
    <xf numFmtId="0" fontId="0" fillId="0" borderId="16"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2" xfId="0" applyFont="1" applyBorder="1" applyAlignment="1" applyProtection="1">
      <alignment horizontal="justify" vertical="center" wrapText="1"/>
      <protection hidden="1"/>
    </xf>
    <xf numFmtId="0" fontId="0" fillId="0" borderId="17" xfId="0" applyFont="1" applyBorder="1" applyAlignment="1" applyProtection="1">
      <alignment horizontal="center" vertical="center" wrapText="1"/>
      <protection hidden="1"/>
    </xf>
    <xf numFmtId="0" fontId="0" fillId="0" borderId="17"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17"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12" xfId="0" applyFont="1" applyBorder="1" applyAlignment="1" applyProtection="1">
      <alignment horizontal="justify" vertical="center" wrapText="1"/>
      <protection hidden="1"/>
    </xf>
    <xf numFmtId="1" fontId="0" fillId="0" borderId="10" xfId="0" applyNumberFormat="1" applyFont="1" applyFill="1" applyBorder="1" applyAlignment="1" applyProtection="1">
      <alignment horizontal="center" vertical="center" wrapText="1"/>
      <protection hidden="1"/>
    </xf>
    <xf numFmtId="0" fontId="1" fillId="0" borderId="10" xfId="0" applyFont="1" applyFill="1" applyBorder="1" applyAlignment="1" applyProtection="1">
      <alignment horizontal="center" vertical="center" wrapText="1"/>
      <protection hidden="1"/>
    </xf>
    <xf numFmtId="2" fontId="0" fillId="0" borderId="17" xfId="0" applyNumberFormat="1" applyFont="1" applyFill="1" applyBorder="1" applyAlignment="1" applyProtection="1">
      <alignment horizontal="center" vertical="center" wrapText="1"/>
      <protection hidden="1"/>
    </xf>
    <xf numFmtId="2" fontId="0" fillId="0" borderId="10" xfId="0" applyNumberFormat="1" applyFont="1" applyFill="1" applyBorder="1" applyAlignment="1" applyProtection="1">
      <alignment horizontal="center" vertical="center" wrapText="1"/>
      <protection hidden="1"/>
    </xf>
    <xf numFmtId="9" fontId="0" fillId="0" borderId="17" xfId="0" applyNumberFormat="1" applyFont="1" applyFill="1" applyBorder="1" applyAlignment="1" applyProtection="1">
      <alignment horizontal="center" vertical="center" wrapText="1"/>
      <protection hidden="1"/>
    </xf>
    <xf numFmtId="170" fontId="0" fillId="0" borderId="10" xfId="0" applyNumberFormat="1" applyFont="1" applyFill="1" applyBorder="1" applyAlignment="1" applyProtection="1">
      <alignment horizontal="center" vertical="center" wrapText="1"/>
      <protection hidden="1"/>
    </xf>
    <xf numFmtId="9" fontId="8" fillId="0" borderId="10" xfId="0" applyNumberFormat="1" applyFont="1" applyFill="1" applyBorder="1" applyAlignment="1" applyProtection="1">
      <alignment horizontal="center" vertical="center" wrapText="1"/>
      <protection hidden="1"/>
    </xf>
    <xf numFmtId="1" fontId="8" fillId="0" borderId="17" xfId="0" applyNumberFormat="1" applyFont="1" applyFill="1" applyBorder="1" applyAlignment="1" applyProtection="1">
      <alignment horizontal="center" vertical="center" wrapText="1"/>
      <protection hidden="1"/>
    </xf>
    <xf numFmtId="1" fontId="8" fillId="0" borderId="10" xfId="0" applyNumberFormat="1" applyFont="1" applyFill="1" applyBorder="1" applyAlignment="1" applyProtection="1">
      <alignment horizontal="center" vertical="center" wrapText="1"/>
      <protection hidden="1"/>
    </xf>
    <xf numFmtId="9" fontId="8" fillId="0" borderId="11" xfId="0" applyNumberFormat="1" applyFont="1" applyFill="1" applyBorder="1" applyAlignment="1" applyProtection="1">
      <alignment horizontal="center" vertical="center" wrapText="1"/>
      <protection hidden="1"/>
    </xf>
    <xf numFmtId="9" fontId="8" fillId="0" borderId="10" xfId="57"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justify" vertical="center" wrapText="1"/>
      <protection hidden="1"/>
    </xf>
    <xf numFmtId="0" fontId="0" fillId="0" borderId="19" xfId="0" applyFont="1" applyFill="1" applyBorder="1" applyAlignment="1" applyProtection="1">
      <alignment horizontal="center" vertical="center" wrapText="1"/>
      <protection hidden="1"/>
    </xf>
    <xf numFmtId="0" fontId="0" fillId="0" borderId="12" xfId="0" applyFont="1" applyBorder="1" applyAlignment="1" applyProtection="1">
      <alignment horizontal="center" vertical="center" wrapText="1"/>
      <protection hidden="1"/>
    </xf>
    <xf numFmtId="9" fontId="0" fillId="0" borderId="11" xfId="0" applyNumberFormat="1" applyFont="1" applyBorder="1" applyAlignment="1" applyProtection="1">
      <alignment horizontal="center" vertical="center" wrapText="1"/>
      <protection hidden="1"/>
    </xf>
    <xf numFmtId="9" fontId="0" fillId="0" borderId="16" xfId="0" applyNumberFormat="1" applyFont="1" applyBorder="1" applyAlignment="1" applyProtection="1">
      <alignment horizontal="center" vertical="center" wrapText="1"/>
      <protection hidden="1"/>
    </xf>
    <xf numFmtId="9" fontId="0" fillId="0" borderId="16"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justify" vertical="center" wrapText="1"/>
      <protection hidden="1"/>
    </xf>
    <xf numFmtId="0" fontId="0" fillId="0" borderId="20"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9" fontId="8" fillId="0" borderId="16" xfId="0" applyNumberFormat="1" applyFont="1" applyFill="1" applyBorder="1" applyAlignment="1" applyProtection="1">
      <alignment horizontal="center" vertical="center" wrapText="1"/>
      <protection hidden="1"/>
    </xf>
    <xf numFmtId="0" fontId="30" fillId="33" borderId="21" xfId="0" applyFont="1" applyFill="1" applyBorder="1" applyAlignment="1" applyProtection="1">
      <alignment vertical="center"/>
      <protection hidden="1"/>
    </xf>
    <xf numFmtId="0" fontId="30" fillId="33" borderId="0" xfId="0" applyFont="1" applyFill="1" applyBorder="1" applyAlignment="1" applyProtection="1">
      <alignment vertical="center"/>
      <protection hidden="1"/>
    </xf>
    <xf numFmtId="0" fontId="30" fillId="33" borderId="0" xfId="0" applyFont="1" applyFill="1" applyAlignment="1" applyProtection="1">
      <alignment vertical="center"/>
      <protection hidden="1"/>
    </xf>
    <xf numFmtId="0" fontId="71" fillId="0" borderId="0" xfId="0" applyFont="1" applyAlignment="1" applyProtection="1">
      <alignment vertical="center"/>
      <protection hidden="1"/>
    </xf>
    <xf numFmtId="0" fontId="72" fillId="33" borderId="0" xfId="0" applyFont="1" applyFill="1" applyAlignment="1" applyProtection="1">
      <alignment vertical="center"/>
      <protection hidden="1"/>
    </xf>
    <xf numFmtId="0" fontId="33" fillId="33" borderId="0" xfId="0" applyFont="1" applyFill="1" applyBorder="1" applyAlignment="1" applyProtection="1">
      <alignment horizontal="center" vertical="center"/>
      <protection hidden="1"/>
    </xf>
    <xf numFmtId="0" fontId="33" fillId="33" borderId="0" xfId="0" applyFont="1" applyFill="1" applyBorder="1" applyAlignment="1" applyProtection="1">
      <alignment horizontal="center" vertical="center" wrapText="1"/>
      <protection hidden="1"/>
    </xf>
    <xf numFmtId="0" fontId="34" fillId="33" borderId="0" xfId="0" applyFont="1" applyFill="1" applyBorder="1" applyAlignment="1" applyProtection="1">
      <alignment horizontal="center" vertical="center"/>
      <protection hidden="1"/>
    </xf>
    <xf numFmtId="0" fontId="33" fillId="33" borderId="0" xfId="0" applyFont="1" applyFill="1" applyAlignment="1" applyProtection="1">
      <alignment horizontal="justify" vertical="center"/>
      <protection hidden="1"/>
    </xf>
    <xf numFmtId="0" fontId="33" fillId="33" borderId="0" xfId="0" applyFont="1" applyFill="1" applyAlignment="1" applyProtection="1">
      <alignment horizontal="center" vertical="center"/>
      <protection hidden="1"/>
    </xf>
    <xf numFmtId="0" fontId="34" fillId="33" borderId="0" xfId="0" applyFont="1" applyFill="1" applyBorder="1" applyAlignment="1" applyProtection="1">
      <alignment horizontal="center" vertical="center" wrapText="1"/>
      <protection hidden="1"/>
    </xf>
    <xf numFmtId="0" fontId="35" fillId="33" borderId="0" xfId="0" applyFont="1" applyFill="1" applyAlignment="1" applyProtection="1">
      <alignment horizontal="justify" vertical="center"/>
      <protection hidden="1"/>
    </xf>
    <xf numFmtId="0" fontId="35" fillId="33" borderId="0" xfId="0" applyFont="1" applyFill="1" applyAlignment="1" applyProtection="1">
      <alignment horizontal="center" vertical="center"/>
      <protection hidden="1"/>
    </xf>
    <xf numFmtId="0" fontId="36" fillId="34" borderId="11" xfId="0" applyFont="1" applyFill="1" applyBorder="1" applyAlignment="1" applyProtection="1">
      <alignment horizontal="center" vertical="center" wrapText="1"/>
      <protection hidden="1"/>
    </xf>
    <xf numFmtId="0" fontId="36" fillId="34" borderId="10" xfId="0" applyFont="1" applyFill="1" applyBorder="1" applyAlignment="1" applyProtection="1">
      <alignment horizontal="center" vertical="center" wrapText="1"/>
      <protection hidden="1"/>
    </xf>
    <xf numFmtId="0" fontId="36" fillId="34" borderId="16" xfId="0" applyFont="1" applyFill="1" applyBorder="1" applyAlignment="1" applyProtection="1">
      <alignment horizontal="center" vertical="center" wrapText="1"/>
      <protection hidden="1"/>
    </xf>
    <xf numFmtId="1" fontId="36" fillId="34" borderId="10" xfId="57" applyNumberFormat="1" applyFont="1" applyFill="1" applyBorder="1" applyAlignment="1" applyProtection="1">
      <alignment horizontal="center" vertical="center" wrapText="1"/>
      <protection hidden="1"/>
    </xf>
    <xf numFmtId="0" fontId="36" fillId="34" borderId="12" xfId="0" applyFont="1" applyFill="1" applyBorder="1" applyAlignment="1" applyProtection="1">
      <alignment horizontal="center" vertical="center" wrapText="1"/>
      <protection hidden="1"/>
    </xf>
    <xf numFmtId="0" fontId="36" fillId="34" borderId="10" xfId="0" applyFont="1" applyFill="1" applyBorder="1" applyAlignment="1" applyProtection="1">
      <alignment horizontal="justify" vertical="center" wrapText="1"/>
      <protection hidden="1"/>
    </xf>
    <xf numFmtId="0" fontId="36" fillId="34" borderId="12" xfId="0" applyFont="1" applyFill="1" applyBorder="1" applyAlignment="1" applyProtection="1">
      <alignment horizontal="justify" vertical="center" wrapText="1"/>
      <protection hidden="1"/>
    </xf>
    <xf numFmtId="1" fontId="36" fillId="34" borderId="19" xfId="57" applyNumberFormat="1" applyFont="1" applyFill="1" applyBorder="1" applyAlignment="1" applyProtection="1">
      <alignment horizontal="center" vertical="center" wrapText="1"/>
      <protection hidden="1"/>
    </xf>
    <xf numFmtId="1" fontId="36" fillId="34" borderId="13" xfId="57" applyNumberFormat="1" applyFont="1" applyFill="1" applyBorder="1" applyAlignment="1" applyProtection="1">
      <alignment horizontal="center" vertical="center" wrapText="1"/>
      <protection hidden="1"/>
    </xf>
    <xf numFmtId="0" fontId="36" fillId="34" borderId="13" xfId="0" applyFont="1" applyFill="1" applyBorder="1" applyAlignment="1" applyProtection="1">
      <alignment horizontal="center" vertical="center" wrapText="1"/>
      <protection hidden="1"/>
    </xf>
    <xf numFmtId="0" fontId="36" fillId="34" borderId="14" xfId="0" applyFont="1" applyFill="1" applyBorder="1" applyAlignment="1" applyProtection="1">
      <alignment horizontal="center" vertical="center" wrapText="1"/>
      <protection hidden="1"/>
    </xf>
    <xf numFmtId="1" fontId="36" fillId="34" borderId="22" xfId="57" applyNumberFormat="1" applyFont="1" applyFill="1" applyBorder="1" applyAlignment="1" applyProtection="1">
      <alignment horizontal="center" vertical="center" wrapText="1"/>
      <protection hidden="1"/>
    </xf>
    <xf numFmtId="0" fontId="73" fillId="33" borderId="0" xfId="0" applyFont="1" applyFill="1" applyBorder="1" applyAlignment="1" applyProtection="1">
      <alignment horizontal="center" vertical="center"/>
      <protection hidden="1"/>
    </xf>
    <xf numFmtId="0" fontId="74" fillId="33" borderId="0" xfId="0" applyFont="1" applyFill="1" applyBorder="1" applyAlignment="1" applyProtection="1">
      <alignment horizontal="center" vertical="center"/>
      <protection hidden="1"/>
    </xf>
    <xf numFmtId="1" fontId="0" fillId="0" borderId="10" xfId="0" applyNumberFormat="1" applyFont="1" applyFill="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9" fontId="8" fillId="0" borderId="10" xfId="57" applyFont="1" applyBorder="1" applyAlignment="1" applyProtection="1">
      <alignment horizontal="center" vertical="center" wrapText="1"/>
      <protection locked="0"/>
    </xf>
    <xf numFmtId="0" fontId="0" fillId="0" borderId="13"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vertical="center" wrapText="1"/>
      <protection locked="0"/>
    </xf>
    <xf numFmtId="0" fontId="8" fillId="0" borderId="1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9" fontId="8" fillId="0" borderId="10" xfId="57"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8" fillId="0" borderId="10" xfId="0" applyFont="1" applyBorder="1" applyAlignment="1" applyProtection="1">
      <alignment horizontal="justify" vertical="center" wrapText="1"/>
      <protection locked="0"/>
    </xf>
    <xf numFmtId="9" fontId="0" fillId="0" borderId="10" xfId="0" applyNumberFormat="1" applyFont="1" applyFill="1" applyBorder="1" applyAlignment="1" applyProtection="1">
      <alignment horizontal="center" vertical="center" wrapText="1"/>
      <protection locked="0"/>
    </xf>
    <xf numFmtId="9" fontId="8" fillId="0" borderId="10" xfId="57" applyFont="1" applyFill="1" applyBorder="1" applyAlignment="1" applyProtection="1">
      <alignment horizontal="center" vertical="center" wrapText="1"/>
      <protection hidden="1" locked="0"/>
    </xf>
    <xf numFmtId="9" fontId="8" fillId="0" borderId="10" xfId="33" applyNumberFormat="1" applyFont="1" applyFill="1" applyBorder="1" applyAlignment="1" applyProtection="1">
      <alignment horizontal="center" vertical="center" wrapText="1"/>
      <protection hidden="1" locked="0"/>
    </xf>
    <xf numFmtId="2" fontId="8" fillId="0" borderId="10" xfId="33" applyNumberFormat="1" applyFont="1" applyFill="1" applyBorder="1" applyAlignment="1" applyProtection="1">
      <alignment horizontal="center" vertical="center" wrapText="1"/>
      <protection hidden="1" locked="0"/>
    </xf>
    <xf numFmtId="0" fontId="74" fillId="34" borderId="10" xfId="0" applyFont="1" applyFill="1" applyBorder="1" applyAlignment="1" applyProtection="1">
      <alignment horizontal="center" vertical="center"/>
      <protection hidden="1"/>
    </xf>
    <xf numFmtId="2" fontId="8" fillId="0" borderId="10" xfId="0" applyNumberFormat="1" applyFont="1" applyBorder="1" applyAlignment="1" applyProtection="1">
      <alignment horizontal="center" vertical="center" wrapText="1"/>
      <protection locked="0"/>
    </xf>
    <xf numFmtId="0" fontId="33" fillId="33" borderId="0" xfId="0" applyFont="1" applyFill="1" applyBorder="1" applyAlignment="1" applyProtection="1">
      <alignment horizontal="justify" vertical="center"/>
      <protection hidden="1"/>
    </xf>
    <xf numFmtId="0" fontId="34" fillId="33" borderId="0" xfId="0" applyFont="1" applyFill="1" applyBorder="1" applyAlignment="1" applyProtection="1">
      <alignment horizontal="justify" vertical="center"/>
      <protection hidden="1"/>
    </xf>
    <xf numFmtId="0" fontId="73" fillId="33" borderId="0" xfId="0" applyFont="1" applyFill="1" applyBorder="1" applyAlignment="1" applyProtection="1">
      <alignment horizontal="justify" vertical="center"/>
      <protection hidden="1"/>
    </xf>
    <xf numFmtId="0" fontId="74" fillId="33" borderId="0" xfId="0" applyFont="1" applyFill="1" applyBorder="1" applyAlignment="1" applyProtection="1">
      <alignment horizontal="justify" vertical="center"/>
      <protection hidden="1"/>
    </xf>
    <xf numFmtId="0" fontId="36" fillId="34" borderId="18" xfId="0" applyFont="1" applyFill="1" applyBorder="1" applyAlignment="1" applyProtection="1">
      <alignment horizontal="center" vertical="center" wrapText="1"/>
      <protection hidden="1"/>
    </xf>
    <xf numFmtId="170" fontId="8" fillId="0" borderId="16" xfId="57" applyNumberFormat="1" applyFont="1" applyBorder="1" applyAlignment="1" applyProtection="1">
      <alignment horizontal="center" vertical="center" wrapText="1"/>
      <protection hidden="1"/>
    </xf>
    <xf numFmtId="9" fontId="8" fillId="0" borderId="16" xfId="0" applyNumberFormat="1" applyFont="1" applyBorder="1" applyAlignment="1" applyProtection="1">
      <alignment horizontal="center" vertical="center" wrapText="1"/>
      <protection hidden="1"/>
    </xf>
    <xf numFmtId="9" fontId="8" fillId="0" borderId="16" xfId="57" applyFont="1" applyBorder="1" applyAlignment="1" applyProtection="1">
      <alignment horizontal="center" vertical="center" wrapText="1"/>
      <protection hidden="1"/>
    </xf>
    <xf numFmtId="9" fontId="8" fillId="0" borderId="16" xfId="57" applyFont="1" applyFill="1" applyBorder="1" applyAlignment="1" applyProtection="1">
      <alignment horizontal="center" vertical="center" wrapText="1"/>
      <protection hidden="1"/>
    </xf>
    <xf numFmtId="10" fontId="8" fillId="0" borderId="16" xfId="0" applyNumberFormat="1" applyFont="1" applyFill="1" applyBorder="1" applyAlignment="1" applyProtection="1">
      <alignment horizontal="center" vertical="center" wrapText="1"/>
      <protection hidden="1"/>
    </xf>
    <xf numFmtId="9" fontId="0" fillId="0" borderId="18" xfId="0" applyNumberFormat="1" applyFont="1" applyFill="1" applyBorder="1" applyAlignment="1" applyProtection="1">
      <alignment horizontal="center" vertical="center" wrapText="1"/>
      <protection hidden="1"/>
    </xf>
    <xf numFmtId="9" fontId="8" fillId="0" borderId="17" xfId="0" applyNumberFormat="1" applyFont="1" applyBorder="1" applyAlignment="1" applyProtection="1">
      <alignment horizontal="center" vertical="center" wrapText="1"/>
      <protection hidden="1"/>
    </xf>
    <xf numFmtId="10" fontId="0" fillId="0" borderId="17" xfId="0" applyNumberFormat="1" applyFont="1" applyFill="1" applyBorder="1" applyAlignment="1" applyProtection="1">
      <alignment horizontal="center" vertical="center" wrapText="1"/>
      <protection hidden="1"/>
    </xf>
    <xf numFmtId="9" fontId="8" fillId="0" borderId="10" xfId="0" applyNumberFormat="1" applyFont="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hidden="1"/>
    </xf>
    <xf numFmtId="0" fontId="0" fillId="0" borderId="22" xfId="0" applyFont="1" applyFill="1" applyBorder="1" applyAlignment="1" applyProtection="1">
      <alignment horizontal="center" vertical="center" wrapText="1"/>
      <protection hidden="1"/>
    </xf>
    <xf numFmtId="0" fontId="72" fillId="33" borderId="0" xfId="0" applyFont="1" applyFill="1" applyAlignment="1" applyProtection="1">
      <alignment horizontal="center" vertical="center"/>
      <protection hidden="1"/>
    </xf>
    <xf numFmtId="0" fontId="74" fillId="34" borderId="10" xfId="0" applyFont="1" applyFill="1" applyBorder="1" applyAlignment="1" applyProtection="1">
      <alignment horizontal="center" vertical="center" wrapText="1"/>
      <protection hidden="1"/>
    </xf>
    <xf numFmtId="178" fontId="8" fillId="0" borderId="10" xfId="0" applyNumberFormat="1" applyFont="1" applyBorder="1" applyAlignment="1" applyProtection="1">
      <alignment horizontal="center" vertical="center" wrapText="1"/>
      <protection locked="0"/>
    </xf>
    <xf numFmtId="170" fontId="8" fillId="0" borderId="10" xfId="57" applyNumberFormat="1" applyFont="1" applyFill="1" applyBorder="1" applyAlignment="1" applyProtection="1">
      <alignment horizontal="center" vertical="center" wrapText="1"/>
      <protection locked="0"/>
    </xf>
    <xf numFmtId="0" fontId="39" fillId="0" borderId="0" xfId="0" applyFont="1" applyAlignment="1" applyProtection="1">
      <alignment horizontal="center" vertical="center"/>
      <protection hidden="1"/>
    </xf>
    <xf numFmtId="0" fontId="39" fillId="0" borderId="0" xfId="0" applyFont="1" applyAlignment="1" applyProtection="1">
      <alignment horizontal="center"/>
      <protection hidden="1"/>
    </xf>
    <xf numFmtId="0" fontId="39" fillId="35" borderId="0" xfId="55" applyFont="1" applyFill="1" applyAlignment="1" applyProtection="1">
      <alignment horizontal="center" vertical="center" wrapText="1"/>
      <protection hidden="1"/>
    </xf>
    <xf numFmtId="0" fontId="39" fillId="0" borderId="0" xfId="0" applyFont="1" applyAlignment="1" applyProtection="1">
      <alignment horizontal="right"/>
      <protection hidden="1"/>
    </xf>
    <xf numFmtId="14" fontId="39" fillId="0" borderId="0" xfId="0" applyNumberFormat="1" applyFont="1" applyAlignment="1" applyProtection="1">
      <alignment horizontal="center" vertical="center"/>
      <protection hidden="1"/>
    </xf>
    <xf numFmtId="14" fontId="39" fillId="0" borderId="0" xfId="0" applyNumberFormat="1" applyFont="1" applyAlignment="1" applyProtection="1">
      <alignment horizontal="center"/>
      <protection hidden="1"/>
    </xf>
    <xf numFmtId="14" fontId="39" fillId="0" borderId="0" xfId="0" applyNumberFormat="1" applyFont="1" applyAlignment="1" applyProtection="1">
      <alignment horizontal="right"/>
      <protection hidden="1"/>
    </xf>
    <xf numFmtId="0" fontId="40" fillId="35" borderId="0" xfId="0" applyFont="1" applyFill="1" applyAlignment="1" applyProtection="1">
      <alignment horizontal="center" vertical="center" wrapText="1"/>
      <protection hidden="1"/>
    </xf>
    <xf numFmtId="0" fontId="40" fillId="35" borderId="0" xfId="0" applyFont="1" applyFill="1" applyAlignment="1" applyProtection="1">
      <alignment horizontal="right" vertical="center" wrapText="1"/>
      <protection hidden="1"/>
    </xf>
    <xf numFmtId="0" fontId="9" fillId="35" borderId="0" xfId="55" applyFont="1" applyFill="1" applyAlignment="1" applyProtection="1">
      <alignment horizontal="center" vertical="center" wrapText="1"/>
      <protection hidden="1"/>
    </xf>
    <xf numFmtId="0" fontId="8" fillId="0" borderId="0" xfId="0" applyFont="1" applyAlignment="1" applyProtection="1">
      <alignment horizontal="right"/>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justify" vertical="center" wrapText="1"/>
      <protection hidden="1"/>
    </xf>
    <xf numFmtId="0" fontId="0" fillId="0" borderId="0" xfId="0" applyFont="1" applyFill="1" applyBorder="1" applyAlignment="1" applyProtection="1">
      <alignment horizontal="left" vertical="center" wrapText="1"/>
      <protection hidden="1"/>
    </xf>
    <xf numFmtId="0" fontId="75" fillId="0" borderId="0" xfId="0" applyFont="1" applyFill="1" applyBorder="1" applyAlignment="1" applyProtection="1">
      <alignment horizontal="center" vertical="center" wrapText="1"/>
      <protection hidden="1"/>
    </xf>
    <xf numFmtId="0" fontId="0" fillId="33" borderId="0" xfId="0" applyFont="1" applyFill="1" applyBorder="1" applyAlignment="1" applyProtection="1">
      <alignment horizontal="center" vertical="center" wrapText="1"/>
      <protection hidden="1"/>
    </xf>
    <xf numFmtId="1" fontId="0" fillId="0" borderId="0" xfId="57" applyNumberFormat="1" applyFont="1" applyFill="1" applyBorder="1" applyAlignment="1" applyProtection="1">
      <alignment horizontal="center" vertical="center" wrapText="1"/>
      <protection hidden="1"/>
    </xf>
    <xf numFmtId="0" fontId="58" fillId="0" borderId="0" xfId="0" applyFont="1" applyFill="1" applyBorder="1" applyAlignment="1" applyProtection="1">
      <alignment horizontal="left" vertical="center" wrapText="1"/>
      <protection hidden="1"/>
    </xf>
    <xf numFmtId="0" fontId="71" fillId="0" borderId="10" xfId="0" applyFont="1" applyBorder="1" applyAlignment="1" applyProtection="1">
      <alignment horizontal="center" vertical="center"/>
      <protection hidden="1"/>
    </xf>
    <xf numFmtId="14" fontId="71" fillId="0" borderId="10" xfId="0" applyNumberFormat="1" applyFont="1" applyBorder="1" applyAlignment="1" applyProtection="1">
      <alignment horizontal="center" vertical="center" wrapText="1"/>
      <protection hidden="1"/>
    </xf>
    <xf numFmtId="0" fontId="71"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horizontal="justify" vertical="center"/>
      <protection hidden="1"/>
    </xf>
    <xf numFmtId="0" fontId="0" fillId="33" borderId="0" xfId="0" applyFont="1" applyFill="1" applyBorder="1" applyAlignment="1" applyProtection="1">
      <alignment horizontal="justify" vertical="center" wrapText="1"/>
      <protection hidden="1"/>
    </xf>
    <xf numFmtId="0" fontId="8" fillId="0" borderId="0" xfId="0" applyFont="1" applyFill="1" applyBorder="1" applyAlignment="1" applyProtection="1">
      <alignment horizontal="left" vertical="center" wrapText="1"/>
      <protection hidden="1"/>
    </xf>
    <xf numFmtId="0" fontId="76" fillId="0" borderId="0" xfId="0" applyFont="1" applyFill="1" applyBorder="1" applyAlignment="1" applyProtection="1">
      <alignment horizontal="center" vertical="center"/>
      <protection hidden="1"/>
    </xf>
    <xf numFmtId="0" fontId="76" fillId="0" borderId="0"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36" fillId="34" borderId="17" xfId="0" applyFont="1" applyFill="1" applyBorder="1" applyAlignment="1" applyProtection="1">
      <alignment horizontal="center" vertical="center" wrapText="1"/>
      <protection hidden="1"/>
    </xf>
    <xf numFmtId="0" fontId="78" fillId="0" borderId="0" xfId="0" applyFont="1" applyBorder="1" applyAlignment="1" applyProtection="1">
      <alignment vertical="center" wrapText="1"/>
      <protection hidden="1"/>
    </xf>
    <xf numFmtId="0" fontId="79"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9" fontId="0" fillId="0" borderId="23" xfId="57" applyFont="1" applyBorder="1" applyAlignment="1" applyProtection="1">
      <alignment horizontal="center" vertical="center" wrapText="1"/>
      <protection hidden="1"/>
    </xf>
    <xf numFmtId="9" fontId="0" fillId="0" borderId="10" xfId="57" applyFont="1" applyBorder="1" applyAlignment="1" applyProtection="1">
      <alignment horizontal="center" vertical="center" wrapText="1"/>
      <protection locked="0"/>
    </xf>
    <xf numFmtId="9" fontId="0" fillId="0" borderId="15" xfId="57" applyFont="1" applyBorder="1" applyAlignment="1" applyProtection="1">
      <alignment horizontal="center" vertical="center" wrapText="1"/>
      <protection hidden="1"/>
    </xf>
    <xf numFmtId="9" fontId="0" fillId="0" borderId="24" xfId="57" applyFont="1" applyBorder="1" applyAlignment="1" applyProtection="1">
      <alignment horizontal="center" vertical="center" wrapText="1"/>
      <protection hidden="1"/>
    </xf>
    <xf numFmtId="9" fontId="0" fillId="0" borderId="25" xfId="57"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justify" vertical="center" wrapText="1"/>
      <protection locked="0"/>
    </xf>
    <xf numFmtId="0" fontId="0" fillId="0" borderId="16" xfId="0" applyFont="1" applyBorder="1" applyAlignment="1" applyProtection="1">
      <alignment horizontal="justify" vertical="center" wrapText="1"/>
      <protection locked="0"/>
    </xf>
    <xf numFmtId="9" fontId="0" fillId="0" borderId="10" xfId="0" applyNumberFormat="1" applyFont="1" applyBorder="1" applyAlignment="1" applyProtection="1">
      <alignment horizontal="center" vertical="center" wrapText="1"/>
      <protection locked="0"/>
    </xf>
    <xf numFmtId="9" fontId="0" fillId="0" borderId="10" xfId="57" applyFont="1" applyFill="1" applyBorder="1" applyAlignment="1" applyProtection="1">
      <alignment horizontal="center" vertical="center" wrapText="1"/>
      <protection locked="0"/>
    </xf>
    <xf numFmtId="0" fontId="0" fillId="0" borderId="10" xfId="0" applyFont="1" applyBorder="1" applyAlignment="1" applyProtection="1">
      <alignment horizontal="justify" vertical="top" wrapText="1"/>
      <protection locked="0"/>
    </xf>
    <xf numFmtId="9" fontId="0" fillId="0" borderId="10" xfId="57" applyFont="1" applyFill="1" applyBorder="1" applyAlignment="1" applyProtection="1">
      <alignment horizontal="center" vertical="center" wrapText="1"/>
      <protection hidden="1"/>
    </xf>
    <xf numFmtId="9" fontId="0" fillId="0" borderId="16" xfId="57" applyFont="1" applyFill="1" applyBorder="1" applyAlignment="1" applyProtection="1">
      <alignment horizontal="center" vertical="center" wrapText="1"/>
      <protection hidden="1"/>
    </xf>
    <xf numFmtId="1" fontId="0" fillId="0" borderId="10" xfId="0" applyNumberFormat="1" applyFont="1" applyBorder="1" applyAlignment="1" applyProtection="1">
      <alignment horizontal="center" vertical="center" wrapText="1"/>
      <protection locked="0"/>
    </xf>
    <xf numFmtId="9" fontId="0" fillId="0" borderId="17" xfId="57" applyFont="1" applyFill="1" applyBorder="1" applyAlignment="1" applyProtection="1">
      <alignment horizontal="center" vertical="center" wrapText="1"/>
      <protection hidden="1"/>
    </xf>
    <xf numFmtId="9" fontId="0" fillId="0" borderId="12" xfId="57" applyFont="1" applyFill="1" applyBorder="1" applyAlignment="1" applyProtection="1">
      <alignment horizontal="center" vertical="center" wrapText="1"/>
      <protection hidden="1"/>
    </xf>
    <xf numFmtId="9" fontId="0" fillId="0" borderId="11" xfId="57" applyFont="1" applyFill="1" applyBorder="1" applyAlignment="1" applyProtection="1">
      <alignment horizontal="center" vertical="center" wrapText="1"/>
      <protection hidden="1"/>
    </xf>
    <xf numFmtId="0" fontId="65" fillId="0" borderId="0" xfId="0" applyFont="1" applyFill="1" applyBorder="1" applyAlignment="1" applyProtection="1">
      <alignment horizontal="left" vertical="center" wrapText="1"/>
      <protection hidden="1"/>
    </xf>
    <xf numFmtId="0" fontId="0" fillId="0" borderId="17" xfId="0" applyFont="1" applyBorder="1" applyAlignment="1" applyProtection="1">
      <alignment horizontal="center" vertical="center" wrapText="1"/>
      <protection locked="0"/>
    </xf>
    <xf numFmtId="170" fontId="0" fillId="0" borderId="10" xfId="57" applyNumberFormat="1" applyFont="1" applyFill="1" applyBorder="1" applyAlignment="1" applyProtection="1">
      <alignment horizontal="center" vertical="center" wrapText="1"/>
      <protection hidden="1"/>
    </xf>
    <xf numFmtId="9" fontId="0" fillId="0" borderId="16" xfId="57" applyNumberFormat="1" applyFont="1" applyFill="1" applyBorder="1" applyAlignment="1" applyProtection="1">
      <alignment horizontal="center" vertical="center" wrapText="1"/>
      <protection hidden="1"/>
    </xf>
    <xf numFmtId="170" fontId="0" fillId="0" borderId="17" xfId="57" applyNumberFormat="1" applyFont="1" applyFill="1" applyBorder="1" applyAlignment="1" applyProtection="1">
      <alignment horizontal="center" vertical="center" wrapText="1"/>
      <protection hidden="1"/>
    </xf>
    <xf numFmtId="170" fontId="0" fillId="0" borderId="12" xfId="57" applyNumberFormat="1" applyFont="1" applyFill="1" applyBorder="1" applyAlignment="1" applyProtection="1">
      <alignment horizontal="center" vertical="center" wrapText="1"/>
      <protection hidden="1"/>
    </xf>
    <xf numFmtId="170" fontId="0" fillId="0" borderId="11" xfId="57" applyNumberFormat="1" applyFont="1" applyFill="1" applyBorder="1" applyAlignment="1" applyProtection="1">
      <alignment horizontal="center" vertical="center" wrapText="1"/>
      <protection hidden="1"/>
    </xf>
    <xf numFmtId="9" fontId="0" fillId="0" borderId="0" xfId="0" applyNumberFormat="1" applyFont="1" applyFill="1" applyBorder="1" applyAlignment="1" applyProtection="1">
      <alignment horizontal="left" vertical="center" wrapText="1"/>
      <protection hidden="1"/>
    </xf>
    <xf numFmtId="170" fontId="0" fillId="0" borderId="10" xfId="57" applyNumberFormat="1" applyFont="1" applyFill="1" applyBorder="1" applyAlignment="1" applyProtection="1">
      <alignment horizontal="center" vertical="center" wrapText="1"/>
      <protection locked="0"/>
    </xf>
    <xf numFmtId="9" fontId="0" fillId="0" borderId="13" xfId="57" applyFont="1" applyFill="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3" xfId="0" applyFont="1" applyBorder="1" applyAlignment="1" applyProtection="1">
      <alignment horizontal="justify" vertical="center" wrapText="1"/>
      <protection locked="0"/>
    </xf>
    <xf numFmtId="0" fontId="0" fillId="0" borderId="14" xfId="0" applyFont="1" applyBorder="1" applyAlignment="1" applyProtection="1">
      <alignment horizontal="justify" vertical="center" wrapText="1"/>
      <protection locked="0"/>
    </xf>
    <xf numFmtId="1" fontId="0" fillId="0" borderId="0"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wrapText="1"/>
      <protection hidden="1"/>
    </xf>
    <xf numFmtId="0" fontId="65" fillId="0" borderId="0" xfId="0" applyFont="1"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65" fillId="0" borderId="0" xfId="0" applyFont="1" applyAlignment="1" applyProtection="1">
      <alignment vertical="center" wrapText="1"/>
      <protection hidden="1"/>
    </xf>
    <xf numFmtId="0" fontId="47" fillId="0" borderId="10" xfId="33" applyFont="1" applyFill="1" applyBorder="1" applyAlignment="1" applyProtection="1">
      <alignment horizontal="center" vertical="center" wrapText="1"/>
      <protection hidden="1"/>
    </xf>
    <xf numFmtId="0" fontId="47" fillId="0" borderId="1" xfId="33" applyFont="1" applyFill="1" applyBorder="1" applyAlignment="1" applyProtection="1">
      <alignment horizontal="center" vertical="center" wrapText="1"/>
      <protection hidden="1"/>
    </xf>
    <xf numFmtId="0" fontId="47" fillId="0" borderId="13" xfId="33" applyFont="1" applyFill="1" applyBorder="1" applyAlignment="1" applyProtection="1">
      <alignment horizontal="center" vertical="center" wrapText="1"/>
      <protection hidden="1"/>
    </xf>
    <xf numFmtId="0" fontId="36" fillId="34" borderId="26" xfId="0" applyFont="1" applyFill="1" applyBorder="1" applyAlignment="1" applyProtection="1">
      <alignment horizontal="center" vertical="center" wrapText="1"/>
      <protection hidden="1"/>
    </xf>
    <xf numFmtId="1" fontId="36" fillId="34" borderId="26" xfId="57" applyNumberFormat="1" applyFont="1" applyFill="1" applyBorder="1" applyAlignment="1" applyProtection="1">
      <alignment horizontal="center" vertical="center" wrapText="1"/>
      <protection hidden="1"/>
    </xf>
    <xf numFmtId="0" fontId="36" fillId="34" borderId="27" xfId="0" applyFont="1" applyFill="1" applyBorder="1" applyAlignment="1" applyProtection="1">
      <alignment horizontal="center" vertical="center" wrapText="1"/>
      <protection hidden="1"/>
    </xf>
    <xf numFmtId="0" fontId="0" fillId="0" borderId="28" xfId="0" applyFont="1" applyBorder="1" applyAlignment="1" applyProtection="1">
      <alignment horizontal="center" vertical="center" wrapText="1"/>
      <protection locked="0"/>
    </xf>
    <xf numFmtId="9" fontId="0" fillId="0" borderId="28" xfId="0" applyNumberFormat="1" applyFont="1" applyBorder="1" applyAlignment="1" applyProtection="1">
      <alignment horizontal="center" vertical="center" wrapText="1"/>
      <protection locked="0"/>
    </xf>
    <xf numFmtId="0" fontId="0" fillId="0" borderId="28" xfId="0" applyFont="1" applyBorder="1" applyAlignment="1" applyProtection="1">
      <alignment horizontal="justify" vertical="center" wrapText="1"/>
      <protection locked="0"/>
    </xf>
    <xf numFmtId="0" fontId="0" fillId="0" borderId="29" xfId="0" applyFont="1" applyBorder="1" applyAlignment="1" applyProtection="1">
      <alignment horizontal="justify" vertical="center" wrapText="1"/>
      <protection locked="0"/>
    </xf>
    <xf numFmtId="0" fontId="0" fillId="0" borderId="16" xfId="0" applyFont="1" applyBorder="1" applyAlignment="1" applyProtection="1">
      <alignment horizontal="center" vertical="center" wrapText="1"/>
      <protection locked="0"/>
    </xf>
    <xf numFmtId="2" fontId="0" fillId="0" borderId="0" xfId="57" applyNumberFormat="1" applyFont="1" applyFill="1" applyBorder="1" applyAlignment="1" applyProtection="1">
      <alignment horizontal="center" vertical="center" wrapText="1"/>
      <protection hidden="1"/>
    </xf>
    <xf numFmtId="0" fontId="1" fillId="0" borderId="17" xfId="0" applyFont="1" applyFill="1" applyBorder="1" applyAlignment="1" applyProtection="1">
      <alignment horizontal="center" vertical="center" wrapText="1"/>
      <protection hidden="1"/>
    </xf>
    <xf numFmtId="9" fontId="0" fillId="0" borderId="10" xfId="57" applyFont="1" applyBorder="1" applyAlignment="1" applyProtection="1">
      <alignment horizontal="center" vertical="center" wrapText="1"/>
      <protection hidden="1"/>
    </xf>
    <xf numFmtId="170" fontId="0" fillId="0" borderId="10" xfId="57" applyNumberFormat="1" applyFont="1" applyBorder="1" applyAlignment="1" applyProtection="1">
      <alignment horizontal="center" vertical="center" wrapText="1"/>
      <protection hidden="1"/>
    </xf>
    <xf numFmtId="0" fontId="0" fillId="0" borderId="10" xfId="0" applyFont="1" applyFill="1" applyBorder="1" applyAlignment="1" applyProtection="1">
      <alignment horizontal="justify" vertical="top" wrapText="1"/>
      <protection hidden="1"/>
    </xf>
    <xf numFmtId="9" fontId="0" fillId="0" borderId="10" xfId="57"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hidden="1"/>
    </xf>
    <xf numFmtId="170" fontId="0" fillId="0" borderId="10" xfId="57" applyNumberFormat="1" applyFont="1" applyFill="1" applyBorder="1" applyAlignment="1" applyProtection="1">
      <alignment horizontal="center" vertical="center" wrapText="1"/>
      <protection hidden="1"/>
    </xf>
    <xf numFmtId="170" fontId="8" fillId="0" borderId="10" xfId="57" applyNumberFormat="1" applyFont="1" applyBorder="1" applyAlignment="1" applyProtection="1">
      <alignment horizontal="center" vertical="center" wrapText="1"/>
      <protection locked="0"/>
    </xf>
    <xf numFmtId="0" fontId="81" fillId="0" borderId="16" xfId="0" applyFont="1" applyBorder="1" applyAlignment="1">
      <alignment horizontal="justify" vertical="center" wrapText="1"/>
    </xf>
    <xf numFmtId="0" fontId="8" fillId="0" borderId="16" xfId="0" applyFont="1" applyBorder="1" applyAlignment="1" applyProtection="1">
      <alignment horizontal="justify" vertical="center" wrapText="1"/>
      <protection locked="0"/>
    </xf>
    <xf numFmtId="0" fontId="0" fillId="0" borderId="16" xfId="0" applyFont="1" applyFill="1" applyBorder="1" applyAlignment="1">
      <alignment vertical="center" wrapText="1"/>
    </xf>
    <xf numFmtId="0" fontId="0" fillId="0" borderId="18" xfId="0" applyFont="1" applyBorder="1" applyAlignment="1" applyProtection="1">
      <alignment horizontal="justify" vertical="center" wrapText="1"/>
      <protection locked="0"/>
    </xf>
    <xf numFmtId="0" fontId="8" fillId="0" borderId="17" xfId="0" applyFont="1" applyFill="1" applyBorder="1" applyAlignment="1" applyProtection="1">
      <alignment horizontal="center" vertical="center" wrapText="1"/>
      <protection hidden="1"/>
    </xf>
    <xf numFmtId="0" fontId="0" fillId="0" borderId="10" xfId="0" applyBorder="1" applyAlignment="1" applyProtection="1">
      <alignment horizontal="justify" vertical="center" wrapText="1"/>
      <protection hidden="1"/>
    </xf>
    <xf numFmtId="0" fontId="0" fillId="0" borderId="12" xfId="0" applyBorder="1" applyAlignment="1" applyProtection="1">
      <alignment horizontal="justify" vertical="center" wrapText="1"/>
      <protection hidden="1"/>
    </xf>
    <xf numFmtId="0" fontId="0" fillId="0" borderId="12" xfId="0" applyFont="1" applyFill="1" applyBorder="1" applyAlignment="1" applyProtection="1">
      <alignment horizontal="left" vertical="center" wrapText="1"/>
      <protection hidden="1"/>
    </xf>
    <xf numFmtId="1" fontId="0" fillId="0" borderId="12" xfId="0" applyNumberFormat="1" applyFont="1" applyBorder="1" applyAlignment="1" applyProtection="1">
      <alignment horizontal="justify" vertical="center" wrapText="1"/>
      <protection hidden="1"/>
    </xf>
    <xf numFmtId="0" fontId="0" fillId="0" borderId="12" xfId="0" applyFont="1" applyFill="1" applyBorder="1" applyAlignment="1" applyProtection="1">
      <alignment vertical="center" wrapText="1"/>
      <protection hidden="1"/>
    </xf>
    <xf numFmtId="178" fontId="0" fillId="0" borderId="11" xfId="0" applyNumberFormat="1" applyFont="1" applyFill="1" applyBorder="1" applyAlignment="1" applyProtection="1">
      <alignment horizontal="center" vertical="center" wrapText="1"/>
      <protection hidden="1"/>
    </xf>
    <xf numFmtId="170" fontId="0" fillId="0" borderId="11" xfId="57" applyNumberFormat="1" applyFont="1" applyFill="1" applyBorder="1" applyAlignment="1" applyProtection="1">
      <alignment horizontal="center" vertical="center" wrapText="1"/>
      <protection hidden="1"/>
    </xf>
    <xf numFmtId="1" fontId="0" fillId="0" borderId="11" xfId="0" applyNumberFormat="1" applyFont="1" applyFill="1" applyBorder="1" applyAlignment="1" applyProtection="1">
      <alignment horizontal="center" vertical="center" wrapText="1"/>
      <protection hidden="1"/>
    </xf>
    <xf numFmtId="0" fontId="0" fillId="0" borderId="12" xfId="0" applyFont="1" applyFill="1" applyBorder="1" applyAlignment="1" applyProtection="1">
      <alignment horizontal="justify" vertical="top" wrapText="1"/>
      <protection hidden="1"/>
    </xf>
    <xf numFmtId="0" fontId="0" fillId="0" borderId="11" xfId="0" applyFont="1" applyFill="1" applyBorder="1" applyAlignment="1" applyProtection="1">
      <alignment horizontal="center" vertical="center" wrapText="1"/>
      <protection hidden="1"/>
    </xf>
    <xf numFmtId="0" fontId="0" fillId="0" borderId="30"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8" xfId="0" applyBorder="1" applyAlignment="1" applyProtection="1">
      <alignment horizontal="justify" vertical="center" wrapText="1"/>
      <protection locked="0"/>
    </xf>
    <xf numFmtId="0" fontId="0" fillId="0" borderId="31" xfId="0" applyBorder="1" applyAlignment="1" applyProtection="1">
      <alignment horizontal="justify" vertical="center" wrapText="1"/>
      <protection locked="0"/>
    </xf>
    <xf numFmtId="9" fontId="0" fillId="0" borderId="28" xfId="57" applyFont="1" applyBorder="1" applyAlignment="1" applyProtection="1">
      <alignment horizontal="center" vertical="center" wrapText="1"/>
      <protection locked="0"/>
    </xf>
    <xf numFmtId="0" fontId="0" fillId="0" borderId="17"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9" fontId="0" fillId="0" borderId="10" xfId="0" applyNumberFormat="1" applyBorder="1" applyAlignment="1" applyProtection="1">
      <alignment horizontal="center" vertical="center" wrapText="1"/>
      <protection hidden="1"/>
    </xf>
    <xf numFmtId="0" fontId="81" fillId="0" borderId="10" xfId="0" applyFont="1" applyBorder="1" applyAlignment="1">
      <alignment vertical="top" wrapText="1"/>
    </xf>
    <xf numFmtId="9" fontId="0" fillId="0" borderId="10" xfId="57" applyFont="1" applyFill="1" applyBorder="1" applyAlignment="1" applyProtection="1">
      <alignment horizontal="center" vertical="center" wrapText="1"/>
      <protection hidden="1"/>
    </xf>
    <xf numFmtId="9" fontId="8" fillId="36" borderId="17" xfId="57" applyFont="1" applyFill="1" applyBorder="1" applyAlignment="1">
      <alignment horizontal="center" vertical="center" wrapText="1"/>
    </xf>
    <xf numFmtId="9" fontId="0" fillId="0" borderId="10" xfId="57" applyFont="1" applyBorder="1" applyAlignment="1" applyProtection="1">
      <alignment horizontal="center" vertical="center" wrapText="1"/>
      <protection hidden="1"/>
    </xf>
    <xf numFmtId="170" fontId="8" fillId="0" borderId="10" xfId="57" applyNumberFormat="1" applyFont="1" applyFill="1" applyBorder="1" applyAlignment="1" applyProtection="1">
      <alignment horizontal="center" vertical="center" wrapText="1"/>
      <protection hidden="1"/>
    </xf>
    <xf numFmtId="2" fontId="8" fillId="0" borderId="17" xfId="0" applyNumberFormat="1" applyFont="1" applyFill="1" applyBorder="1" applyAlignment="1" applyProtection="1">
      <alignment horizontal="center" vertical="center" wrapText="1"/>
      <protection hidden="1"/>
    </xf>
    <xf numFmtId="9" fontId="0" fillId="0" borderId="11" xfId="57" applyFont="1" applyBorder="1" applyAlignment="1" applyProtection="1">
      <alignment horizontal="center" vertical="center" wrapText="1"/>
      <protection locked="0"/>
    </xf>
    <xf numFmtId="9" fontId="0" fillId="0" borderId="10" xfId="57" applyFont="1" applyBorder="1" applyAlignment="1" applyProtection="1">
      <alignment horizontal="center" vertical="center" wrapText="1"/>
      <protection locked="0"/>
    </xf>
    <xf numFmtId="170" fontId="8" fillId="0" borderId="17" xfId="0" applyNumberFormat="1" applyFont="1" applyFill="1" applyBorder="1" applyAlignment="1" applyProtection="1">
      <alignment horizontal="center" vertical="center" wrapText="1"/>
      <protection hidden="1"/>
    </xf>
    <xf numFmtId="9" fontId="0" fillId="0" borderId="10" xfId="57" applyFont="1" applyFill="1" applyBorder="1" applyAlignment="1" applyProtection="1">
      <alignment horizontal="center" vertical="center" wrapText="1"/>
      <protection hidden="1"/>
    </xf>
    <xf numFmtId="1" fontId="36" fillId="34" borderId="11" xfId="57" applyNumberFormat="1" applyFont="1" applyFill="1" applyBorder="1" applyAlignment="1" applyProtection="1">
      <alignment horizontal="center" vertical="center" wrapText="1"/>
      <protection hidden="1"/>
    </xf>
    <xf numFmtId="1" fontId="8" fillId="0" borderId="11" xfId="0" applyNumberFormat="1" applyFont="1" applyBorder="1" applyAlignment="1" applyProtection="1">
      <alignment horizontal="center" vertical="center" wrapText="1"/>
      <protection locked="0"/>
    </xf>
    <xf numFmtId="1" fontId="8" fillId="0" borderId="11" xfId="0" applyNumberFormat="1" applyFont="1" applyFill="1" applyBorder="1" applyAlignment="1" applyProtection="1">
      <alignment horizontal="center" vertical="center" wrapText="1"/>
      <protection locked="0"/>
    </xf>
    <xf numFmtId="9" fontId="8" fillId="0" borderId="11" xfId="57" applyFont="1" applyBorder="1" applyAlignment="1" applyProtection="1">
      <alignment horizontal="center" vertical="center" wrapText="1"/>
      <protection locked="0"/>
    </xf>
    <xf numFmtId="1" fontId="0" fillId="0" borderId="11" xfId="0" applyNumberFormat="1" applyFont="1" applyFill="1" applyBorder="1" applyAlignment="1" applyProtection="1">
      <alignment horizontal="center" vertical="center" wrapText="1"/>
      <protection locked="0"/>
    </xf>
    <xf numFmtId="178" fontId="8" fillId="0" borderId="11" xfId="0" applyNumberFormat="1" applyFont="1" applyBorder="1" applyAlignment="1" applyProtection="1">
      <alignment horizontal="center" vertical="center" wrapText="1"/>
      <protection locked="0"/>
    </xf>
    <xf numFmtId="1" fontId="0" fillId="0" borderId="11" xfId="0" applyNumberFormat="1" applyFont="1" applyBorder="1" applyAlignment="1" applyProtection="1">
      <alignment horizontal="center" vertical="center" wrapText="1"/>
      <protection locked="0"/>
    </xf>
    <xf numFmtId="9" fontId="0" fillId="0" borderId="11" xfId="0" applyNumberFormat="1" applyFont="1" applyFill="1" applyBorder="1" applyAlignment="1" applyProtection="1">
      <alignment horizontal="center" vertical="center" wrapText="1"/>
      <protection locked="0"/>
    </xf>
    <xf numFmtId="1" fontId="0" fillId="0" borderId="11" xfId="57" applyNumberFormat="1" applyFont="1" applyFill="1" applyBorder="1" applyAlignment="1" applyProtection="1">
      <alignment horizontal="center" vertical="center" wrapText="1"/>
      <protection locked="0"/>
    </xf>
    <xf numFmtId="9" fontId="8" fillId="0" borderId="11" xfId="57" applyFont="1" applyFill="1" applyBorder="1" applyAlignment="1" applyProtection="1">
      <alignment horizontal="center" vertical="center" wrapText="1"/>
      <protection hidden="1" locked="0"/>
    </xf>
    <xf numFmtId="2" fontId="8" fillId="0" borderId="11" xfId="33" applyNumberFormat="1" applyFont="1" applyFill="1" applyBorder="1" applyAlignment="1" applyProtection="1">
      <alignment horizontal="center" vertical="center" wrapText="1"/>
      <protection hidden="1" locked="0"/>
    </xf>
    <xf numFmtId="9" fontId="0" fillId="0" borderId="11" xfId="57" applyFont="1" applyFill="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2" fontId="8" fillId="0" borderId="11" xfId="57" applyNumberFormat="1" applyFont="1" applyFill="1" applyBorder="1" applyAlignment="1" applyProtection="1">
      <alignment horizontal="center" vertical="center" wrapText="1"/>
      <protection locked="0"/>
    </xf>
    <xf numFmtId="178" fontId="8" fillId="0" borderId="11" xfId="0" applyNumberFormat="1" applyFont="1" applyFill="1" applyBorder="1" applyAlignment="1" applyProtection="1">
      <alignment horizontal="center" vertical="center" wrapText="1"/>
      <protection locked="0"/>
    </xf>
    <xf numFmtId="178" fontId="8" fillId="0" borderId="11" xfId="57" applyNumberFormat="1" applyFont="1" applyFill="1" applyBorder="1" applyAlignment="1" applyProtection="1">
      <alignment horizontal="center" vertical="center" wrapText="1"/>
      <protection locked="0"/>
    </xf>
    <xf numFmtId="2" fontId="8" fillId="0" borderId="11" xfId="0" applyNumberFormat="1" applyFont="1" applyFill="1" applyBorder="1" applyAlignment="1" applyProtection="1">
      <alignment horizontal="center" vertical="center" wrapText="1"/>
      <protection locked="0"/>
    </xf>
    <xf numFmtId="9" fontId="8" fillId="0" borderId="11" xfId="57"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9" fontId="0" fillId="0" borderId="22" xfId="57" applyFont="1" applyFill="1" applyBorder="1" applyAlignment="1" applyProtection="1">
      <alignment horizontal="center" vertical="center" wrapText="1"/>
      <protection locked="0"/>
    </xf>
    <xf numFmtId="170" fontId="0" fillId="0" borderId="13" xfId="57" applyNumberFormat="1" applyFont="1" applyFill="1" applyBorder="1" applyAlignment="1" applyProtection="1">
      <alignment horizontal="center" vertical="center" wrapText="1"/>
      <protection locked="0"/>
    </xf>
    <xf numFmtId="10" fontId="0" fillId="0" borderId="11" xfId="57" applyNumberFormat="1" applyFont="1" applyBorder="1" applyAlignment="1" applyProtection="1">
      <alignment horizontal="center" vertical="center" wrapText="1"/>
      <protection locked="0"/>
    </xf>
    <xf numFmtId="10" fontId="8" fillId="0" borderId="10" xfId="0" applyNumberFormat="1" applyFont="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9" fontId="0" fillId="0" borderId="17" xfId="57" applyFont="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hidden="1"/>
    </xf>
    <xf numFmtId="9" fontId="0" fillId="0" borderId="11" xfId="0" applyNumberFormat="1" applyFont="1" applyBorder="1" applyAlignment="1" applyProtection="1">
      <alignment horizontal="center" vertical="center" wrapText="1"/>
      <protection locked="0"/>
    </xf>
    <xf numFmtId="1" fontId="0" fillId="0" borderId="10" xfId="57" applyNumberFormat="1" applyFont="1" applyFill="1" applyBorder="1" applyAlignment="1" applyProtection="1">
      <alignment horizontal="center" vertical="center" wrapText="1"/>
      <protection hidden="1"/>
    </xf>
    <xf numFmtId="178" fontId="0" fillId="0" borderId="10" xfId="57" applyNumberFormat="1" applyFont="1" applyFill="1" applyBorder="1" applyAlignment="1" applyProtection="1">
      <alignment horizontal="center" vertical="center" wrapText="1"/>
      <protection hidden="1"/>
    </xf>
    <xf numFmtId="2" fontId="0" fillId="0" borderId="10" xfId="57" applyNumberFormat="1" applyFont="1" applyFill="1" applyBorder="1" applyAlignment="1" applyProtection="1">
      <alignment horizontal="center" vertical="center" wrapText="1"/>
      <protection hidden="1"/>
    </xf>
    <xf numFmtId="9" fontId="0" fillId="0" borderId="11" xfId="57" applyFont="1" applyBorder="1" applyAlignment="1" applyProtection="1">
      <alignment horizontal="center" vertical="center" wrapText="1"/>
      <protection locked="0"/>
    </xf>
    <xf numFmtId="9" fontId="0" fillId="0" borderId="10" xfId="57" applyFont="1" applyBorder="1" applyAlignment="1" applyProtection="1">
      <alignment horizontal="center" vertical="center" wrapText="1"/>
      <protection locked="0"/>
    </xf>
    <xf numFmtId="9" fontId="8" fillId="0" borderId="13" xfId="0" applyNumberFormat="1" applyFont="1" applyFill="1" applyBorder="1" applyAlignment="1" applyProtection="1">
      <alignment horizontal="center" vertical="center" wrapText="1"/>
      <protection hidden="1"/>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justify" vertical="center" wrapText="1"/>
      <protection locked="0"/>
    </xf>
    <xf numFmtId="9" fontId="0" fillId="0" borderId="10" xfId="57" applyFont="1" applyFill="1" applyBorder="1" applyAlignment="1" applyProtection="1">
      <alignment horizontal="center" vertical="center" wrapText="1"/>
      <protection hidden="1"/>
    </xf>
    <xf numFmtId="2" fontId="8" fillId="0" borderId="10" xfId="0" applyNumberFormat="1" applyFont="1" applyBorder="1" applyAlignment="1" applyProtection="1">
      <alignment horizontal="center" vertical="center" wrapText="1"/>
      <protection hidden="1"/>
    </xf>
    <xf numFmtId="1" fontId="8" fillId="0" borderId="10" xfId="57" applyNumberFormat="1" applyFont="1" applyBorder="1" applyAlignment="1" applyProtection="1">
      <alignment horizontal="center" vertical="center" wrapText="1"/>
      <protection hidden="1"/>
    </xf>
    <xf numFmtId="9" fontId="8" fillId="0" borderId="10" xfId="57" applyFont="1" applyBorder="1" applyAlignment="1" applyProtection="1">
      <alignment horizontal="center" vertical="center" wrapText="1"/>
      <protection hidden="1"/>
    </xf>
    <xf numFmtId="2" fontId="8" fillId="0" borderId="10" xfId="0" applyNumberFormat="1" applyFont="1" applyFill="1" applyBorder="1" applyAlignment="1" applyProtection="1">
      <alignment horizontal="center" vertical="center" wrapText="1"/>
      <protection hidden="1"/>
    </xf>
    <xf numFmtId="0" fontId="0" fillId="33" borderId="11"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justify" vertical="center" wrapText="1"/>
      <protection locked="0"/>
    </xf>
    <xf numFmtId="9" fontId="0" fillId="33" borderId="10" xfId="57" applyFont="1" applyFill="1" applyBorder="1" applyAlignment="1" applyProtection="1">
      <alignment horizontal="center" vertical="center" wrapText="1"/>
      <protection locked="0"/>
    </xf>
    <xf numFmtId="9" fontId="0" fillId="33" borderId="10" xfId="57" applyFont="1" applyFill="1" applyBorder="1" applyAlignment="1" applyProtection="1">
      <alignment horizontal="center" vertical="center" wrapText="1"/>
      <protection locked="0"/>
    </xf>
    <xf numFmtId="0" fontId="36" fillId="34" borderId="32" xfId="0" applyFont="1" applyFill="1" applyBorder="1" applyAlignment="1" applyProtection="1">
      <alignment horizontal="center" vertical="center" wrapText="1"/>
      <protection hidden="1"/>
    </xf>
    <xf numFmtId="0" fontId="0" fillId="0" borderId="33"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0" fillId="0" borderId="12" xfId="0" applyFont="1" applyBorder="1" applyAlignment="1" applyProtection="1">
      <alignment horizontal="justify" vertical="center" wrapText="1"/>
      <protection locked="0"/>
    </xf>
    <xf numFmtId="0" fontId="0" fillId="0" borderId="12" xfId="0" applyFont="1" applyFill="1" applyBorder="1" applyAlignment="1" applyProtection="1">
      <alignment horizontal="justify" vertical="center" wrapText="1"/>
      <protection locked="0"/>
    </xf>
    <xf numFmtId="0" fontId="0" fillId="0" borderId="12" xfId="0" applyBorder="1" applyAlignment="1" applyProtection="1">
      <alignment horizontal="justify" vertical="center" wrapText="1"/>
      <protection locked="0"/>
    </xf>
    <xf numFmtId="0" fontId="0" fillId="33" borderId="12" xfId="0" applyFont="1" applyFill="1" applyBorder="1" applyAlignment="1" applyProtection="1">
      <alignment horizontal="justify" vertical="center" wrapText="1"/>
      <protection locked="0"/>
    </xf>
    <xf numFmtId="0" fontId="0" fillId="0" borderId="11" xfId="0" applyFont="1" applyBorder="1" applyAlignment="1" applyProtection="1">
      <alignment horizontal="justify" vertical="center" wrapText="1"/>
      <protection locked="0"/>
    </xf>
    <xf numFmtId="0" fontId="0" fillId="0" borderId="12" xfId="0" applyFont="1" applyBorder="1" applyAlignment="1" applyProtection="1">
      <alignment horizontal="justify" vertical="top" wrapText="1"/>
      <protection locked="0"/>
    </xf>
    <xf numFmtId="0" fontId="0" fillId="0" borderId="14" xfId="0" applyFont="1" applyFill="1" applyBorder="1" applyAlignment="1" applyProtection="1">
      <alignment horizontal="justify" vertical="center" wrapText="1"/>
      <protection locked="0"/>
    </xf>
    <xf numFmtId="0" fontId="0" fillId="0" borderId="25"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9" fontId="0" fillId="0" borderId="15" xfId="0" applyNumberFormat="1" applyFont="1" applyBorder="1" applyAlignment="1" applyProtection="1">
      <alignment horizontal="center" vertical="center" wrapText="1"/>
      <protection locked="0"/>
    </xf>
    <xf numFmtId="0" fontId="0" fillId="0" borderId="15" xfId="0" applyFont="1" applyBorder="1" applyAlignment="1" applyProtection="1">
      <alignment horizontal="justify" vertical="center" wrapText="1"/>
      <protection locked="0"/>
    </xf>
    <xf numFmtId="0" fontId="0" fillId="0" borderId="24" xfId="0" applyFont="1" applyBorder="1" applyAlignment="1" applyProtection="1">
      <alignment horizontal="justify" vertical="center" wrapText="1"/>
      <protection locked="0"/>
    </xf>
    <xf numFmtId="0" fontId="36" fillId="34" borderId="22" xfId="0" applyFont="1" applyFill="1" applyBorder="1" applyAlignment="1" applyProtection="1">
      <alignment horizontal="center" vertical="center" wrapText="1"/>
      <protection hidden="1"/>
    </xf>
    <xf numFmtId="9" fontId="0" fillId="0" borderId="16" xfId="57" applyFont="1" applyBorder="1" applyAlignment="1" applyProtection="1">
      <alignment horizontal="center" vertical="center" wrapText="1"/>
      <protection locked="0"/>
    </xf>
    <xf numFmtId="170" fontId="8" fillId="0" borderId="16" xfId="57" applyNumberFormat="1" applyFont="1" applyBorder="1" applyAlignment="1" applyProtection="1">
      <alignment horizontal="center" vertical="center" wrapText="1"/>
      <protection locked="0"/>
    </xf>
    <xf numFmtId="9" fontId="8" fillId="0" borderId="16" xfId="57" applyFont="1" applyFill="1" applyBorder="1" applyAlignment="1" applyProtection="1">
      <alignment horizontal="center" vertical="center" wrapText="1"/>
      <protection locked="0"/>
    </xf>
    <xf numFmtId="9" fontId="8" fillId="0" borderId="16" xfId="57" applyFont="1" applyBorder="1" applyAlignment="1" applyProtection="1">
      <alignment horizontal="center" vertical="center" wrapText="1"/>
      <protection locked="0"/>
    </xf>
    <xf numFmtId="9" fontId="0" fillId="0" borderId="16" xfId="57" applyFont="1" applyFill="1" applyBorder="1" applyAlignment="1" applyProtection="1">
      <alignment horizontal="center" vertical="center" wrapText="1"/>
      <protection locked="0"/>
    </xf>
    <xf numFmtId="170" fontId="0" fillId="0" borderId="16" xfId="57" applyNumberFormat="1" applyFont="1" applyFill="1" applyBorder="1" applyAlignment="1" applyProtection="1">
      <alignment horizontal="center" vertical="center" wrapText="1"/>
      <protection locked="0"/>
    </xf>
    <xf numFmtId="9" fontId="8" fillId="0" borderId="16" xfId="33" applyNumberFormat="1" applyFont="1" applyFill="1" applyBorder="1" applyAlignment="1" applyProtection="1">
      <alignment horizontal="center" vertical="center" wrapText="1"/>
      <protection hidden="1" locked="0"/>
    </xf>
    <xf numFmtId="170" fontId="8" fillId="0" borderId="16" xfId="57" applyNumberFormat="1" applyFont="1" applyFill="1" applyBorder="1" applyAlignment="1" applyProtection="1">
      <alignment horizontal="center" vertical="center" wrapText="1"/>
      <protection locked="0"/>
    </xf>
    <xf numFmtId="9" fontId="8" fillId="0" borderId="16" xfId="57" applyFont="1" applyFill="1" applyBorder="1" applyAlignment="1" applyProtection="1">
      <alignment horizontal="center" vertical="center" wrapText="1"/>
      <protection hidden="1" locked="0"/>
    </xf>
    <xf numFmtId="170" fontId="0" fillId="0" borderId="18" xfId="57" applyNumberFormat="1" applyFont="1" applyFill="1" applyBorder="1" applyAlignment="1" applyProtection="1">
      <alignment horizontal="center" vertical="center" wrapText="1"/>
      <protection locked="0"/>
    </xf>
    <xf numFmtId="1" fontId="36" fillId="34" borderId="32" xfId="57" applyNumberFormat="1" applyFont="1" applyFill="1" applyBorder="1" applyAlignment="1" applyProtection="1">
      <alignment horizontal="center" vertical="center" wrapText="1"/>
      <protection hidden="1"/>
    </xf>
    <xf numFmtId="0" fontId="36" fillId="34" borderId="34" xfId="0" applyFont="1" applyFill="1" applyBorder="1" applyAlignment="1" applyProtection="1">
      <alignment horizontal="center" vertical="center" wrapText="1"/>
      <protection hidden="1"/>
    </xf>
    <xf numFmtId="1" fontId="36" fillId="34" borderId="35" xfId="57" applyNumberFormat="1" applyFont="1" applyFill="1" applyBorder="1" applyAlignment="1" applyProtection="1">
      <alignment horizontal="center" vertical="center" wrapText="1"/>
      <protection hidden="1"/>
    </xf>
    <xf numFmtId="170" fontId="8" fillId="0" borderId="10" xfId="0" applyNumberFormat="1" applyFont="1" applyBorder="1" applyAlignment="1" applyProtection="1">
      <alignment horizontal="center" vertical="center" wrapText="1"/>
      <protection hidden="1"/>
    </xf>
    <xf numFmtId="170" fontId="8" fillId="0" borderId="10" xfId="0" applyNumberFormat="1" applyFont="1" applyFill="1" applyBorder="1" applyAlignment="1" applyProtection="1">
      <alignment horizontal="center" vertical="center" wrapText="1"/>
      <protection hidden="1"/>
    </xf>
    <xf numFmtId="0" fontId="58" fillId="0" borderId="17" xfId="0" applyFont="1" applyBorder="1" applyAlignment="1" applyProtection="1">
      <alignment horizontal="center" vertical="center" wrapText="1"/>
      <protection hidden="1"/>
    </xf>
    <xf numFmtId="0" fontId="65" fillId="0" borderId="17" xfId="0" applyFont="1" applyBorder="1" applyAlignment="1" applyProtection="1">
      <alignment horizontal="center" vertical="center" wrapText="1"/>
      <protection hidden="1"/>
    </xf>
    <xf numFmtId="9" fontId="70" fillId="0" borderId="17" xfId="57" applyFont="1" applyBorder="1" applyAlignment="1" applyProtection="1">
      <alignment horizontal="center" vertical="center" wrapText="1"/>
      <protection hidden="1"/>
    </xf>
    <xf numFmtId="9" fontId="70" fillId="0" borderId="17" xfId="57" applyFont="1" applyFill="1" applyBorder="1" applyAlignment="1" applyProtection="1">
      <alignment horizontal="center" vertical="center" wrapText="1"/>
      <protection hidden="1"/>
    </xf>
    <xf numFmtId="9" fontId="70" fillId="0" borderId="17" xfId="0" applyNumberFormat="1" applyFont="1" applyFill="1" applyBorder="1" applyAlignment="1" applyProtection="1">
      <alignment horizontal="center" vertical="center" wrapText="1"/>
      <protection hidden="1"/>
    </xf>
    <xf numFmtId="9" fontId="0" fillId="0" borderId="30" xfId="57" applyFont="1" applyBorder="1" applyAlignment="1" applyProtection="1">
      <alignment horizontal="center" vertical="center" wrapText="1"/>
      <protection hidden="1"/>
    </xf>
    <xf numFmtId="9" fontId="0" fillId="0" borderId="28" xfId="57" applyFont="1" applyBorder="1" applyAlignment="1" applyProtection="1">
      <alignment horizontal="center" vertical="center" wrapText="1"/>
      <protection hidden="1"/>
    </xf>
    <xf numFmtId="9" fontId="0" fillId="0" borderId="31" xfId="57"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178" fontId="8" fillId="0" borderId="11" xfId="0" applyNumberFormat="1" applyFont="1" applyBorder="1" applyAlignment="1" applyProtection="1">
      <alignment horizontal="center" vertical="center" wrapText="1"/>
      <protection hidden="1"/>
    </xf>
    <xf numFmtId="1" fontId="8" fillId="0" borderId="11" xfId="57" applyNumberFormat="1" applyFont="1" applyBorder="1" applyAlignment="1" applyProtection="1">
      <alignment horizontal="center" vertical="center" wrapText="1"/>
      <protection hidden="1"/>
    </xf>
    <xf numFmtId="1" fontId="0" fillId="0" borderId="11" xfId="57" applyNumberFormat="1" applyFont="1" applyFill="1" applyBorder="1" applyAlignment="1" applyProtection="1">
      <alignment horizontal="center" vertical="center" wrapText="1"/>
      <protection hidden="1"/>
    </xf>
    <xf numFmtId="2" fontId="0" fillId="0" borderId="11" xfId="57" applyNumberFormat="1" applyFont="1" applyFill="1" applyBorder="1" applyAlignment="1" applyProtection="1">
      <alignment horizontal="center" vertical="center" wrapText="1"/>
      <protection hidden="1"/>
    </xf>
    <xf numFmtId="9" fontId="8" fillId="0" borderId="11" xfId="57" applyFont="1" applyFill="1" applyBorder="1" applyAlignment="1" applyProtection="1">
      <alignment horizontal="center" vertical="center" wrapText="1"/>
      <protection hidden="1"/>
    </xf>
    <xf numFmtId="178" fontId="8" fillId="0" borderId="11" xfId="0" applyNumberFormat="1" applyFont="1" applyFill="1" applyBorder="1" applyAlignment="1" applyProtection="1">
      <alignment horizontal="center" vertical="center" wrapText="1"/>
      <protection hidden="1"/>
    </xf>
    <xf numFmtId="178" fontId="0" fillId="0" borderId="11" xfId="57" applyNumberFormat="1" applyFont="1" applyFill="1" applyBorder="1" applyAlignment="1" applyProtection="1">
      <alignment horizontal="center" vertical="center" wrapText="1"/>
      <protection hidden="1"/>
    </xf>
    <xf numFmtId="1" fontId="8" fillId="0" borderId="11" xfId="0" applyNumberFormat="1" applyFont="1" applyFill="1" applyBorder="1" applyAlignment="1" applyProtection="1">
      <alignment horizontal="center" vertical="center" wrapText="1"/>
      <protection hidden="1"/>
    </xf>
    <xf numFmtId="0" fontId="8" fillId="0" borderId="22" xfId="0" applyFont="1" applyFill="1" applyBorder="1" applyAlignment="1" applyProtection="1">
      <alignment horizontal="center" vertical="center" wrapText="1"/>
      <protection hidden="1"/>
    </xf>
    <xf numFmtId="170" fontId="8" fillId="0" borderId="13" xfId="0" applyNumberFormat="1"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0" fillId="0" borderId="16" xfId="0" applyBorder="1" applyAlignment="1" applyProtection="1">
      <alignment horizontal="justify" vertical="center" wrapText="1"/>
      <protection locked="0"/>
    </xf>
    <xf numFmtId="0" fontId="0" fillId="0" borderId="16" xfId="0" applyFont="1" applyFill="1" applyBorder="1" applyAlignment="1" applyProtection="1">
      <alignment horizontal="justify" vertical="center" wrapText="1"/>
      <protection hidden="1"/>
    </xf>
    <xf numFmtId="9" fontId="81" fillId="0" borderId="11" xfId="0" applyNumberFormat="1" applyFont="1" applyBorder="1" applyAlignment="1">
      <alignment horizontal="center" vertical="center" wrapText="1"/>
    </xf>
    <xf numFmtId="9" fontId="81" fillId="0" borderId="10" xfId="0" applyNumberFormat="1" applyFont="1" applyBorder="1" applyAlignment="1">
      <alignment horizontal="center" vertical="center" wrapText="1"/>
    </xf>
    <xf numFmtId="0" fontId="0" fillId="0" borderId="17" xfId="0"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hidden="1"/>
    </xf>
    <xf numFmtId="0" fontId="0" fillId="0" borderId="10" xfId="0" applyFill="1" applyBorder="1" applyAlignment="1">
      <alignment vertical="center" wrapText="1"/>
    </xf>
    <xf numFmtId="9" fontId="0" fillId="0" borderId="10" xfId="57" applyFont="1" applyBorder="1" applyAlignment="1" applyProtection="1">
      <alignment horizontal="center" vertical="center" wrapText="1"/>
      <protection locked="0"/>
    </xf>
    <xf numFmtId="184" fontId="0" fillId="0" borderId="10" xfId="0" applyNumberFormat="1" applyFont="1" applyFill="1" applyBorder="1" applyAlignment="1" applyProtection="1">
      <alignment horizontal="center" vertical="center" wrapText="1"/>
      <protection hidden="1"/>
    </xf>
    <xf numFmtId="184" fontId="8" fillId="0" borderId="10" xfId="0" applyNumberFormat="1" applyFont="1" applyFill="1" applyBorder="1" applyAlignment="1" applyProtection="1">
      <alignment horizontal="center" vertical="center" wrapText="1"/>
      <protection hidden="1"/>
    </xf>
    <xf numFmtId="9" fontId="0" fillId="0" borderId="17" xfId="57" applyFont="1" applyBorder="1" applyAlignment="1" applyProtection="1">
      <alignment horizontal="center" vertical="center" wrapText="1"/>
      <protection locked="0"/>
    </xf>
    <xf numFmtId="2" fontId="0" fillId="0" borderId="11" xfId="0" applyNumberFormat="1" applyFont="1" applyBorder="1" applyAlignment="1" applyProtection="1">
      <alignment horizontal="center" vertical="center" wrapText="1"/>
      <protection locked="0"/>
    </xf>
    <xf numFmtId="2" fontId="0" fillId="0" borderId="10" xfId="0" applyNumberFormat="1" applyFont="1" applyBorder="1" applyAlignment="1" applyProtection="1">
      <alignment horizontal="center" vertical="center" wrapText="1"/>
      <protection locked="0"/>
    </xf>
    <xf numFmtId="9" fontId="0" fillId="0" borderId="17" xfId="0" applyNumberFormat="1" applyFont="1" applyBorder="1" applyAlignment="1" applyProtection="1">
      <alignment horizontal="center" vertical="center" wrapText="1"/>
      <protection locked="0"/>
    </xf>
    <xf numFmtId="9" fontId="0" fillId="0" borderId="22" xfId="0" applyNumberFormat="1" applyFont="1" applyFill="1" applyBorder="1" applyAlignment="1" applyProtection="1">
      <alignment horizontal="center" vertical="center" wrapText="1"/>
      <protection locked="0"/>
    </xf>
    <xf numFmtId="9" fontId="0" fillId="0" borderId="13" xfId="0" applyNumberFormat="1" applyFont="1" applyFill="1" applyBorder="1" applyAlignment="1" applyProtection="1">
      <alignment horizontal="center" vertical="center" wrapText="1"/>
      <protection locked="0"/>
    </xf>
    <xf numFmtId="9" fontId="0" fillId="0" borderId="19" xfId="0" applyNumberFormat="1" applyFont="1" applyBorder="1" applyAlignment="1" applyProtection="1">
      <alignment horizontal="center" vertical="center" wrapText="1"/>
      <protection locked="0"/>
    </xf>
    <xf numFmtId="9" fontId="0" fillId="0" borderId="13" xfId="0" applyNumberFormat="1" applyFont="1" applyBorder="1" applyAlignment="1" applyProtection="1">
      <alignment horizontal="center" vertical="center" wrapText="1"/>
      <protection locked="0"/>
    </xf>
    <xf numFmtId="9" fontId="0" fillId="0" borderId="10" xfId="57" applyNumberFormat="1" applyFont="1" applyBorder="1" applyAlignment="1" applyProtection="1">
      <alignment horizontal="center" vertical="center" wrapText="1"/>
      <protection locked="0"/>
    </xf>
    <xf numFmtId="9" fontId="0" fillId="0" borderId="16" xfId="57" applyNumberFormat="1" applyFont="1" applyFill="1" applyBorder="1" applyAlignment="1" applyProtection="1">
      <alignment horizontal="center" vertical="center" wrapText="1"/>
      <protection locked="0"/>
    </xf>
    <xf numFmtId="0" fontId="71" fillId="0" borderId="10" xfId="0" applyFont="1" applyBorder="1" applyAlignment="1" applyProtection="1">
      <alignment horizontal="justify" vertical="center" wrapText="1"/>
      <protection hidden="1"/>
    </xf>
    <xf numFmtId="0" fontId="73" fillId="33" borderId="0" xfId="0" applyFont="1" applyFill="1" applyBorder="1" applyAlignment="1" applyProtection="1">
      <alignment horizontal="center" vertical="center"/>
      <protection hidden="1"/>
    </xf>
    <xf numFmtId="0" fontId="74" fillId="33" borderId="0" xfId="0" applyFont="1" applyFill="1" applyBorder="1" applyAlignment="1" applyProtection="1">
      <alignment horizontal="center" vertical="center"/>
      <protection hidden="1"/>
    </xf>
    <xf numFmtId="0" fontId="49" fillId="34" borderId="30" xfId="0" applyFont="1" applyFill="1" applyBorder="1" applyAlignment="1" applyProtection="1">
      <alignment horizontal="center" vertical="center"/>
      <protection hidden="1"/>
    </xf>
    <xf numFmtId="0" fontId="49" fillId="34" borderId="28" xfId="0" applyFont="1" applyFill="1" applyBorder="1" applyAlignment="1" applyProtection="1">
      <alignment horizontal="center" vertical="center"/>
      <protection hidden="1"/>
    </xf>
    <xf numFmtId="0" fontId="49" fillId="34" borderId="31" xfId="0" applyFont="1" applyFill="1" applyBorder="1" applyAlignment="1" applyProtection="1">
      <alignment horizontal="center" vertical="center"/>
      <protection hidden="1"/>
    </xf>
    <xf numFmtId="0" fontId="82" fillId="34" borderId="36" xfId="0" applyFont="1" applyFill="1" applyBorder="1" applyAlignment="1" applyProtection="1">
      <alignment horizontal="center" vertical="center"/>
      <protection hidden="1"/>
    </xf>
    <xf numFmtId="0" fontId="82" fillId="34" borderId="37" xfId="0" applyFont="1" applyFill="1" applyBorder="1" applyAlignment="1" applyProtection="1">
      <alignment horizontal="center" vertical="center"/>
      <protection hidden="1"/>
    </xf>
    <xf numFmtId="0" fontId="82" fillId="34" borderId="38" xfId="0" applyFont="1" applyFill="1" applyBorder="1" applyAlignment="1" applyProtection="1">
      <alignment horizontal="center" vertical="center"/>
      <protection hidden="1"/>
    </xf>
    <xf numFmtId="0" fontId="82" fillId="34" borderId="39" xfId="0" applyFont="1" applyFill="1" applyBorder="1" applyAlignment="1" applyProtection="1">
      <alignment horizontal="center" vertical="center"/>
      <protection hidden="1"/>
    </xf>
    <xf numFmtId="0" fontId="83" fillId="34" borderId="28" xfId="0" applyFont="1" applyFill="1" applyBorder="1" applyAlignment="1" applyProtection="1">
      <alignment horizontal="center" vertical="center" wrapText="1"/>
      <protection hidden="1"/>
    </xf>
    <xf numFmtId="0" fontId="83" fillId="34" borderId="10" xfId="0" applyFont="1" applyFill="1" applyBorder="1" applyAlignment="1" applyProtection="1">
      <alignment horizontal="center" vertical="center" wrapText="1"/>
      <protection hidden="1"/>
    </xf>
    <xf numFmtId="0" fontId="83" fillId="34" borderId="30" xfId="0" applyFont="1" applyFill="1" applyBorder="1" applyAlignment="1" applyProtection="1">
      <alignment horizontal="center" vertical="center" wrapText="1"/>
      <protection hidden="1"/>
    </xf>
    <xf numFmtId="0" fontId="83" fillId="34" borderId="11" xfId="0" applyFont="1" applyFill="1" applyBorder="1" applyAlignment="1" applyProtection="1">
      <alignment horizontal="center" vertical="center" wrapText="1"/>
      <protection hidden="1"/>
    </xf>
    <xf numFmtId="0" fontId="49" fillId="34" borderId="33" xfId="0" applyFont="1" applyFill="1" applyBorder="1" applyAlignment="1" applyProtection="1">
      <alignment horizontal="center" vertical="center"/>
      <protection hidden="1"/>
    </xf>
    <xf numFmtId="0" fontId="71" fillId="33" borderId="0" xfId="0" applyFont="1" applyFill="1" applyBorder="1" applyAlignment="1" applyProtection="1">
      <alignment horizontal="center" vertical="center"/>
      <protection hidden="1"/>
    </xf>
    <xf numFmtId="0" fontId="0" fillId="0" borderId="11" xfId="0" applyFont="1" applyFill="1" applyBorder="1" applyAlignment="1" applyProtection="1">
      <alignment horizontal="justify" vertical="center" wrapText="1"/>
      <protection hidden="1"/>
    </xf>
    <xf numFmtId="0" fontId="0" fillId="0" borderId="11" xfId="0" applyFont="1" applyFill="1" applyBorder="1" applyAlignment="1" applyProtection="1">
      <alignment horizontal="center" vertical="center" wrapText="1"/>
      <protection hidden="1"/>
    </xf>
    <xf numFmtId="0" fontId="69" fillId="0" borderId="11" xfId="0" applyFont="1" applyFill="1" applyBorder="1" applyAlignment="1" applyProtection="1">
      <alignment horizontal="justify" vertical="center" wrapText="1"/>
      <protection hidden="1"/>
    </xf>
    <xf numFmtId="0" fontId="69" fillId="0" borderId="11"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0" fillId="0" borderId="22" xfId="0" applyFont="1" applyFill="1" applyBorder="1" applyAlignment="1" applyProtection="1">
      <alignment horizontal="center" vertical="center" wrapText="1"/>
      <protection hidden="1"/>
    </xf>
    <xf numFmtId="0" fontId="72" fillId="33" borderId="0" xfId="0" applyFont="1" applyFill="1" applyAlignment="1" applyProtection="1">
      <alignment horizontal="left" vertical="center"/>
      <protection hidden="1"/>
    </xf>
    <xf numFmtId="0" fontId="34" fillId="34" borderId="10" xfId="0" applyFont="1" applyFill="1" applyBorder="1" applyAlignment="1" applyProtection="1">
      <alignment horizontal="center" vertical="center"/>
      <protection hidden="1"/>
    </xf>
    <xf numFmtId="0" fontId="36" fillId="33" borderId="21" xfId="0" applyFont="1" applyFill="1" applyBorder="1" applyAlignment="1" applyProtection="1">
      <alignment horizontal="center" vertical="center"/>
      <protection hidden="1"/>
    </xf>
    <xf numFmtId="0" fontId="36" fillId="33" borderId="0" xfId="0" applyFont="1" applyFill="1" applyBorder="1" applyAlignment="1" applyProtection="1">
      <alignment horizontal="center" vertical="center"/>
      <protection hidden="1"/>
    </xf>
    <xf numFmtId="0" fontId="36" fillId="33" borderId="0" xfId="0" applyFont="1" applyFill="1" applyBorder="1" applyAlignment="1" applyProtection="1">
      <alignment horizontal="justify" vertical="center"/>
      <protection hidden="1"/>
    </xf>
    <xf numFmtId="0" fontId="73" fillId="34" borderId="10" xfId="0" applyFont="1" applyFill="1" applyBorder="1" applyAlignment="1" applyProtection="1">
      <alignment horizontal="center" vertical="center"/>
      <protection hidden="1"/>
    </xf>
    <xf numFmtId="0" fontId="74" fillId="34" borderId="10" xfId="0" applyFont="1" applyFill="1" applyBorder="1" applyAlignment="1" applyProtection="1">
      <alignment horizontal="center" vertical="center" wrapText="1"/>
      <protection hidden="1"/>
    </xf>
    <xf numFmtId="0" fontId="82" fillId="34" borderId="30" xfId="0" applyFont="1" applyFill="1" applyBorder="1" applyAlignment="1" applyProtection="1">
      <alignment horizontal="center" vertical="center"/>
      <protection hidden="1"/>
    </xf>
    <xf numFmtId="0" fontId="82" fillId="34" borderId="28" xfId="0" applyFont="1" applyFill="1" applyBorder="1" applyAlignment="1" applyProtection="1">
      <alignment horizontal="center" vertical="center"/>
      <protection hidden="1"/>
    </xf>
    <xf numFmtId="0" fontId="82" fillId="34" borderId="28" xfId="0" applyFont="1" applyFill="1" applyBorder="1" applyAlignment="1" applyProtection="1">
      <alignment horizontal="justify" vertical="center"/>
      <protection hidden="1"/>
    </xf>
    <xf numFmtId="0" fontId="82" fillId="34" borderId="31" xfId="0" applyFont="1" applyFill="1" applyBorder="1" applyAlignment="1" applyProtection="1">
      <alignment horizontal="justify" vertical="center"/>
      <protection hidden="1"/>
    </xf>
    <xf numFmtId="0" fontId="82" fillId="34" borderId="11" xfId="0" applyFont="1" applyFill="1" applyBorder="1" applyAlignment="1" applyProtection="1">
      <alignment horizontal="center" vertical="center"/>
      <protection hidden="1"/>
    </xf>
    <xf numFmtId="0" fontId="82" fillId="34" borderId="10" xfId="0" applyFont="1" applyFill="1" applyBorder="1" applyAlignment="1" applyProtection="1">
      <alignment horizontal="center" vertical="center"/>
      <protection hidden="1"/>
    </xf>
    <xf numFmtId="0" fontId="82" fillId="34" borderId="10" xfId="0" applyFont="1" applyFill="1" applyBorder="1" applyAlignment="1" applyProtection="1">
      <alignment horizontal="justify" vertical="center"/>
      <protection hidden="1"/>
    </xf>
    <xf numFmtId="0" fontId="82" fillId="34" borderId="12" xfId="0" applyFont="1" applyFill="1" applyBorder="1" applyAlignment="1" applyProtection="1">
      <alignment horizontal="justify" vertical="center"/>
      <protection hidden="1"/>
    </xf>
    <xf numFmtId="0" fontId="82" fillId="34" borderId="33" xfId="0" applyFont="1" applyFill="1" applyBorder="1" applyAlignment="1" applyProtection="1">
      <alignment horizontal="center" vertical="center"/>
      <protection hidden="1"/>
    </xf>
    <xf numFmtId="0" fontId="82" fillId="34" borderId="29" xfId="0" applyFont="1" applyFill="1" applyBorder="1" applyAlignment="1" applyProtection="1">
      <alignment horizontal="center" vertical="center"/>
      <protection hidden="1"/>
    </xf>
    <xf numFmtId="0" fontId="82" fillId="34" borderId="17" xfId="0" applyFont="1" applyFill="1" applyBorder="1" applyAlignment="1" applyProtection="1">
      <alignment horizontal="center" vertical="center"/>
      <protection hidden="1"/>
    </xf>
    <xf numFmtId="0" fontId="82" fillId="34" borderId="16" xfId="0" applyFont="1" applyFill="1" applyBorder="1" applyAlignment="1" applyProtection="1">
      <alignment horizontal="center" vertical="center"/>
      <protection hidden="1"/>
    </xf>
    <xf numFmtId="0" fontId="33" fillId="33" borderId="16" xfId="0" applyFont="1" applyFill="1" applyBorder="1" applyAlignment="1" applyProtection="1">
      <alignment horizontal="left" vertical="center"/>
      <protection hidden="1"/>
    </xf>
    <xf numFmtId="0" fontId="33" fillId="33" borderId="17" xfId="0" applyFont="1" applyFill="1" applyBorder="1" applyAlignment="1" applyProtection="1">
      <alignment horizontal="left" vertical="center"/>
      <protection hidden="1"/>
    </xf>
    <xf numFmtId="0" fontId="49" fillId="34" borderId="30" xfId="0" applyFont="1" applyFill="1" applyBorder="1" applyAlignment="1" applyProtection="1">
      <alignment horizontal="center" vertical="center" wrapText="1"/>
      <protection hidden="1"/>
    </xf>
    <xf numFmtId="0" fontId="49" fillId="34" borderId="28" xfId="0" applyFont="1" applyFill="1" applyBorder="1" applyAlignment="1" applyProtection="1">
      <alignment horizontal="center" vertical="center" wrapText="1"/>
      <protection hidden="1"/>
    </xf>
    <xf numFmtId="0" fontId="49" fillId="34" borderId="29" xfId="0" applyFont="1" applyFill="1" applyBorder="1" applyAlignment="1" applyProtection="1">
      <alignment horizontal="center" vertical="center" wrapText="1"/>
      <protection hidden="1"/>
    </xf>
    <xf numFmtId="0" fontId="82" fillId="34" borderId="31" xfId="0" applyFont="1" applyFill="1" applyBorder="1" applyAlignment="1" applyProtection="1">
      <alignment horizontal="center" vertical="center"/>
      <protection hidden="1"/>
    </xf>
    <xf numFmtId="0" fontId="82" fillId="34" borderId="12" xfId="0" applyFont="1" applyFill="1" applyBorder="1" applyAlignment="1" applyProtection="1">
      <alignment horizontal="center" vertical="center"/>
      <protection hidden="1"/>
    </xf>
    <xf numFmtId="0" fontId="49" fillId="34" borderId="29" xfId="0" applyFont="1" applyFill="1" applyBorder="1" applyAlignment="1" applyProtection="1">
      <alignment horizontal="center" vertical="center"/>
      <protection hidden="1"/>
    </xf>
    <xf numFmtId="0" fontId="74" fillId="34" borderId="31" xfId="0" applyFont="1" applyFill="1" applyBorder="1" applyAlignment="1" applyProtection="1">
      <alignment horizontal="center" vertical="center" wrapText="1"/>
      <protection hidden="1"/>
    </xf>
    <xf numFmtId="0" fontId="74" fillId="34" borderId="12" xfId="0" applyFont="1" applyFill="1" applyBorder="1" applyAlignment="1" applyProtection="1">
      <alignment horizontal="center" vertical="center" wrapText="1"/>
      <protection hidden="1"/>
    </xf>
    <xf numFmtId="0" fontId="82" fillId="34" borderId="40" xfId="0" applyFont="1" applyFill="1" applyBorder="1" applyAlignment="1" applyProtection="1">
      <alignment horizontal="center" vertical="center"/>
      <protection hidden="1"/>
    </xf>
    <xf numFmtId="0" fontId="82" fillId="34" borderId="41" xfId="0" applyFont="1" applyFill="1" applyBorder="1" applyAlignment="1" applyProtection="1">
      <alignment horizontal="center" vertical="center"/>
      <protection hidden="1"/>
    </xf>
    <xf numFmtId="0" fontId="82" fillId="34" borderId="42" xfId="0" applyFont="1" applyFill="1" applyBorder="1" applyAlignment="1" applyProtection="1">
      <alignment horizontal="center" vertical="center"/>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0</xdr:row>
      <xdr:rowOff>0</xdr:rowOff>
    </xdr:from>
    <xdr:to>
      <xdr:col>3</xdr:col>
      <xdr:colOff>1533525</xdr:colOff>
      <xdr:row>3</xdr:row>
      <xdr:rowOff>676275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943350" y="0"/>
          <a:ext cx="3724275" cy="1933575"/>
        </a:xfrm>
        <a:prstGeom prst="rect">
          <a:avLst/>
        </a:prstGeom>
        <a:noFill/>
        <a:ln w="9525" cmpd="sng">
          <a:noFill/>
        </a:ln>
      </xdr:spPr>
    </xdr:pic>
    <xdr:clientData/>
  </xdr:twoCellAnchor>
  <xdr:twoCellAnchor>
    <xdr:from>
      <xdr:col>0</xdr:col>
      <xdr:colOff>228600</xdr:colOff>
      <xdr:row>4</xdr:row>
      <xdr:rowOff>685800</xdr:rowOff>
    </xdr:from>
    <xdr:to>
      <xdr:col>53</xdr:col>
      <xdr:colOff>1524000</xdr:colOff>
      <xdr:row>4</xdr:row>
      <xdr:rowOff>762000</xdr:rowOff>
    </xdr:to>
    <xdr:sp>
      <xdr:nvSpPr>
        <xdr:cNvPr id="2" name="Conector recto 4"/>
        <xdr:cNvSpPr>
          <a:spLocks/>
        </xdr:cNvSpPr>
      </xdr:nvSpPr>
      <xdr:spPr>
        <a:xfrm>
          <a:off x="228600" y="2724150"/>
          <a:ext cx="92392500" cy="76200"/>
        </a:xfrm>
        <a:prstGeom prst="line">
          <a:avLst/>
        </a:prstGeom>
        <a:noFill/>
        <a:ln w="57150" cmpd="sng">
          <a:solidFill>
            <a:srgbClr val="99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98"/>
  <sheetViews>
    <sheetView showGridLines="0" tabSelected="1" zoomScale="70" zoomScaleNormal="70" zoomScalePageLayoutView="0" workbookViewId="0" topLeftCell="A22">
      <pane xSplit="4" ySplit="4" topLeftCell="AK35" activePane="bottomRight" state="frozen"/>
      <selection pane="topLeft" activeCell="A22" sqref="A22"/>
      <selection pane="topRight" activeCell="E22" sqref="E22"/>
      <selection pane="bottomLeft" activeCell="A26" sqref="A26"/>
      <selection pane="bottomRight" activeCell="AT35" sqref="AT35"/>
    </sheetView>
  </sheetViews>
  <sheetFormatPr defaultColWidth="11.50390625" defaultRowHeight="15.75"/>
  <cols>
    <col min="1" max="1" width="25.625" style="148" customWidth="1"/>
    <col min="2" max="2" width="21.50390625" style="148" customWidth="1"/>
    <col min="3" max="3" width="33.375" style="148" customWidth="1"/>
    <col min="4" max="4" width="21.125" style="148" customWidth="1"/>
    <col min="5" max="5" width="31.625" style="148" customWidth="1"/>
    <col min="6" max="6" width="28.25390625" style="146" customWidth="1"/>
    <col min="7" max="8" width="27.75390625" style="146" customWidth="1"/>
    <col min="9" max="13" width="17.125" style="146" customWidth="1"/>
    <col min="14" max="17" width="27.75390625" style="146" customWidth="1"/>
    <col min="18" max="18" width="88.00390625" style="147" customWidth="1"/>
    <col min="19" max="19" width="44.75390625" style="147" customWidth="1"/>
    <col min="20" max="22" width="27.75390625" style="146" customWidth="1"/>
    <col min="23" max="23" width="125.125" style="147" customWidth="1"/>
    <col min="24" max="24" width="34.625" style="147" customWidth="1"/>
    <col min="25" max="26" width="25.50390625" style="146" hidden="1" customWidth="1"/>
    <col min="27" max="27" width="28.75390625" style="151" hidden="1" customWidth="1"/>
    <col min="28" max="28" width="64.125" style="147" hidden="1" customWidth="1"/>
    <col min="29" max="29" width="40.625" style="147" hidden="1" customWidth="1"/>
    <col min="30" max="30" width="20.50390625" style="146" hidden="1" customWidth="1"/>
    <col min="31" max="31" width="24.00390625" style="146" hidden="1" customWidth="1"/>
    <col min="32" max="32" width="26.25390625" style="146" hidden="1" customWidth="1"/>
    <col min="33" max="33" width="82.25390625" style="147" hidden="1" customWidth="1"/>
    <col min="34" max="34" width="32.25390625" style="147" hidden="1" customWidth="1"/>
    <col min="35" max="35" width="27.125" style="146" customWidth="1"/>
    <col min="36" max="36" width="22.00390625" style="146" customWidth="1"/>
    <col min="37" max="53" width="21.00390625" style="146" customWidth="1"/>
    <col min="54" max="54" width="27.00390625" style="146" customWidth="1"/>
    <col min="55" max="56" width="17.25390625" style="148" customWidth="1"/>
    <col min="57" max="16384" width="11.50390625" style="148" customWidth="1"/>
  </cols>
  <sheetData>
    <row r="1" spans="1:67" s="75" customFormat="1" ht="33" customHeight="1">
      <c r="A1" s="72"/>
      <c r="B1" s="73"/>
      <c r="C1" s="74"/>
      <c r="D1" s="74"/>
      <c r="E1" s="74"/>
      <c r="F1" s="398" t="s">
        <v>91</v>
      </c>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131"/>
      <c r="AM1" s="135"/>
      <c r="AN1" s="135"/>
      <c r="AO1" s="135"/>
      <c r="AP1" s="135"/>
      <c r="AQ1" s="136"/>
      <c r="AR1" s="136"/>
      <c r="AS1" s="136"/>
      <c r="AT1" s="136"/>
      <c r="AU1" s="136"/>
      <c r="AV1" s="136"/>
      <c r="AW1" s="136"/>
      <c r="AX1" s="136"/>
      <c r="AY1" s="136"/>
      <c r="AZ1" s="136"/>
      <c r="BA1" s="137" t="s">
        <v>78</v>
      </c>
      <c r="BB1" s="138" t="s">
        <v>90</v>
      </c>
      <c r="BC1" s="76"/>
      <c r="BD1" s="76"/>
      <c r="BE1" s="76"/>
      <c r="BF1" s="76"/>
      <c r="BG1" s="76"/>
      <c r="BH1" s="76"/>
      <c r="BI1" s="76"/>
      <c r="BJ1" s="76"/>
      <c r="BK1" s="76"/>
      <c r="BL1" s="76"/>
      <c r="BM1" s="76"/>
      <c r="BN1" s="76"/>
      <c r="BO1" s="76"/>
    </row>
    <row r="2" spans="1:67" s="75" customFormat="1" ht="33" customHeight="1">
      <c r="A2" s="72"/>
      <c r="B2" s="73"/>
      <c r="C2" s="74"/>
      <c r="D2" s="74"/>
      <c r="E2" s="74"/>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131"/>
      <c r="AM2" s="135"/>
      <c r="AN2" s="135"/>
      <c r="AO2" s="135"/>
      <c r="AP2" s="135"/>
      <c r="AQ2" s="136"/>
      <c r="AR2" s="136"/>
      <c r="AS2" s="136"/>
      <c r="AT2" s="136"/>
      <c r="AU2" s="136"/>
      <c r="AV2" s="136"/>
      <c r="AW2" s="136"/>
      <c r="AX2" s="136"/>
      <c r="AY2" s="136"/>
      <c r="AZ2" s="136"/>
      <c r="BA2" s="137" t="s">
        <v>79</v>
      </c>
      <c r="BB2" s="138">
        <v>2</v>
      </c>
      <c r="BC2" s="76"/>
      <c r="BD2" s="76"/>
      <c r="BE2" s="76"/>
      <c r="BF2" s="76"/>
      <c r="BG2" s="76"/>
      <c r="BH2" s="76"/>
      <c r="BI2" s="76"/>
      <c r="BJ2" s="76"/>
      <c r="BK2" s="76"/>
      <c r="BL2" s="76"/>
      <c r="BM2" s="76"/>
      <c r="BN2" s="76"/>
      <c r="BO2" s="76"/>
    </row>
    <row r="3" spans="1:67" s="75" customFormat="1" ht="33" customHeight="1">
      <c r="A3" s="72"/>
      <c r="B3" s="73"/>
      <c r="C3" s="74"/>
      <c r="D3" s="74"/>
      <c r="E3" s="74"/>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131"/>
      <c r="AM3" s="139"/>
      <c r="AN3" s="139"/>
      <c r="AO3" s="139"/>
      <c r="AP3" s="139"/>
      <c r="AQ3" s="140"/>
      <c r="AR3" s="140"/>
      <c r="AS3" s="140"/>
      <c r="AT3" s="140"/>
      <c r="AU3" s="140"/>
      <c r="AV3" s="140"/>
      <c r="AW3" s="140"/>
      <c r="AX3" s="140"/>
      <c r="AY3" s="140"/>
      <c r="AZ3" s="140"/>
      <c r="BA3" s="137" t="s">
        <v>80</v>
      </c>
      <c r="BB3" s="141" t="s">
        <v>154</v>
      </c>
      <c r="BC3" s="76"/>
      <c r="BD3" s="76"/>
      <c r="BE3" s="76"/>
      <c r="BF3" s="76"/>
      <c r="BG3" s="76"/>
      <c r="BH3" s="76"/>
      <c r="BI3" s="76"/>
      <c r="BJ3" s="76"/>
      <c r="BK3" s="76"/>
      <c r="BL3" s="76"/>
      <c r="BM3" s="76"/>
      <c r="BN3" s="76"/>
      <c r="BO3" s="76"/>
    </row>
    <row r="4" spans="1:67" s="75" customFormat="1" ht="61.5">
      <c r="A4" s="72"/>
      <c r="B4" s="73"/>
      <c r="C4" s="74"/>
      <c r="D4" s="74"/>
      <c r="E4" s="74"/>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131"/>
      <c r="AM4" s="142"/>
      <c r="AN4" s="142"/>
      <c r="AO4" s="142"/>
      <c r="AP4" s="142"/>
      <c r="AQ4" s="142"/>
      <c r="AR4" s="142"/>
      <c r="AS4" s="142"/>
      <c r="AT4" s="142"/>
      <c r="AU4" s="142"/>
      <c r="AV4" s="142"/>
      <c r="AW4" s="142"/>
      <c r="AX4" s="142"/>
      <c r="AY4" s="142"/>
      <c r="AZ4" s="142"/>
      <c r="BA4" s="142" t="s">
        <v>81</v>
      </c>
      <c r="BB4" s="143">
        <v>160199</v>
      </c>
      <c r="BC4" s="76"/>
      <c r="BD4" s="76"/>
      <c r="BE4" s="76"/>
      <c r="BF4" s="76"/>
      <c r="BG4" s="76"/>
      <c r="BH4" s="76"/>
      <c r="BI4" s="76"/>
      <c r="BJ4" s="76"/>
      <c r="BK4" s="76"/>
      <c r="BL4" s="76"/>
      <c r="BM4" s="76"/>
      <c r="BN4" s="76"/>
      <c r="BO4" s="76"/>
    </row>
    <row r="5" spans="1:69" s="75" customFormat="1" ht="61.5">
      <c r="A5" s="72"/>
      <c r="B5" s="73"/>
      <c r="C5" s="74"/>
      <c r="D5" s="74"/>
      <c r="E5" s="74"/>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131"/>
      <c r="AK5" s="131"/>
      <c r="AL5" s="131"/>
      <c r="AM5" s="131"/>
      <c r="AN5" s="131"/>
      <c r="AO5" s="131"/>
      <c r="AP5" s="131"/>
      <c r="AQ5" s="131"/>
      <c r="AR5" s="131"/>
      <c r="AS5" s="131"/>
      <c r="AT5" s="131"/>
      <c r="AU5" s="131"/>
      <c r="AV5" s="131"/>
      <c r="AW5" s="131"/>
      <c r="AX5" s="131"/>
      <c r="AY5" s="131"/>
      <c r="AZ5" s="131"/>
      <c r="BA5" s="131"/>
      <c r="BB5" s="131"/>
      <c r="BC5" s="76"/>
      <c r="BD5" s="76"/>
      <c r="BE5" s="76"/>
      <c r="BF5" s="76"/>
      <c r="BG5" s="76"/>
      <c r="BH5" s="76"/>
      <c r="BI5" s="76"/>
      <c r="BJ5" s="76"/>
      <c r="BK5" s="76"/>
      <c r="BL5" s="76"/>
      <c r="BM5" s="76"/>
      <c r="BN5" s="76"/>
      <c r="BO5" s="76"/>
      <c r="BP5" s="144"/>
      <c r="BQ5" s="145"/>
    </row>
    <row r="6" ht="15.75"/>
    <row r="7" spans="1:35" ht="28.5">
      <c r="A7" s="399" t="s">
        <v>72</v>
      </c>
      <c r="B7" s="399"/>
      <c r="C7" s="399"/>
      <c r="D7" s="399"/>
      <c r="E7" s="399"/>
      <c r="F7" s="417" t="s">
        <v>71</v>
      </c>
      <c r="G7" s="418"/>
      <c r="H7" s="77"/>
      <c r="I7" s="78"/>
      <c r="J7" s="78"/>
      <c r="K7" s="78"/>
      <c r="L7" s="78"/>
      <c r="M7" s="78"/>
      <c r="N7" s="78"/>
      <c r="O7" s="77"/>
      <c r="P7" s="77"/>
      <c r="Q7" s="77"/>
      <c r="R7" s="115"/>
      <c r="S7" s="115"/>
      <c r="T7" s="77"/>
      <c r="U7" s="77"/>
      <c r="V7" s="77"/>
      <c r="W7" s="115"/>
      <c r="X7" s="115"/>
      <c r="Z7" s="79"/>
      <c r="AA7" s="79"/>
      <c r="AC7" s="80"/>
      <c r="AD7" s="81"/>
      <c r="AE7" s="81"/>
      <c r="AF7" s="81"/>
      <c r="AG7" s="80"/>
      <c r="AH7" s="80"/>
      <c r="AI7" s="81"/>
    </row>
    <row r="8" spans="1:35" ht="28.5">
      <c r="A8" s="399" t="s">
        <v>73</v>
      </c>
      <c r="B8" s="399"/>
      <c r="C8" s="399"/>
      <c r="D8" s="399"/>
      <c r="E8" s="399"/>
      <c r="F8" s="417" t="s">
        <v>236</v>
      </c>
      <c r="G8" s="418"/>
      <c r="H8" s="77"/>
      <c r="I8" s="78"/>
      <c r="J8" s="78"/>
      <c r="K8" s="78"/>
      <c r="L8" s="78"/>
      <c r="M8" s="78"/>
      <c r="N8" s="78"/>
      <c r="O8" s="77"/>
      <c r="P8" s="77"/>
      <c r="Q8" s="77"/>
      <c r="R8" s="115"/>
      <c r="S8" s="115"/>
      <c r="T8" s="77"/>
      <c r="U8" s="77"/>
      <c r="V8" s="77"/>
      <c r="W8" s="115"/>
      <c r="X8" s="115"/>
      <c r="Z8" s="79"/>
      <c r="AA8" s="79"/>
      <c r="AC8" s="80"/>
      <c r="AD8" s="81"/>
      <c r="AE8" s="81"/>
      <c r="AF8" s="81"/>
      <c r="AG8" s="80"/>
      <c r="AH8" s="80"/>
      <c r="AI8" s="149"/>
    </row>
    <row r="9" spans="1:34" ht="28.5">
      <c r="A9" s="79"/>
      <c r="B9" s="79"/>
      <c r="C9" s="79"/>
      <c r="D9" s="79"/>
      <c r="E9" s="79"/>
      <c r="F9" s="79"/>
      <c r="G9" s="79"/>
      <c r="H9" s="79"/>
      <c r="I9" s="82"/>
      <c r="J9" s="82"/>
      <c r="K9" s="82"/>
      <c r="L9" s="82"/>
      <c r="M9" s="82"/>
      <c r="N9" s="82"/>
      <c r="O9" s="79"/>
      <c r="P9" s="79"/>
      <c r="Q9" s="79"/>
      <c r="R9" s="116"/>
      <c r="S9" s="116"/>
      <c r="T9" s="79"/>
      <c r="U9" s="79"/>
      <c r="V9" s="79"/>
      <c r="W9" s="116"/>
      <c r="X9" s="116"/>
      <c r="Y9" s="79"/>
      <c r="Z9" s="79"/>
      <c r="AA9" s="79"/>
      <c r="AB9" s="83"/>
      <c r="AC9" s="83"/>
      <c r="AD9" s="84"/>
      <c r="AE9" s="84"/>
      <c r="AF9" s="84"/>
      <c r="AG9" s="83"/>
      <c r="AH9" s="83"/>
    </row>
    <row r="10" spans="1:34" ht="28.5">
      <c r="A10" s="79"/>
      <c r="B10" s="79"/>
      <c r="C10" s="79"/>
      <c r="D10" s="79"/>
      <c r="E10" s="79"/>
      <c r="F10" s="79"/>
      <c r="G10" s="79"/>
      <c r="H10" s="79"/>
      <c r="I10" s="82"/>
      <c r="J10" s="82"/>
      <c r="K10" s="82"/>
      <c r="L10" s="82"/>
      <c r="M10" s="82"/>
      <c r="N10" s="82"/>
      <c r="O10" s="79"/>
      <c r="P10" s="79"/>
      <c r="Q10" s="79"/>
      <c r="R10" s="116"/>
      <c r="S10" s="116"/>
      <c r="T10" s="79"/>
      <c r="U10" s="79"/>
      <c r="V10" s="79"/>
      <c r="W10" s="116"/>
      <c r="X10" s="116"/>
      <c r="Y10" s="79"/>
      <c r="Z10" s="79"/>
      <c r="AA10" s="79"/>
      <c r="AB10" s="83"/>
      <c r="AC10" s="83"/>
      <c r="AD10" s="84"/>
      <c r="AE10" s="84"/>
      <c r="AF10" s="84"/>
      <c r="AG10" s="83"/>
      <c r="AH10" s="83"/>
    </row>
    <row r="11" spans="1:28" ht="28.5">
      <c r="A11" s="79"/>
      <c r="B11" s="79"/>
      <c r="C11" s="79"/>
      <c r="D11" s="79"/>
      <c r="E11" s="79"/>
      <c r="F11" s="79"/>
      <c r="G11" s="79"/>
      <c r="H11" s="79"/>
      <c r="I11" s="82"/>
      <c r="J11" s="82"/>
      <c r="K11" s="82"/>
      <c r="L11" s="82"/>
      <c r="M11" s="82"/>
      <c r="N11" s="82"/>
      <c r="O11" s="79"/>
      <c r="P11" s="79"/>
      <c r="Q11" s="79"/>
      <c r="R11" s="116"/>
      <c r="S11" s="116"/>
      <c r="T11" s="79"/>
      <c r="U11" s="79"/>
      <c r="V11" s="79"/>
      <c r="W11" s="116"/>
      <c r="X11" s="116"/>
      <c r="Y11" s="79"/>
      <c r="Z11" s="79"/>
      <c r="AA11" s="79"/>
      <c r="AB11" s="83"/>
    </row>
    <row r="12" spans="1:26" ht="28.5">
      <c r="A12" s="79"/>
      <c r="B12" s="79"/>
      <c r="C12" s="79"/>
      <c r="D12" s="79"/>
      <c r="E12" s="79"/>
      <c r="F12" s="79"/>
      <c r="G12" s="79"/>
      <c r="H12" s="79"/>
      <c r="I12" s="82"/>
      <c r="J12" s="82"/>
      <c r="K12" s="82"/>
      <c r="L12" s="82"/>
      <c r="M12" s="82"/>
      <c r="N12" s="82"/>
      <c r="O12" s="79"/>
      <c r="P12" s="79"/>
      <c r="Q12" s="79"/>
      <c r="R12" s="116"/>
      <c r="S12" s="116"/>
      <c r="T12" s="79"/>
      <c r="U12" s="79"/>
      <c r="V12" s="79"/>
      <c r="W12" s="116"/>
      <c r="X12" s="116"/>
      <c r="Y12" s="79"/>
      <c r="Z12" s="150"/>
    </row>
    <row r="13" spans="1:26" ht="28.5">
      <c r="A13" s="152" t="s">
        <v>86</v>
      </c>
      <c r="B13" s="79"/>
      <c r="C13" s="79"/>
      <c r="D13" s="79"/>
      <c r="E13" s="79"/>
      <c r="F13" s="79"/>
      <c r="G13" s="79"/>
      <c r="H13" s="403" t="s">
        <v>74</v>
      </c>
      <c r="I13" s="403"/>
      <c r="J13" s="403"/>
      <c r="K13" s="403"/>
      <c r="L13" s="403"/>
      <c r="M13" s="403"/>
      <c r="N13" s="403"/>
      <c r="O13" s="97"/>
      <c r="P13" s="97"/>
      <c r="Q13" s="97"/>
      <c r="R13" s="117"/>
      <c r="S13" s="117"/>
      <c r="T13" s="97"/>
      <c r="U13" s="97"/>
      <c r="V13" s="97"/>
      <c r="W13" s="117"/>
      <c r="X13" s="117"/>
      <c r="Y13" s="79"/>
      <c r="Z13" s="150"/>
    </row>
    <row r="14" spans="1:26" ht="26.25">
      <c r="A14" s="152" t="s">
        <v>87</v>
      </c>
      <c r="H14" s="113" t="s">
        <v>75</v>
      </c>
      <c r="I14" s="132" t="s">
        <v>76</v>
      </c>
      <c r="J14" s="404" t="s">
        <v>77</v>
      </c>
      <c r="K14" s="404"/>
      <c r="L14" s="404"/>
      <c r="M14" s="404"/>
      <c r="N14" s="404"/>
      <c r="O14" s="98"/>
      <c r="P14" s="98"/>
      <c r="Q14" s="98"/>
      <c r="R14" s="118"/>
      <c r="S14" s="118"/>
      <c r="T14" s="98"/>
      <c r="U14" s="98"/>
      <c r="V14" s="98"/>
      <c r="W14" s="118"/>
      <c r="X14" s="118"/>
      <c r="Y14" s="150"/>
      <c r="Z14" s="150"/>
    </row>
    <row r="15" spans="1:35" ht="35.25" customHeight="1">
      <c r="A15" s="152" t="s">
        <v>97</v>
      </c>
      <c r="H15" s="153">
        <v>1</v>
      </c>
      <c r="I15" s="154">
        <v>44266</v>
      </c>
      <c r="J15" s="376" t="s">
        <v>152</v>
      </c>
      <c r="K15" s="376"/>
      <c r="L15" s="376"/>
      <c r="M15" s="376"/>
      <c r="N15" s="376"/>
      <c r="O15" s="155"/>
      <c r="P15" s="155"/>
      <c r="Q15" s="155"/>
      <c r="R15" s="156"/>
      <c r="S15" s="156"/>
      <c r="T15" s="155"/>
      <c r="U15" s="155"/>
      <c r="V15" s="155"/>
      <c r="W15" s="156"/>
      <c r="X15" s="156"/>
      <c r="Y15" s="150"/>
      <c r="Z15" s="150"/>
      <c r="AB15" s="377"/>
      <c r="AC15" s="377"/>
      <c r="AD15" s="377"/>
      <c r="AE15" s="377"/>
      <c r="AF15" s="377"/>
      <c r="AG15" s="377"/>
      <c r="AH15" s="377"/>
      <c r="AI15" s="377"/>
    </row>
    <row r="16" spans="1:35" ht="35.25" customHeight="1">
      <c r="A16" s="152" t="s">
        <v>98</v>
      </c>
      <c r="H16" s="153">
        <v>2</v>
      </c>
      <c r="I16" s="154">
        <v>44326</v>
      </c>
      <c r="J16" s="376" t="s">
        <v>162</v>
      </c>
      <c r="K16" s="376"/>
      <c r="L16" s="376"/>
      <c r="M16" s="376"/>
      <c r="N16" s="376"/>
      <c r="O16" s="150"/>
      <c r="P16" s="150"/>
      <c r="Q16" s="150"/>
      <c r="R16" s="157"/>
      <c r="S16" s="157"/>
      <c r="T16" s="150"/>
      <c r="U16" s="150"/>
      <c r="V16" s="150"/>
      <c r="W16" s="157"/>
      <c r="X16" s="157"/>
      <c r="Y16" s="150"/>
      <c r="Z16" s="150"/>
      <c r="AB16" s="118"/>
      <c r="AC16" s="118"/>
      <c r="AD16" s="98"/>
      <c r="AE16" s="98"/>
      <c r="AF16" s="378"/>
      <c r="AG16" s="378"/>
      <c r="AH16" s="378"/>
      <c r="AI16" s="378"/>
    </row>
    <row r="17" spans="1:35" ht="65.25" customHeight="1">
      <c r="A17" s="158"/>
      <c r="H17" s="153">
        <v>3</v>
      </c>
      <c r="I17" s="154">
        <v>44407</v>
      </c>
      <c r="J17" s="376" t="s">
        <v>168</v>
      </c>
      <c r="K17" s="376"/>
      <c r="L17" s="376"/>
      <c r="M17" s="376"/>
      <c r="N17" s="376"/>
      <c r="O17" s="150"/>
      <c r="P17" s="150"/>
      <c r="Q17" s="150"/>
      <c r="R17" s="157"/>
      <c r="S17" s="157"/>
      <c r="T17" s="150"/>
      <c r="U17" s="150"/>
      <c r="V17" s="150"/>
      <c r="W17" s="157"/>
      <c r="X17" s="157"/>
      <c r="Y17" s="150"/>
      <c r="Z17" s="150"/>
      <c r="AB17" s="156"/>
      <c r="AC17" s="156"/>
      <c r="AD17" s="155"/>
      <c r="AE17" s="155"/>
      <c r="AF17" s="391"/>
      <c r="AG17" s="391"/>
      <c r="AH17" s="391"/>
      <c r="AI17" s="391"/>
    </row>
    <row r="18" spans="1:35" ht="35.25" customHeight="1">
      <c r="A18" s="158"/>
      <c r="H18" s="153">
        <v>4</v>
      </c>
      <c r="I18" s="154">
        <v>44508</v>
      </c>
      <c r="J18" s="376" t="s">
        <v>177</v>
      </c>
      <c r="K18" s="376"/>
      <c r="L18" s="376"/>
      <c r="M18" s="376"/>
      <c r="N18" s="376"/>
      <c r="O18" s="150"/>
      <c r="P18" s="150"/>
      <c r="Q18" s="150"/>
      <c r="R18" s="157"/>
      <c r="S18" s="157"/>
      <c r="T18" s="150"/>
      <c r="U18" s="150"/>
      <c r="V18" s="150"/>
      <c r="W18" s="157"/>
      <c r="X18" s="157"/>
      <c r="Y18" s="150"/>
      <c r="Z18" s="150"/>
      <c r="AB18" s="157"/>
      <c r="AC18" s="157"/>
      <c r="AD18" s="150"/>
      <c r="AE18" s="150"/>
      <c r="AF18" s="150"/>
      <c r="AG18" s="157"/>
      <c r="AH18" s="157"/>
      <c r="AI18" s="150"/>
    </row>
    <row r="19" spans="1:14" ht="35.25" customHeight="1">
      <c r="A19" s="158"/>
      <c r="H19" s="153">
        <v>5</v>
      </c>
      <c r="I19" s="154">
        <v>44588</v>
      </c>
      <c r="J19" s="376" t="s">
        <v>178</v>
      </c>
      <c r="K19" s="376"/>
      <c r="L19" s="376"/>
      <c r="M19" s="376"/>
      <c r="N19" s="376"/>
    </row>
    <row r="20" spans="8:27" ht="77.25" customHeight="1">
      <c r="H20" s="7">
        <v>6</v>
      </c>
      <c r="I20" s="154">
        <v>44705</v>
      </c>
      <c r="J20" s="376" t="s">
        <v>235</v>
      </c>
      <c r="K20" s="376"/>
      <c r="L20" s="376"/>
      <c r="M20" s="376"/>
      <c r="N20" s="376"/>
      <c r="AA20" s="214"/>
    </row>
    <row r="21" spans="8:27" ht="37.5" customHeight="1">
      <c r="H21" s="361">
        <v>7</v>
      </c>
      <c r="I21" s="154">
        <v>44781</v>
      </c>
      <c r="J21" s="376" t="s">
        <v>243</v>
      </c>
      <c r="K21" s="376"/>
      <c r="L21" s="376"/>
      <c r="M21" s="376"/>
      <c r="N21" s="376"/>
      <c r="AA21" s="214"/>
    </row>
    <row r="22" spans="1:54" s="160" customFormat="1" ht="27" thickBot="1">
      <c r="A22" s="400"/>
      <c r="B22" s="401"/>
      <c r="C22" s="401"/>
      <c r="D22" s="401"/>
      <c r="E22" s="401"/>
      <c r="F22" s="401"/>
      <c r="G22" s="401"/>
      <c r="H22" s="401"/>
      <c r="I22" s="401"/>
      <c r="J22" s="401"/>
      <c r="K22" s="401"/>
      <c r="L22" s="401"/>
      <c r="M22" s="401"/>
      <c r="N22" s="401"/>
      <c r="O22" s="401"/>
      <c r="P22" s="401"/>
      <c r="Q22" s="401"/>
      <c r="R22" s="402"/>
      <c r="S22" s="402"/>
      <c r="T22" s="401"/>
      <c r="U22" s="401"/>
      <c r="V22" s="401"/>
      <c r="W22" s="401"/>
      <c r="X22" s="401"/>
      <c r="Y22" s="401"/>
      <c r="Z22" s="401"/>
      <c r="AA22" s="401"/>
      <c r="AB22" s="401"/>
      <c r="AC22" s="401"/>
      <c r="AD22" s="401"/>
      <c r="AE22" s="401"/>
      <c r="AF22" s="401"/>
      <c r="AG22" s="401"/>
      <c r="AH22" s="401"/>
      <c r="AI22" s="159"/>
      <c r="AJ22" s="159"/>
      <c r="AK22" s="159"/>
      <c r="AL22" s="159"/>
      <c r="AM22" s="159"/>
      <c r="AN22" s="159"/>
      <c r="AO22" s="159"/>
      <c r="AP22" s="159"/>
      <c r="AQ22" s="159"/>
      <c r="AR22" s="159"/>
      <c r="AS22" s="159"/>
      <c r="AT22" s="159"/>
      <c r="AU22" s="159"/>
      <c r="AV22" s="159"/>
      <c r="AW22" s="159"/>
      <c r="AX22" s="159"/>
      <c r="AY22" s="159"/>
      <c r="AZ22" s="159"/>
      <c r="BA22" s="159"/>
      <c r="BB22" s="159"/>
    </row>
    <row r="23" spans="1:59" s="160" customFormat="1" ht="27" thickBot="1">
      <c r="A23" s="427" t="s">
        <v>100</v>
      </c>
      <c r="B23" s="428"/>
      <c r="C23" s="428"/>
      <c r="D23" s="428"/>
      <c r="E23" s="428"/>
      <c r="F23" s="428"/>
      <c r="G23" s="428"/>
      <c r="H23" s="428"/>
      <c r="I23" s="429"/>
      <c r="J23" s="429"/>
      <c r="K23" s="429"/>
      <c r="L23" s="429"/>
      <c r="M23" s="429"/>
      <c r="N23" s="429"/>
      <c r="O23" s="405" t="s">
        <v>179</v>
      </c>
      <c r="P23" s="406"/>
      <c r="Q23" s="406"/>
      <c r="R23" s="407"/>
      <c r="S23" s="408"/>
      <c r="T23" s="413" t="s">
        <v>180</v>
      </c>
      <c r="U23" s="406"/>
      <c r="V23" s="406"/>
      <c r="W23" s="406"/>
      <c r="X23" s="414"/>
      <c r="Y23" s="405" t="s">
        <v>181</v>
      </c>
      <c r="Z23" s="406"/>
      <c r="AA23" s="406"/>
      <c r="AB23" s="406"/>
      <c r="AC23" s="422"/>
      <c r="AD23" s="413" t="s">
        <v>182</v>
      </c>
      <c r="AE23" s="406"/>
      <c r="AF23" s="406"/>
      <c r="AG23" s="406"/>
      <c r="AH23" s="422"/>
      <c r="AI23" s="382" t="s">
        <v>93</v>
      </c>
      <c r="AJ23" s="383"/>
      <c r="AK23" s="383"/>
      <c r="AL23" s="383"/>
      <c r="AM23" s="384"/>
      <c r="AN23" s="384"/>
      <c r="AO23" s="384"/>
      <c r="AP23" s="384"/>
      <c r="AQ23" s="383"/>
      <c r="AR23" s="383"/>
      <c r="AS23" s="383"/>
      <c r="AT23" s="383"/>
      <c r="AU23" s="383"/>
      <c r="AV23" s="383"/>
      <c r="AW23" s="383"/>
      <c r="AX23" s="383"/>
      <c r="AY23" s="383"/>
      <c r="AZ23" s="383"/>
      <c r="BA23" s="383"/>
      <c r="BB23" s="385"/>
      <c r="BC23" s="161"/>
      <c r="BD23" s="161"/>
      <c r="BE23" s="161"/>
      <c r="BF23" s="161"/>
      <c r="BG23" s="161"/>
    </row>
    <row r="24" spans="1:59" s="160" customFormat="1" ht="26.25">
      <c r="A24" s="388" t="s">
        <v>5</v>
      </c>
      <c r="B24" s="386" t="s">
        <v>92</v>
      </c>
      <c r="C24" s="386" t="s">
        <v>0</v>
      </c>
      <c r="D24" s="386" t="s">
        <v>1</v>
      </c>
      <c r="E24" s="386" t="s">
        <v>2</v>
      </c>
      <c r="F24" s="386" t="s">
        <v>3</v>
      </c>
      <c r="G24" s="386" t="s">
        <v>85</v>
      </c>
      <c r="H24" s="425" t="s">
        <v>101</v>
      </c>
      <c r="I24" s="419" t="s">
        <v>102</v>
      </c>
      <c r="J24" s="420"/>
      <c r="K24" s="420"/>
      <c r="L24" s="420"/>
      <c r="M24" s="420"/>
      <c r="N24" s="421"/>
      <c r="O24" s="409"/>
      <c r="P24" s="410"/>
      <c r="Q24" s="410"/>
      <c r="R24" s="411"/>
      <c r="S24" s="412"/>
      <c r="T24" s="415"/>
      <c r="U24" s="410"/>
      <c r="V24" s="410"/>
      <c r="W24" s="410"/>
      <c r="X24" s="416"/>
      <c r="Y24" s="409"/>
      <c r="Z24" s="410"/>
      <c r="AA24" s="410"/>
      <c r="AB24" s="410"/>
      <c r="AC24" s="423"/>
      <c r="AD24" s="415"/>
      <c r="AE24" s="410"/>
      <c r="AF24" s="410"/>
      <c r="AG24" s="410"/>
      <c r="AH24" s="423"/>
      <c r="AI24" s="390" t="s">
        <v>131</v>
      </c>
      <c r="AJ24" s="380"/>
      <c r="AK24" s="380"/>
      <c r="AL24" s="424"/>
      <c r="AM24" s="379" t="s">
        <v>132</v>
      </c>
      <c r="AN24" s="380"/>
      <c r="AO24" s="380"/>
      <c r="AP24" s="381"/>
      <c r="AQ24" s="390" t="s">
        <v>133</v>
      </c>
      <c r="AR24" s="380"/>
      <c r="AS24" s="380"/>
      <c r="AT24" s="381"/>
      <c r="AU24" s="379" t="s">
        <v>134</v>
      </c>
      <c r="AV24" s="380"/>
      <c r="AW24" s="380"/>
      <c r="AX24" s="381"/>
      <c r="AY24" s="379" t="s">
        <v>135</v>
      </c>
      <c r="AZ24" s="380"/>
      <c r="BA24" s="380"/>
      <c r="BB24" s="381"/>
      <c r="BC24" s="161"/>
      <c r="BD24" s="161"/>
      <c r="BE24" s="161"/>
      <c r="BF24" s="161"/>
      <c r="BG24" s="161"/>
    </row>
    <row r="25" spans="1:65" s="165" customFormat="1" ht="105.75" thickBot="1">
      <c r="A25" s="389"/>
      <c r="B25" s="387"/>
      <c r="C25" s="387"/>
      <c r="D25" s="387"/>
      <c r="E25" s="387"/>
      <c r="F25" s="387"/>
      <c r="G25" s="387"/>
      <c r="H25" s="426"/>
      <c r="I25" s="85" t="s">
        <v>103</v>
      </c>
      <c r="J25" s="86" t="s">
        <v>104</v>
      </c>
      <c r="K25" s="86" t="s">
        <v>105</v>
      </c>
      <c r="L25" s="86" t="s">
        <v>106</v>
      </c>
      <c r="M25" s="86" t="s">
        <v>107</v>
      </c>
      <c r="N25" s="87" t="s">
        <v>108</v>
      </c>
      <c r="O25" s="319" t="s">
        <v>144</v>
      </c>
      <c r="P25" s="94" t="s">
        <v>169</v>
      </c>
      <c r="Q25" s="93" t="s">
        <v>125</v>
      </c>
      <c r="R25" s="94" t="s">
        <v>126</v>
      </c>
      <c r="S25" s="95" t="s">
        <v>4</v>
      </c>
      <c r="T25" s="304" t="s">
        <v>144</v>
      </c>
      <c r="U25" s="206" t="s">
        <v>169</v>
      </c>
      <c r="V25" s="207" t="s">
        <v>125</v>
      </c>
      <c r="W25" s="206" t="s">
        <v>126</v>
      </c>
      <c r="X25" s="208" t="s">
        <v>4</v>
      </c>
      <c r="Y25" s="85" t="s">
        <v>144</v>
      </c>
      <c r="Z25" s="86" t="s">
        <v>169</v>
      </c>
      <c r="AA25" s="88" t="s">
        <v>125</v>
      </c>
      <c r="AB25" s="86" t="s">
        <v>126</v>
      </c>
      <c r="AC25" s="89" t="s">
        <v>4</v>
      </c>
      <c r="AD25" s="162" t="s">
        <v>144</v>
      </c>
      <c r="AE25" s="86" t="s">
        <v>169</v>
      </c>
      <c r="AF25" s="88" t="s">
        <v>125</v>
      </c>
      <c r="AG25" s="90" t="s">
        <v>126</v>
      </c>
      <c r="AH25" s="91" t="s">
        <v>4</v>
      </c>
      <c r="AI25" s="92" t="s">
        <v>127</v>
      </c>
      <c r="AJ25" s="93" t="s">
        <v>128</v>
      </c>
      <c r="AK25" s="94" t="s">
        <v>129</v>
      </c>
      <c r="AL25" s="119" t="s">
        <v>130</v>
      </c>
      <c r="AM25" s="259" t="s">
        <v>127</v>
      </c>
      <c r="AN25" s="86" t="s">
        <v>128</v>
      </c>
      <c r="AO25" s="86" t="s">
        <v>136</v>
      </c>
      <c r="AP25" s="89" t="s">
        <v>130</v>
      </c>
      <c r="AQ25" s="330" t="s">
        <v>127</v>
      </c>
      <c r="AR25" s="206" t="s">
        <v>128</v>
      </c>
      <c r="AS25" s="206" t="s">
        <v>137</v>
      </c>
      <c r="AT25" s="331" t="s">
        <v>130</v>
      </c>
      <c r="AU25" s="332" t="s">
        <v>127</v>
      </c>
      <c r="AV25" s="94" t="s">
        <v>128</v>
      </c>
      <c r="AW25" s="94" t="s">
        <v>138</v>
      </c>
      <c r="AX25" s="95" t="s">
        <v>130</v>
      </c>
      <c r="AY25" s="96" t="s">
        <v>127</v>
      </c>
      <c r="AZ25" s="94" t="s">
        <v>128</v>
      </c>
      <c r="BA25" s="94" t="s">
        <v>139</v>
      </c>
      <c r="BB25" s="95" t="s">
        <v>130</v>
      </c>
      <c r="BC25" s="163"/>
      <c r="BD25" s="164"/>
      <c r="BE25" s="164"/>
      <c r="BF25" s="164"/>
      <c r="BG25" s="164"/>
      <c r="BM25" s="3" t="s">
        <v>86</v>
      </c>
    </row>
    <row r="26" spans="1:65" s="201" customFormat="1" ht="252">
      <c r="A26" s="393" t="s">
        <v>170</v>
      </c>
      <c r="B26" s="203">
        <v>1</v>
      </c>
      <c r="C26" s="40" t="s">
        <v>23</v>
      </c>
      <c r="D26" s="40" t="s">
        <v>25</v>
      </c>
      <c r="E26" s="40" t="s">
        <v>24</v>
      </c>
      <c r="F26" s="35" t="s">
        <v>145</v>
      </c>
      <c r="G26" s="33" t="s">
        <v>87</v>
      </c>
      <c r="H26" s="64" t="s">
        <v>109</v>
      </c>
      <c r="I26" s="65">
        <v>1</v>
      </c>
      <c r="J26" s="34">
        <v>1</v>
      </c>
      <c r="K26" s="34">
        <v>1</v>
      </c>
      <c r="L26" s="34">
        <v>1</v>
      </c>
      <c r="M26" s="34">
        <v>1</v>
      </c>
      <c r="N26" s="66">
        <v>1</v>
      </c>
      <c r="O26" s="314">
        <v>1</v>
      </c>
      <c r="P26" s="315">
        <v>1</v>
      </c>
      <c r="Q26" s="316">
        <v>1</v>
      </c>
      <c r="S26" s="318" t="s">
        <v>196</v>
      </c>
      <c r="T26" s="305">
        <v>1</v>
      </c>
      <c r="U26" s="209">
        <v>1</v>
      </c>
      <c r="V26" s="210">
        <v>1</v>
      </c>
      <c r="W26" s="211" t="s">
        <v>195</v>
      </c>
      <c r="X26" s="212" t="s">
        <v>271</v>
      </c>
      <c r="Y26" s="32"/>
      <c r="Z26" s="33"/>
      <c r="AA26" s="34"/>
      <c r="AB26" s="35"/>
      <c r="AC26" s="41"/>
      <c r="AD26" s="241"/>
      <c r="AE26" s="242"/>
      <c r="AF26" s="245"/>
      <c r="AG26" s="243"/>
      <c r="AH26" s="244"/>
      <c r="AI26" s="53">
        <v>1</v>
      </c>
      <c r="AJ26" s="38">
        <v>1</v>
      </c>
      <c r="AK26" s="38">
        <v>1</v>
      </c>
      <c r="AL26" s="166">
        <v>0.2</v>
      </c>
      <c r="AM26" s="255">
        <v>1</v>
      </c>
      <c r="AN26" s="256">
        <v>1</v>
      </c>
      <c r="AO26" s="256">
        <f>AN26/AM26</f>
        <v>1</v>
      </c>
      <c r="AP26" s="320">
        <f>AL26+(20%*AN26)</f>
        <v>0.4</v>
      </c>
      <c r="AQ26" s="340">
        <v>1</v>
      </c>
      <c r="AR26" s="341">
        <v>0.5</v>
      </c>
      <c r="AS26" s="341">
        <f>AR26/AQ26</f>
        <v>0.5</v>
      </c>
      <c r="AT26" s="341">
        <f>AP26+(20%*AR26)</f>
        <v>0.5</v>
      </c>
      <c r="AU26" s="342"/>
      <c r="AV26" s="317" t="s">
        <v>195</v>
      </c>
      <c r="AW26" s="168"/>
      <c r="AX26" s="169"/>
      <c r="AY26" s="170"/>
      <c r="AZ26" s="168"/>
      <c r="BA26" s="168"/>
      <c r="BB26" s="169"/>
      <c r="BC26" s="199"/>
      <c r="BD26" s="200"/>
      <c r="BE26" s="200"/>
      <c r="BF26" s="200"/>
      <c r="BG26" s="200"/>
      <c r="BM26" s="3" t="s">
        <v>87</v>
      </c>
    </row>
    <row r="27" spans="1:65" s="201" customFormat="1" ht="376.5" customHeight="1">
      <c r="A27" s="393"/>
      <c r="B27" s="204">
        <v>2</v>
      </c>
      <c r="C27" s="40" t="s">
        <v>30</v>
      </c>
      <c r="D27" s="40" t="s">
        <v>29</v>
      </c>
      <c r="E27" s="40" t="s">
        <v>31</v>
      </c>
      <c r="F27" s="35" t="s">
        <v>153</v>
      </c>
      <c r="G27" s="7" t="s">
        <v>97</v>
      </c>
      <c r="H27" s="8" t="s">
        <v>110</v>
      </c>
      <c r="I27" s="129">
        <v>1</v>
      </c>
      <c r="J27" s="7">
        <v>2</v>
      </c>
      <c r="K27" s="7">
        <v>2</v>
      </c>
      <c r="L27" s="7">
        <v>2</v>
      </c>
      <c r="M27" s="7">
        <v>0</v>
      </c>
      <c r="N27" s="39">
        <v>7</v>
      </c>
      <c r="O27" s="171" t="s">
        <v>64</v>
      </c>
      <c r="P27" s="172" t="s">
        <v>64</v>
      </c>
      <c r="Q27" s="172" t="s">
        <v>64</v>
      </c>
      <c r="R27" s="173" t="s">
        <v>206</v>
      </c>
      <c r="S27" s="307" t="s">
        <v>205</v>
      </c>
      <c r="T27" s="220" t="s">
        <v>64</v>
      </c>
      <c r="U27" s="221" t="s">
        <v>64</v>
      </c>
      <c r="V27" s="221" t="s">
        <v>64</v>
      </c>
      <c r="W27" s="356" t="s">
        <v>241</v>
      </c>
      <c r="X27" s="362" t="s">
        <v>237</v>
      </c>
      <c r="Y27" s="43"/>
      <c r="Z27" s="7"/>
      <c r="AA27" s="7"/>
      <c r="AB27" s="36"/>
      <c r="AC27" s="37"/>
      <c r="AD27" s="43"/>
      <c r="AE27" s="7"/>
      <c r="AF27" s="250"/>
      <c r="AG27" s="40"/>
      <c r="AH27" s="357"/>
      <c r="AI27" s="354">
        <v>1</v>
      </c>
      <c r="AJ27" s="42">
        <v>1</v>
      </c>
      <c r="AK27" s="13">
        <v>1</v>
      </c>
      <c r="AL27" s="120">
        <f>1/7</f>
        <v>0.14285714285714285</v>
      </c>
      <c r="AM27" s="260">
        <v>2</v>
      </c>
      <c r="AN27" s="100">
        <v>2</v>
      </c>
      <c r="AO27" s="101">
        <v>1</v>
      </c>
      <c r="AP27" s="321">
        <f>3/7</f>
        <v>0.42857142857142855</v>
      </c>
      <c r="AQ27" s="343">
        <v>2</v>
      </c>
      <c r="AR27" s="47">
        <v>0</v>
      </c>
      <c r="AS27" s="13">
        <v>0</v>
      </c>
      <c r="AT27" s="333">
        <f>AP27</f>
        <v>0.42857142857142855</v>
      </c>
      <c r="AU27" s="6"/>
      <c r="AV27" s="335"/>
      <c r="AW27" s="5"/>
      <c r="AX27" s="6"/>
      <c r="AY27" s="4"/>
      <c r="AZ27" s="5"/>
      <c r="BA27" s="5"/>
      <c r="BB27" s="6"/>
      <c r="BC27" s="200"/>
      <c r="BD27" s="200"/>
      <c r="BE27" s="200"/>
      <c r="BF27" s="200"/>
      <c r="BG27" s="200"/>
      <c r="BM27" s="3" t="s">
        <v>88</v>
      </c>
    </row>
    <row r="28" spans="1:65" s="201" customFormat="1" ht="255" customHeight="1">
      <c r="A28" s="393"/>
      <c r="B28" s="204">
        <v>3</v>
      </c>
      <c r="C28" s="40" t="s">
        <v>32</v>
      </c>
      <c r="D28" s="40" t="s">
        <v>158</v>
      </c>
      <c r="E28" s="40" t="s">
        <v>33</v>
      </c>
      <c r="F28" s="36" t="s">
        <v>94</v>
      </c>
      <c r="G28" s="7" t="s">
        <v>97</v>
      </c>
      <c r="H28" s="8" t="s">
        <v>111</v>
      </c>
      <c r="I28" s="129" t="s">
        <v>140</v>
      </c>
      <c r="J28" s="7">
        <v>1</v>
      </c>
      <c r="K28" s="7">
        <v>1</v>
      </c>
      <c r="L28" s="7">
        <v>1</v>
      </c>
      <c r="M28" s="7">
        <v>0</v>
      </c>
      <c r="N28" s="39">
        <v>3</v>
      </c>
      <c r="O28" s="171" t="s">
        <v>64</v>
      </c>
      <c r="P28" s="172" t="s">
        <v>64</v>
      </c>
      <c r="Q28" s="175" t="s">
        <v>64</v>
      </c>
      <c r="R28" s="173" t="s">
        <v>212</v>
      </c>
      <c r="S28" s="307" t="s">
        <v>64</v>
      </c>
      <c r="T28" s="185" t="s">
        <v>64</v>
      </c>
      <c r="U28" s="172" t="s">
        <v>64</v>
      </c>
      <c r="V28" s="175" t="s">
        <v>64</v>
      </c>
      <c r="W28" s="173" t="s">
        <v>246</v>
      </c>
      <c r="X28" s="174" t="s">
        <v>64</v>
      </c>
      <c r="Y28" s="220"/>
      <c r="Z28" s="221"/>
      <c r="AA28" s="222"/>
      <c r="AB28" s="231"/>
      <c r="AC28" s="232"/>
      <c r="AD28" s="43"/>
      <c r="AE28" s="7"/>
      <c r="AF28" s="250"/>
      <c r="AG28" s="40"/>
      <c r="AH28" s="37"/>
      <c r="AI28" s="43" t="s">
        <v>62</v>
      </c>
      <c r="AJ28" s="7" t="s">
        <v>62</v>
      </c>
      <c r="AK28" s="7" t="s">
        <v>62</v>
      </c>
      <c r="AL28" s="67">
        <v>0</v>
      </c>
      <c r="AM28" s="261">
        <v>1</v>
      </c>
      <c r="AN28" s="100">
        <v>1</v>
      </c>
      <c r="AO28" s="101">
        <v>1</v>
      </c>
      <c r="AP28" s="322">
        <f>1/3</f>
        <v>0.3333333333333333</v>
      </c>
      <c r="AQ28" s="284">
        <v>1</v>
      </c>
      <c r="AR28" s="7">
        <v>0</v>
      </c>
      <c r="AS28" s="19">
        <v>0</v>
      </c>
      <c r="AT28" s="19">
        <f>(AN28+AR28)/3</f>
        <v>0.3333333333333333</v>
      </c>
      <c r="AU28" s="8"/>
      <c r="AV28" s="43"/>
      <c r="AW28" s="7"/>
      <c r="AX28" s="8"/>
      <c r="AY28" s="129"/>
      <c r="AZ28" s="7"/>
      <c r="BA28" s="7"/>
      <c r="BB28" s="8"/>
      <c r="BC28" s="199"/>
      <c r="BD28" s="200"/>
      <c r="BE28" s="200"/>
      <c r="BF28" s="200"/>
      <c r="BG28" s="200"/>
      <c r="BM28" s="3" t="s">
        <v>89</v>
      </c>
    </row>
    <row r="29" spans="1:65" s="201" customFormat="1" ht="249.75" customHeight="1">
      <c r="A29" s="393"/>
      <c r="B29" s="203">
        <v>4</v>
      </c>
      <c r="C29" s="40" t="s">
        <v>38</v>
      </c>
      <c r="D29" s="40" t="s">
        <v>155</v>
      </c>
      <c r="E29" s="40" t="s">
        <v>39</v>
      </c>
      <c r="F29" s="40" t="s">
        <v>39</v>
      </c>
      <c r="G29" s="7" t="s">
        <v>87</v>
      </c>
      <c r="H29" s="8" t="s">
        <v>109</v>
      </c>
      <c r="I29" s="129" t="s">
        <v>140</v>
      </c>
      <c r="J29" s="19">
        <v>1</v>
      </c>
      <c r="K29" s="19">
        <v>1</v>
      </c>
      <c r="L29" s="19">
        <v>1</v>
      </c>
      <c r="M29" s="19">
        <v>1</v>
      </c>
      <c r="N29" s="67">
        <v>1</v>
      </c>
      <c r="O29" s="280">
        <v>0.2433</v>
      </c>
      <c r="P29" s="109" t="s">
        <v>64</v>
      </c>
      <c r="Q29" s="176">
        <v>1</v>
      </c>
      <c r="R29" s="103" t="s">
        <v>213</v>
      </c>
      <c r="S29" s="308" t="s">
        <v>214</v>
      </c>
      <c r="T29" s="283">
        <v>1</v>
      </c>
      <c r="U29" s="167">
        <v>1</v>
      </c>
      <c r="V29" s="167">
        <v>1</v>
      </c>
      <c r="W29" s="173" t="s">
        <v>247</v>
      </c>
      <c r="X29" s="226" t="s">
        <v>248</v>
      </c>
      <c r="Y29" s="18"/>
      <c r="Z29" s="19"/>
      <c r="AA29" s="19"/>
      <c r="AB29" s="40"/>
      <c r="AC29" s="37"/>
      <c r="AD29" s="18"/>
      <c r="AE29" s="19"/>
      <c r="AF29" s="19"/>
      <c r="AG29" s="40"/>
      <c r="AH29" s="37"/>
      <c r="AI29" s="43" t="s">
        <v>62</v>
      </c>
      <c r="AJ29" s="7" t="s">
        <v>62</v>
      </c>
      <c r="AK29" s="7" t="s">
        <v>62</v>
      </c>
      <c r="AL29" s="67">
        <v>0</v>
      </c>
      <c r="AM29" s="262">
        <v>1</v>
      </c>
      <c r="AN29" s="101">
        <v>1</v>
      </c>
      <c r="AO29" s="256">
        <f>AN29/AM29</f>
        <v>1</v>
      </c>
      <c r="AP29" s="323">
        <f>AO29*0.25</f>
        <v>0.25</v>
      </c>
      <c r="AQ29" s="12">
        <v>1</v>
      </c>
      <c r="AR29" s="281">
        <v>0.2433</v>
      </c>
      <c r="AS29" s="281">
        <f>AR29/AQ29</f>
        <v>0.2433</v>
      </c>
      <c r="AT29" s="281">
        <f>AP29+(AR29/4)</f>
        <v>0.310825</v>
      </c>
      <c r="AU29" s="11"/>
      <c r="AV29" s="336"/>
      <c r="AW29" s="10"/>
      <c r="AX29" s="11"/>
      <c r="AY29" s="9"/>
      <c r="AZ29" s="10"/>
      <c r="BA29" s="10"/>
      <c r="BB29" s="11"/>
      <c r="BC29" s="200"/>
      <c r="BD29" s="200"/>
      <c r="BE29" s="200"/>
      <c r="BF29" s="200"/>
      <c r="BG29" s="200"/>
      <c r="BM29" s="202"/>
    </row>
    <row r="30" spans="1:54" s="201" customFormat="1" ht="409.5" customHeight="1">
      <c r="A30" s="394" t="s">
        <v>171</v>
      </c>
      <c r="B30" s="204">
        <v>5</v>
      </c>
      <c r="C30" s="40" t="s">
        <v>34</v>
      </c>
      <c r="D30" s="40" t="s">
        <v>158</v>
      </c>
      <c r="E30" s="40" t="s">
        <v>36</v>
      </c>
      <c r="F30" s="40" t="s">
        <v>95</v>
      </c>
      <c r="G30" s="7" t="s">
        <v>97</v>
      </c>
      <c r="H30" s="8" t="s">
        <v>112</v>
      </c>
      <c r="I30" s="129" t="s">
        <v>140</v>
      </c>
      <c r="J30" s="7">
        <v>1</v>
      </c>
      <c r="K30" s="7">
        <v>0</v>
      </c>
      <c r="L30" s="7">
        <v>1</v>
      </c>
      <c r="M30" s="7">
        <v>0</v>
      </c>
      <c r="N30" s="39">
        <v>2</v>
      </c>
      <c r="O30" s="171" t="s">
        <v>64</v>
      </c>
      <c r="P30" s="172" t="s">
        <v>64</v>
      </c>
      <c r="Q30" s="172" t="s">
        <v>64</v>
      </c>
      <c r="R30" s="173" t="s">
        <v>215</v>
      </c>
      <c r="S30" s="307" t="s">
        <v>216</v>
      </c>
      <c r="T30" s="185">
        <v>0.125</v>
      </c>
      <c r="U30" s="172">
        <v>0.125</v>
      </c>
      <c r="V30" s="363">
        <v>1</v>
      </c>
      <c r="W30" s="173" t="s">
        <v>252</v>
      </c>
      <c r="X30" s="174" t="s">
        <v>249</v>
      </c>
      <c r="Y30" s="223"/>
      <c r="Z30" s="7"/>
      <c r="AA30" s="7"/>
      <c r="AB30" s="40"/>
      <c r="AC30" s="37"/>
      <c r="AD30" s="246"/>
      <c r="AE30" s="247"/>
      <c r="AF30" s="251"/>
      <c r="AG30" s="231"/>
      <c r="AH30" s="232"/>
      <c r="AI30" s="43" t="s">
        <v>62</v>
      </c>
      <c r="AJ30" s="7" t="s">
        <v>62</v>
      </c>
      <c r="AK30" s="7" t="s">
        <v>62</v>
      </c>
      <c r="AL30" s="67">
        <v>0</v>
      </c>
      <c r="AM30" s="263">
        <v>1</v>
      </c>
      <c r="AN30" s="133">
        <v>0.5</v>
      </c>
      <c r="AO30" s="176">
        <v>0.5</v>
      </c>
      <c r="AP30" s="324">
        <f>0.5/2</f>
        <v>0.25</v>
      </c>
      <c r="AQ30" s="284">
        <v>0</v>
      </c>
      <c r="AR30" s="364">
        <f>T30</f>
        <v>0.125</v>
      </c>
      <c r="AS30" s="54">
        <v>0.125</v>
      </c>
      <c r="AT30" s="19">
        <f>AP30+(AS30*25%)</f>
        <v>0.28125</v>
      </c>
      <c r="AU30" s="8"/>
      <c r="AV30" s="43"/>
      <c r="AW30" s="7"/>
      <c r="AX30" s="8"/>
      <c r="AY30" s="129"/>
      <c r="AZ30" s="7"/>
      <c r="BA30" s="7"/>
      <c r="BB30" s="8"/>
    </row>
    <row r="31" spans="1:55" s="201" customFormat="1" ht="408.75" customHeight="1">
      <c r="A31" s="394"/>
      <c r="B31" s="204">
        <v>6</v>
      </c>
      <c r="C31" s="40" t="s">
        <v>35</v>
      </c>
      <c r="D31" s="40" t="s">
        <v>158</v>
      </c>
      <c r="E31" s="40" t="s">
        <v>37</v>
      </c>
      <c r="F31" s="40" t="s">
        <v>151</v>
      </c>
      <c r="G31" s="7" t="s">
        <v>86</v>
      </c>
      <c r="H31" s="8" t="s">
        <v>113</v>
      </c>
      <c r="I31" s="129">
        <v>0.15</v>
      </c>
      <c r="J31" s="7">
        <v>0.4</v>
      </c>
      <c r="K31" s="7">
        <v>0.6</v>
      </c>
      <c r="L31" s="7">
        <v>0.8</v>
      </c>
      <c r="M31" s="7">
        <v>1</v>
      </c>
      <c r="N31" s="39">
        <v>1</v>
      </c>
      <c r="O31" s="171">
        <v>0.05</v>
      </c>
      <c r="P31" s="172">
        <v>0.05</v>
      </c>
      <c r="Q31" s="175">
        <v>1</v>
      </c>
      <c r="R31" s="173" t="s">
        <v>218</v>
      </c>
      <c r="S31" s="307" t="s">
        <v>217</v>
      </c>
      <c r="T31" s="185">
        <v>0.05</v>
      </c>
      <c r="U31" s="172">
        <v>0.05</v>
      </c>
      <c r="V31" s="175">
        <v>1</v>
      </c>
      <c r="W31" s="177" t="s">
        <v>250</v>
      </c>
      <c r="X31" s="174" t="s">
        <v>251</v>
      </c>
      <c r="Y31" s="223"/>
      <c r="Z31" s="7"/>
      <c r="AA31" s="7"/>
      <c r="AB31" s="40"/>
      <c r="AC31" s="37"/>
      <c r="AD31" s="230"/>
      <c r="AE31" s="45"/>
      <c r="AF31" s="252"/>
      <c r="AG31" s="35"/>
      <c r="AH31" s="41"/>
      <c r="AI31" s="46">
        <v>0.15</v>
      </c>
      <c r="AJ31" s="47">
        <v>0.15</v>
      </c>
      <c r="AK31" s="13">
        <v>1</v>
      </c>
      <c r="AL31" s="121">
        <v>0.15</v>
      </c>
      <c r="AM31" s="264">
        <v>0.4</v>
      </c>
      <c r="AN31" s="114">
        <v>0.4</v>
      </c>
      <c r="AO31" s="101">
        <f>AN31/AM31</f>
        <v>1</v>
      </c>
      <c r="AP31" s="323">
        <f>AN31/N31</f>
        <v>0.4</v>
      </c>
      <c r="AQ31" s="344">
        <v>0.6</v>
      </c>
      <c r="AR31" s="295">
        <f>AN31+O31+T31</f>
        <v>0.5</v>
      </c>
      <c r="AS31" s="13">
        <f>AR31/AQ31</f>
        <v>0.8333333333333334</v>
      </c>
      <c r="AT31" s="13">
        <f>AR31/1</f>
        <v>0.5</v>
      </c>
      <c r="AU31" s="14"/>
      <c r="AV31" s="126"/>
      <c r="AW31" s="13"/>
      <c r="AX31" s="14"/>
      <c r="AY31" s="12"/>
      <c r="AZ31" s="13"/>
      <c r="BA31" s="13"/>
      <c r="BB31" s="14"/>
      <c r="BC31" s="200"/>
    </row>
    <row r="32" spans="1:54" s="201" customFormat="1" ht="343.5" customHeight="1">
      <c r="A32" s="395" t="s">
        <v>172</v>
      </c>
      <c r="B32" s="204">
        <v>7</v>
      </c>
      <c r="C32" s="40" t="s">
        <v>27</v>
      </c>
      <c r="D32" s="40" t="s">
        <v>158</v>
      </c>
      <c r="E32" s="40" t="s">
        <v>28</v>
      </c>
      <c r="F32" s="40" t="s">
        <v>28</v>
      </c>
      <c r="G32" s="7" t="s">
        <v>87</v>
      </c>
      <c r="H32" s="8" t="s">
        <v>114</v>
      </c>
      <c r="I32" s="129">
        <v>1</v>
      </c>
      <c r="J32" s="7">
        <v>1</v>
      </c>
      <c r="K32" s="7">
        <v>1</v>
      </c>
      <c r="L32" s="7">
        <v>1</v>
      </c>
      <c r="M32" s="7">
        <v>1</v>
      </c>
      <c r="N32" s="39">
        <v>1</v>
      </c>
      <c r="O32" s="171" t="s">
        <v>64</v>
      </c>
      <c r="P32" s="172" t="s">
        <v>64</v>
      </c>
      <c r="Q32" s="175" t="s">
        <v>64</v>
      </c>
      <c r="R32" s="173" t="s">
        <v>212</v>
      </c>
      <c r="S32" s="307" t="s">
        <v>64</v>
      </c>
      <c r="T32" s="185" t="s">
        <v>64</v>
      </c>
      <c r="U32" s="172" t="s">
        <v>64</v>
      </c>
      <c r="V32" s="175" t="s">
        <v>64</v>
      </c>
      <c r="W32" s="173" t="s">
        <v>246</v>
      </c>
      <c r="X32" s="174" t="s">
        <v>64</v>
      </c>
      <c r="Y32" s="223"/>
      <c r="Z32" s="7"/>
      <c r="AA32" s="7"/>
      <c r="AB32" s="40"/>
      <c r="AC32" s="233"/>
      <c r="AD32" s="230"/>
      <c r="AE32" s="7"/>
      <c r="AF32" s="250"/>
      <c r="AG32" s="35"/>
      <c r="AH32" s="48"/>
      <c r="AI32" s="42">
        <v>1</v>
      </c>
      <c r="AJ32" s="33">
        <v>1</v>
      </c>
      <c r="AK32" s="13">
        <v>1</v>
      </c>
      <c r="AL32" s="122">
        <v>0.2</v>
      </c>
      <c r="AM32" s="265">
        <v>1</v>
      </c>
      <c r="AN32" s="100">
        <v>1</v>
      </c>
      <c r="AO32" s="101">
        <v>1</v>
      </c>
      <c r="AP32" s="323">
        <f>(AN32+AJ32)/5</f>
        <v>0.4</v>
      </c>
      <c r="AQ32" s="345">
        <v>1</v>
      </c>
      <c r="AR32" s="296">
        <v>0</v>
      </c>
      <c r="AS32" s="297">
        <v>0</v>
      </c>
      <c r="AT32" s="297">
        <v>0.4</v>
      </c>
      <c r="AU32" s="17"/>
      <c r="AV32" s="337"/>
      <c r="AW32" s="16"/>
      <c r="AX32" s="17"/>
      <c r="AY32" s="15"/>
      <c r="AZ32" s="16"/>
      <c r="BA32" s="16"/>
      <c r="BB32" s="17"/>
    </row>
    <row r="33" spans="1:54" ht="232.5" customHeight="1">
      <c r="A33" s="395"/>
      <c r="B33" s="203">
        <v>8</v>
      </c>
      <c r="C33" s="35" t="s">
        <v>160</v>
      </c>
      <c r="D33" s="40" t="s">
        <v>11</v>
      </c>
      <c r="E33" s="40" t="s">
        <v>22</v>
      </c>
      <c r="F33" s="35" t="s">
        <v>20</v>
      </c>
      <c r="G33" s="7" t="s">
        <v>87</v>
      </c>
      <c r="H33" s="8" t="s">
        <v>109</v>
      </c>
      <c r="I33" s="129" t="s">
        <v>140</v>
      </c>
      <c r="J33" s="19">
        <v>1</v>
      </c>
      <c r="K33" s="19">
        <v>1</v>
      </c>
      <c r="L33" s="19">
        <v>1</v>
      </c>
      <c r="M33" s="19">
        <v>1</v>
      </c>
      <c r="N33" s="67">
        <v>1</v>
      </c>
      <c r="O33" s="285">
        <v>0.1</v>
      </c>
      <c r="P33" s="175">
        <v>0.1</v>
      </c>
      <c r="Q33" s="175">
        <v>1</v>
      </c>
      <c r="R33" s="292" t="s">
        <v>204</v>
      </c>
      <c r="S33" s="309" t="s">
        <v>201</v>
      </c>
      <c r="T33" s="369">
        <v>0.1</v>
      </c>
      <c r="U33" s="175">
        <v>0.1</v>
      </c>
      <c r="V33" s="167">
        <v>1</v>
      </c>
      <c r="W33" s="173" t="s">
        <v>280</v>
      </c>
      <c r="X33" s="174" t="s">
        <v>278</v>
      </c>
      <c r="Y33" s="32"/>
      <c r="Z33" s="33"/>
      <c r="AA33" s="217"/>
      <c r="AB33" s="35"/>
      <c r="AC33" s="234"/>
      <c r="AD33" s="246"/>
      <c r="AE33" s="247"/>
      <c r="AF33" s="248"/>
      <c r="AG33" s="249"/>
      <c r="AH33" s="37"/>
      <c r="AI33" s="43" t="s">
        <v>62</v>
      </c>
      <c r="AJ33" s="7" t="s">
        <v>62</v>
      </c>
      <c r="AK33" s="7" t="s">
        <v>62</v>
      </c>
      <c r="AL33" s="67">
        <v>0</v>
      </c>
      <c r="AM33" s="266">
        <v>1</v>
      </c>
      <c r="AN33" s="109">
        <v>1</v>
      </c>
      <c r="AO33" s="374">
        <f>AN33/AM33</f>
        <v>1</v>
      </c>
      <c r="AP33" s="375">
        <f>((AO33*25)/100)</f>
        <v>0.25</v>
      </c>
      <c r="AQ33" s="18">
        <v>1</v>
      </c>
      <c r="AR33" s="19">
        <f>O33+T33</f>
        <v>0.2</v>
      </c>
      <c r="AS33" s="19">
        <f>AR33/AQ33</f>
        <v>0.2</v>
      </c>
      <c r="AT33" s="19">
        <f>AP33+(AS33*25%)</f>
        <v>0.3</v>
      </c>
      <c r="AU33" s="20"/>
      <c r="AV33" s="53"/>
      <c r="AW33" s="19"/>
      <c r="AX33" s="20"/>
      <c r="AY33" s="18"/>
      <c r="AZ33" s="19"/>
      <c r="BA33" s="19"/>
      <c r="BB33" s="20"/>
    </row>
    <row r="34" spans="1:54" ht="409.5" customHeight="1">
      <c r="A34" s="395"/>
      <c r="B34" s="203">
        <v>9</v>
      </c>
      <c r="C34" s="40" t="s">
        <v>6</v>
      </c>
      <c r="D34" s="40" t="s">
        <v>17</v>
      </c>
      <c r="E34" s="40" t="s">
        <v>12</v>
      </c>
      <c r="F34" s="35" t="s">
        <v>19</v>
      </c>
      <c r="G34" s="7" t="s">
        <v>97</v>
      </c>
      <c r="H34" s="8" t="s">
        <v>115</v>
      </c>
      <c r="I34" s="129" t="s">
        <v>150</v>
      </c>
      <c r="J34" s="7">
        <v>4</v>
      </c>
      <c r="K34" s="7">
        <v>2</v>
      </c>
      <c r="L34" s="7">
        <v>0</v>
      </c>
      <c r="M34" s="7">
        <v>0</v>
      </c>
      <c r="N34" s="39">
        <v>6</v>
      </c>
      <c r="O34" s="171" t="s">
        <v>64</v>
      </c>
      <c r="P34" s="172" t="s">
        <v>64</v>
      </c>
      <c r="Q34" s="172" t="s">
        <v>64</v>
      </c>
      <c r="R34" s="293" t="s">
        <v>202</v>
      </c>
      <c r="S34" s="309" t="s">
        <v>203</v>
      </c>
      <c r="T34" s="185">
        <v>1</v>
      </c>
      <c r="U34" s="172">
        <v>1</v>
      </c>
      <c r="V34" s="175">
        <v>1</v>
      </c>
      <c r="W34" s="173" t="s">
        <v>281</v>
      </c>
      <c r="X34" s="174" t="s">
        <v>279</v>
      </c>
      <c r="Y34" s="32"/>
      <c r="Z34" s="33"/>
      <c r="AA34" s="216"/>
      <c r="AB34" s="35"/>
      <c r="AC34" s="235"/>
      <c r="AD34" s="42"/>
      <c r="AE34" s="33"/>
      <c r="AF34" s="33"/>
      <c r="AG34" s="35"/>
      <c r="AH34" s="37"/>
      <c r="AI34" s="42" t="s">
        <v>62</v>
      </c>
      <c r="AJ34" s="33" t="s">
        <v>62</v>
      </c>
      <c r="AK34" s="178" t="s">
        <v>62</v>
      </c>
      <c r="AL34" s="179">
        <v>0</v>
      </c>
      <c r="AM34" s="267">
        <v>4</v>
      </c>
      <c r="AN34" s="180">
        <v>4</v>
      </c>
      <c r="AO34" s="176">
        <v>1</v>
      </c>
      <c r="AP34" s="325">
        <f>AN34/N34</f>
        <v>0.6666666666666666</v>
      </c>
      <c r="AQ34" s="346">
        <v>2</v>
      </c>
      <c r="AR34" s="286">
        <v>1</v>
      </c>
      <c r="AS34" s="294">
        <f>AR34/AQ34</f>
        <v>0.5</v>
      </c>
      <c r="AT34" s="224">
        <f>(AN34+AR34)/N34</f>
        <v>0.8333333333333334</v>
      </c>
      <c r="AU34" s="182"/>
      <c r="AV34" s="181"/>
      <c r="AW34" s="178"/>
      <c r="AX34" s="182"/>
      <c r="AY34" s="183"/>
      <c r="AZ34" s="178"/>
      <c r="BA34" s="178"/>
      <c r="BB34" s="182"/>
    </row>
    <row r="35" spans="1:54" ht="193.5" customHeight="1">
      <c r="A35" s="395"/>
      <c r="B35" s="203">
        <v>10</v>
      </c>
      <c r="C35" s="40" t="s">
        <v>7</v>
      </c>
      <c r="D35" s="40" t="s">
        <v>18</v>
      </c>
      <c r="E35" s="40" t="s">
        <v>13</v>
      </c>
      <c r="F35" s="40" t="s">
        <v>21</v>
      </c>
      <c r="G35" s="7" t="s">
        <v>87</v>
      </c>
      <c r="H35" s="8" t="s">
        <v>109</v>
      </c>
      <c r="I35" s="18">
        <v>1</v>
      </c>
      <c r="J35" s="19">
        <v>1</v>
      </c>
      <c r="K35" s="19">
        <v>1</v>
      </c>
      <c r="L35" s="7" t="s">
        <v>140</v>
      </c>
      <c r="M35" s="7" t="s">
        <v>140</v>
      </c>
      <c r="N35" s="67">
        <v>1</v>
      </c>
      <c r="O35" s="285">
        <v>0.2</v>
      </c>
      <c r="P35" s="175">
        <v>0.2</v>
      </c>
      <c r="Q35" s="175">
        <v>1</v>
      </c>
      <c r="R35" s="173" t="s">
        <v>187</v>
      </c>
      <c r="S35" s="307" t="s">
        <v>188</v>
      </c>
      <c r="T35" s="366">
        <v>0.3</v>
      </c>
      <c r="U35" s="363">
        <v>0.3</v>
      </c>
      <c r="V35" s="175">
        <v>1</v>
      </c>
      <c r="W35" s="173" t="s">
        <v>264</v>
      </c>
      <c r="X35" s="174" t="s">
        <v>266</v>
      </c>
      <c r="Y35" s="223"/>
      <c r="Z35" s="7"/>
      <c r="AA35" s="19"/>
      <c r="AB35" s="40"/>
      <c r="AC35" s="37"/>
      <c r="AD35" s="43"/>
      <c r="AE35" s="7"/>
      <c r="AF35" s="19"/>
      <c r="AG35" s="35"/>
      <c r="AH35" s="41"/>
      <c r="AI35" s="181">
        <v>1</v>
      </c>
      <c r="AJ35" s="178">
        <v>1</v>
      </c>
      <c r="AK35" s="19">
        <v>1</v>
      </c>
      <c r="AL35" s="179">
        <f>100%/3</f>
        <v>0.3333333333333333</v>
      </c>
      <c r="AM35" s="268">
        <v>1</v>
      </c>
      <c r="AN35" s="110">
        <v>1</v>
      </c>
      <c r="AO35" s="111">
        <f>AN35/AM35</f>
        <v>1</v>
      </c>
      <c r="AP35" s="326">
        <f>33%+(33%*AO35)</f>
        <v>0.66</v>
      </c>
      <c r="AQ35" s="183">
        <v>1</v>
      </c>
      <c r="AR35" s="294">
        <f>O35+T35</f>
        <v>0.5</v>
      </c>
      <c r="AS35" s="294">
        <f>AR35/AQ35</f>
        <v>0.5</v>
      </c>
      <c r="AT35" s="294">
        <f>AP35+(34%*AR35)</f>
        <v>0.8300000000000001</v>
      </c>
      <c r="AU35" s="182"/>
      <c r="AV35" s="181"/>
      <c r="AW35" s="178"/>
      <c r="AX35" s="182"/>
      <c r="AY35" s="183"/>
      <c r="AZ35" s="178"/>
      <c r="BA35" s="178"/>
      <c r="BB35" s="182"/>
    </row>
    <row r="36" spans="1:54" ht="216.75" customHeight="1">
      <c r="A36" s="395"/>
      <c r="B36" s="203">
        <v>11</v>
      </c>
      <c r="C36" s="40" t="s">
        <v>8</v>
      </c>
      <c r="D36" s="40" t="s">
        <v>18</v>
      </c>
      <c r="E36" s="40" t="s">
        <v>14</v>
      </c>
      <c r="F36" s="68" t="s">
        <v>141</v>
      </c>
      <c r="G36" s="7" t="s">
        <v>97</v>
      </c>
      <c r="H36" s="8" t="s">
        <v>116</v>
      </c>
      <c r="I36" s="69">
        <v>0.33</v>
      </c>
      <c r="J36" s="7">
        <v>0.33</v>
      </c>
      <c r="K36" s="7">
        <v>0.34</v>
      </c>
      <c r="L36" s="7" t="s">
        <v>140</v>
      </c>
      <c r="M36" s="7" t="s">
        <v>140</v>
      </c>
      <c r="N36" s="39">
        <v>1</v>
      </c>
      <c r="O36" s="367">
        <f>0.34*0.2</f>
        <v>0.068</v>
      </c>
      <c r="P36" s="368">
        <v>0.068</v>
      </c>
      <c r="Q36" s="175">
        <v>1</v>
      </c>
      <c r="R36" s="173" t="s">
        <v>189</v>
      </c>
      <c r="S36" s="307" t="s">
        <v>190</v>
      </c>
      <c r="T36" s="42">
        <f>0.34*0.3</f>
        <v>0.10200000000000001</v>
      </c>
      <c r="U36" s="172">
        <v>0.10200000000000001</v>
      </c>
      <c r="V36" s="175">
        <v>1</v>
      </c>
      <c r="W36" s="173" t="s">
        <v>267</v>
      </c>
      <c r="X36" s="174" t="s">
        <v>265</v>
      </c>
      <c r="Y36" s="223"/>
      <c r="Z36" s="7"/>
      <c r="AA36" s="219"/>
      <c r="AB36" s="40"/>
      <c r="AC36" s="37"/>
      <c r="AD36" s="215"/>
      <c r="AE36" s="50"/>
      <c r="AF36" s="219"/>
      <c r="AG36" s="35"/>
      <c r="AH36" s="41"/>
      <c r="AI36" s="51">
        <v>0.33</v>
      </c>
      <c r="AJ36" s="52">
        <v>0.33</v>
      </c>
      <c r="AK36" s="19">
        <v>1</v>
      </c>
      <c r="AL36" s="179">
        <v>0.33</v>
      </c>
      <c r="AM36" s="269">
        <v>0.33</v>
      </c>
      <c r="AN36" s="112">
        <v>0.33</v>
      </c>
      <c r="AO36" s="111">
        <f>AN36/AM36</f>
        <v>1</v>
      </c>
      <c r="AP36" s="326">
        <f>33%+(33%*AO36)</f>
        <v>0.66</v>
      </c>
      <c r="AQ36" s="347">
        <v>0.34</v>
      </c>
      <c r="AR36" s="288">
        <f>O36+T36</f>
        <v>0.17</v>
      </c>
      <c r="AS36" s="294">
        <f>AR36/AQ36</f>
        <v>0.5</v>
      </c>
      <c r="AT36" s="294">
        <f>AP36+(34%*AR36)</f>
        <v>0.7178</v>
      </c>
      <c r="AU36" s="182"/>
      <c r="AV36" s="181"/>
      <c r="AW36" s="178"/>
      <c r="AX36" s="182"/>
      <c r="AY36" s="183"/>
      <c r="AZ36" s="178"/>
      <c r="BA36" s="178"/>
      <c r="BB36" s="182"/>
    </row>
    <row r="37" spans="1:55" ht="320.25" customHeight="1">
      <c r="A37" s="395"/>
      <c r="B37" s="203">
        <v>12</v>
      </c>
      <c r="C37" s="40" t="s">
        <v>40</v>
      </c>
      <c r="D37" s="40" t="s">
        <v>157</v>
      </c>
      <c r="E37" s="40" t="s">
        <v>42</v>
      </c>
      <c r="F37" s="40" t="s">
        <v>67</v>
      </c>
      <c r="G37" s="7" t="s">
        <v>87</v>
      </c>
      <c r="H37" s="8" t="s">
        <v>109</v>
      </c>
      <c r="I37" s="18">
        <v>1</v>
      </c>
      <c r="J37" s="19">
        <v>1</v>
      </c>
      <c r="K37" s="19">
        <v>1</v>
      </c>
      <c r="L37" s="19">
        <v>1</v>
      </c>
      <c r="M37" s="19">
        <v>1</v>
      </c>
      <c r="N37" s="67">
        <v>1</v>
      </c>
      <c r="O37" s="289">
        <v>0.25</v>
      </c>
      <c r="P37" s="290">
        <v>0.25</v>
      </c>
      <c r="Q37" s="290">
        <v>1</v>
      </c>
      <c r="R37" s="177" t="s">
        <v>199</v>
      </c>
      <c r="S37" s="307" t="s">
        <v>200</v>
      </c>
      <c r="T37" s="358">
        <v>0.25</v>
      </c>
      <c r="U37" s="359">
        <v>0.25</v>
      </c>
      <c r="V37" s="359">
        <v>1</v>
      </c>
      <c r="W37" s="174" t="s">
        <v>242</v>
      </c>
      <c r="X37" s="173" t="s">
        <v>238</v>
      </c>
      <c r="Y37" s="43"/>
      <c r="Z37" s="7"/>
      <c r="AA37" s="219"/>
      <c r="AB37" s="40"/>
      <c r="AC37" s="37"/>
      <c r="AD37" s="43"/>
      <c r="AE37" s="7"/>
      <c r="AF37" s="219"/>
      <c r="AG37" s="40"/>
      <c r="AH37" s="357"/>
      <c r="AI37" s="354">
        <v>6</v>
      </c>
      <c r="AJ37" s="43">
        <v>6</v>
      </c>
      <c r="AK37" s="19">
        <v>1</v>
      </c>
      <c r="AL37" s="67">
        <v>0.2</v>
      </c>
      <c r="AM37" s="270">
        <v>1</v>
      </c>
      <c r="AN37" s="176">
        <v>1</v>
      </c>
      <c r="AO37" s="176">
        <v>1</v>
      </c>
      <c r="AP37" s="324">
        <v>0.4</v>
      </c>
      <c r="AQ37" s="18">
        <v>1</v>
      </c>
      <c r="AR37" s="19">
        <v>0.5</v>
      </c>
      <c r="AS37" s="19">
        <v>0.5</v>
      </c>
      <c r="AT37" s="19">
        <f>AP37+(20%*AR37)</f>
        <v>0.5</v>
      </c>
      <c r="AU37" s="8"/>
      <c r="AV37" s="43"/>
      <c r="AW37" s="7"/>
      <c r="AX37" s="8"/>
      <c r="AY37" s="129"/>
      <c r="AZ37" s="7"/>
      <c r="BA37" s="7"/>
      <c r="BB37" s="8"/>
      <c r="BC37" s="184"/>
    </row>
    <row r="38" spans="1:54" ht="232.5" customHeight="1">
      <c r="A38" s="395"/>
      <c r="B38" s="203">
        <v>13</v>
      </c>
      <c r="C38" s="40" t="s">
        <v>41</v>
      </c>
      <c r="D38" s="40" t="s">
        <v>156</v>
      </c>
      <c r="E38" s="40" t="s">
        <v>43</v>
      </c>
      <c r="F38" s="40" t="s">
        <v>65</v>
      </c>
      <c r="G38" s="7" t="s">
        <v>97</v>
      </c>
      <c r="H38" s="8" t="s">
        <v>117</v>
      </c>
      <c r="I38" s="129" t="s">
        <v>140</v>
      </c>
      <c r="J38" s="7" t="s">
        <v>142</v>
      </c>
      <c r="K38" s="7">
        <v>2</v>
      </c>
      <c r="L38" s="7" t="s">
        <v>142</v>
      </c>
      <c r="M38" s="7">
        <v>2</v>
      </c>
      <c r="N38" s="39">
        <v>4</v>
      </c>
      <c r="O38" s="299">
        <v>2</v>
      </c>
      <c r="P38" s="300">
        <v>2</v>
      </c>
      <c r="Q38" s="302">
        <v>1</v>
      </c>
      <c r="R38" s="301" t="s">
        <v>230</v>
      </c>
      <c r="S38" s="310" t="s">
        <v>229</v>
      </c>
      <c r="T38" s="185">
        <v>2</v>
      </c>
      <c r="U38" s="172">
        <v>2</v>
      </c>
      <c r="V38" s="363">
        <v>1</v>
      </c>
      <c r="W38" s="173" t="s">
        <v>261</v>
      </c>
      <c r="X38" s="174" t="s">
        <v>262</v>
      </c>
      <c r="Y38" s="223"/>
      <c r="Z38" s="7"/>
      <c r="AA38" s="7"/>
      <c r="AB38" s="40"/>
      <c r="AC38" s="37"/>
      <c r="AD38" s="43"/>
      <c r="AE38" s="7"/>
      <c r="AF38" s="7"/>
      <c r="AG38" s="40"/>
      <c r="AH38" s="37"/>
      <c r="AI38" s="43" t="s">
        <v>62</v>
      </c>
      <c r="AJ38" s="7" t="s">
        <v>62</v>
      </c>
      <c r="AK38" s="7" t="s">
        <v>62</v>
      </c>
      <c r="AL38" s="67">
        <v>0</v>
      </c>
      <c r="AM38" s="263" t="str">
        <f>J38</f>
        <v>Meta no programada en magnitud (fase preparatoria)</v>
      </c>
      <c r="AN38" s="99" t="str">
        <f>AM38</f>
        <v>Meta no programada en magnitud (fase preparatoria)</v>
      </c>
      <c r="AO38" s="176" t="str">
        <f>AM38</f>
        <v>Meta no programada en magnitud (fase preparatoria)</v>
      </c>
      <c r="AP38" s="324">
        <v>0</v>
      </c>
      <c r="AQ38" s="238">
        <v>2</v>
      </c>
      <c r="AR38" s="49">
        <v>2</v>
      </c>
      <c r="AS38" s="19">
        <v>1</v>
      </c>
      <c r="AT38" s="19">
        <v>0.5</v>
      </c>
      <c r="AU38" s="20"/>
      <c r="AV38" s="53"/>
      <c r="AW38" s="19"/>
      <c r="AX38" s="20"/>
      <c r="AY38" s="18"/>
      <c r="AZ38" s="19"/>
      <c r="BA38" s="19"/>
      <c r="BB38" s="20"/>
    </row>
    <row r="39" spans="1:55" ht="139.5" customHeight="1">
      <c r="A39" s="394" t="s">
        <v>173</v>
      </c>
      <c r="B39" s="203">
        <v>14</v>
      </c>
      <c r="C39" s="40" t="s">
        <v>44</v>
      </c>
      <c r="D39" s="40" t="s">
        <v>29</v>
      </c>
      <c r="E39" s="40" t="s">
        <v>47</v>
      </c>
      <c r="F39" s="40" t="s">
        <v>66</v>
      </c>
      <c r="G39" s="7" t="s">
        <v>86</v>
      </c>
      <c r="H39" s="39" t="s">
        <v>109</v>
      </c>
      <c r="I39" s="19">
        <v>0.02</v>
      </c>
      <c r="J39" s="19" t="s">
        <v>159</v>
      </c>
      <c r="K39" s="19" t="s">
        <v>159</v>
      </c>
      <c r="L39" s="19" t="s">
        <v>159</v>
      </c>
      <c r="M39" s="19" t="s">
        <v>159</v>
      </c>
      <c r="N39" s="67" t="s">
        <v>159</v>
      </c>
      <c r="O39" s="171" t="s">
        <v>159</v>
      </c>
      <c r="P39" s="172" t="s">
        <v>159</v>
      </c>
      <c r="Q39" s="172" t="s">
        <v>159</v>
      </c>
      <c r="R39" s="173" t="s">
        <v>159</v>
      </c>
      <c r="S39" s="307" t="s">
        <v>159</v>
      </c>
      <c r="T39" s="185" t="s">
        <v>159</v>
      </c>
      <c r="U39" s="172" t="s">
        <v>159</v>
      </c>
      <c r="V39" s="172" t="s">
        <v>159</v>
      </c>
      <c r="W39" s="173" t="s">
        <v>159</v>
      </c>
      <c r="X39" s="174" t="s">
        <v>159</v>
      </c>
      <c r="Y39" s="223"/>
      <c r="Z39" s="7"/>
      <c r="AA39" s="49"/>
      <c r="AB39" s="40"/>
      <c r="AC39" s="37"/>
      <c r="AD39" s="240"/>
      <c r="AE39" s="7"/>
      <c r="AF39" s="49"/>
      <c r="AG39" s="40"/>
      <c r="AH39" s="37"/>
      <c r="AI39" s="53">
        <v>0.02</v>
      </c>
      <c r="AJ39" s="54">
        <v>0.042</v>
      </c>
      <c r="AK39" s="19">
        <v>1</v>
      </c>
      <c r="AL39" s="187">
        <f>4.2/13</f>
        <v>0.3230769230769231</v>
      </c>
      <c r="AM39" s="171" t="s">
        <v>159</v>
      </c>
      <c r="AN39" s="172" t="s">
        <v>159</v>
      </c>
      <c r="AO39" s="172" t="s">
        <v>159</v>
      </c>
      <c r="AP39" s="213" t="s">
        <v>159</v>
      </c>
      <c r="AQ39" s="171" t="s">
        <v>159</v>
      </c>
      <c r="AR39" s="172" t="s">
        <v>159</v>
      </c>
      <c r="AS39" s="172" t="s">
        <v>159</v>
      </c>
      <c r="AT39" s="7" t="s">
        <v>159</v>
      </c>
      <c r="AU39" s="271" t="s">
        <v>159</v>
      </c>
      <c r="AV39" s="185" t="s">
        <v>159</v>
      </c>
      <c r="AW39" s="172" t="s">
        <v>159</v>
      </c>
      <c r="AX39" s="8" t="s">
        <v>159</v>
      </c>
      <c r="AY39" s="172" t="s">
        <v>159</v>
      </c>
      <c r="AZ39" s="172" t="s">
        <v>159</v>
      </c>
      <c r="BA39" s="172" t="s">
        <v>159</v>
      </c>
      <c r="BB39" s="8" t="s">
        <v>159</v>
      </c>
      <c r="BC39" s="184"/>
    </row>
    <row r="40" spans="1:55" ht="216.75" customHeight="1">
      <c r="A40" s="394"/>
      <c r="B40" s="204">
        <v>15</v>
      </c>
      <c r="C40" s="40" t="s">
        <v>45</v>
      </c>
      <c r="D40" s="40" t="s">
        <v>161</v>
      </c>
      <c r="E40" s="40" t="s">
        <v>48</v>
      </c>
      <c r="F40" s="40" t="s">
        <v>68</v>
      </c>
      <c r="G40" s="7" t="s">
        <v>87</v>
      </c>
      <c r="H40" s="8" t="s">
        <v>114</v>
      </c>
      <c r="I40" s="44" t="s">
        <v>140</v>
      </c>
      <c r="J40" s="45">
        <v>1</v>
      </c>
      <c r="K40" s="45">
        <v>1</v>
      </c>
      <c r="L40" s="45">
        <v>1</v>
      </c>
      <c r="M40" s="45">
        <v>1</v>
      </c>
      <c r="N40" s="60">
        <v>1</v>
      </c>
      <c r="O40" s="2" t="s">
        <v>64</v>
      </c>
      <c r="P40" s="1" t="s">
        <v>64</v>
      </c>
      <c r="Q40" s="1" t="s">
        <v>64</v>
      </c>
      <c r="R40" s="103" t="s">
        <v>211</v>
      </c>
      <c r="S40" s="307" t="s">
        <v>64</v>
      </c>
      <c r="T40" s="185" t="s">
        <v>64</v>
      </c>
      <c r="U40" s="172" t="s">
        <v>64</v>
      </c>
      <c r="V40" s="172" t="s">
        <v>64</v>
      </c>
      <c r="W40" s="173" t="s">
        <v>282</v>
      </c>
      <c r="X40" s="174" t="s">
        <v>64</v>
      </c>
      <c r="Y40" s="223"/>
      <c r="Z40" s="7"/>
      <c r="AA40" s="49"/>
      <c r="AB40" s="40"/>
      <c r="AC40" s="37"/>
      <c r="AD40" s="43"/>
      <c r="AE40" s="7"/>
      <c r="AF40" s="258"/>
      <c r="AG40" s="40"/>
      <c r="AH40" s="37"/>
      <c r="AI40" s="43" t="s">
        <v>62</v>
      </c>
      <c r="AJ40" s="7" t="s">
        <v>62</v>
      </c>
      <c r="AK40" s="7" t="s">
        <v>62</v>
      </c>
      <c r="AL40" s="67">
        <v>0</v>
      </c>
      <c r="AM40" s="263">
        <v>1</v>
      </c>
      <c r="AN40" s="99">
        <v>1</v>
      </c>
      <c r="AO40" s="176">
        <v>1</v>
      </c>
      <c r="AP40" s="324">
        <v>0.25</v>
      </c>
      <c r="AQ40" s="284">
        <v>1</v>
      </c>
      <c r="AR40" s="7">
        <v>0</v>
      </c>
      <c r="AS40" s="19">
        <v>0</v>
      </c>
      <c r="AT40" s="19">
        <f>AP40+(AS40*25%)</f>
        <v>0.25</v>
      </c>
      <c r="AU40" s="8"/>
      <c r="AV40" s="43"/>
      <c r="AW40" s="7"/>
      <c r="AX40" s="8"/>
      <c r="AY40" s="129"/>
      <c r="AZ40" s="7"/>
      <c r="BA40" s="7"/>
      <c r="BB40" s="8"/>
      <c r="BC40" s="184"/>
    </row>
    <row r="41" spans="1:55" ht="354.75" customHeight="1">
      <c r="A41" s="394"/>
      <c r="B41" s="203">
        <v>16</v>
      </c>
      <c r="C41" s="40" t="s">
        <v>46</v>
      </c>
      <c r="D41" s="40" t="s">
        <v>147</v>
      </c>
      <c r="E41" s="40" t="s">
        <v>49</v>
      </c>
      <c r="F41" s="68" t="s">
        <v>148</v>
      </c>
      <c r="G41" s="7" t="s">
        <v>87</v>
      </c>
      <c r="H41" s="8" t="s">
        <v>109</v>
      </c>
      <c r="I41" s="18">
        <v>1</v>
      </c>
      <c r="J41" s="19">
        <v>1</v>
      </c>
      <c r="K41" s="19">
        <v>1</v>
      </c>
      <c r="L41" s="19">
        <v>1</v>
      </c>
      <c r="M41" s="19">
        <v>1</v>
      </c>
      <c r="N41" s="67">
        <v>1</v>
      </c>
      <c r="O41" s="171">
        <v>2</v>
      </c>
      <c r="P41" s="172">
        <v>2</v>
      </c>
      <c r="Q41" s="176">
        <v>1</v>
      </c>
      <c r="R41" s="173" t="s">
        <v>207</v>
      </c>
      <c r="S41" s="307" t="s">
        <v>208</v>
      </c>
      <c r="T41" s="185">
        <v>3</v>
      </c>
      <c r="U41" s="172">
        <v>3</v>
      </c>
      <c r="V41" s="176">
        <v>1</v>
      </c>
      <c r="W41" s="177" t="s">
        <v>244</v>
      </c>
      <c r="X41" s="173" t="s">
        <v>240</v>
      </c>
      <c r="Y41" s="43"/>
      <c r="Z41" s="7"/>
      <c r="AA41" s="219"/>
      <c r="AB41" s="40"/>
      <c r="AC41" s="37"/>
      <c r="AD41" s="230"/>
      <c r="AE41" s="45"/>
      <c r="AF41" s="55"/>
      <c r="AG41" s="40"/>
      <c r="AH41" s="37"/>
      <c r="AI41" s="56">
        <v>4</v>
      </c>
      <c r="AJ41" s="57">
        <v>4</v>
      </c>
      <c r="AK41" s="55">
        <v>1</v>
      </c>
      <c r="AL41" s="71">
        <v>0.2</v>
      </c>
      <c r="AM41" s="270">
        <v>1</v>
      </c>
      <c r="AN41" s="176">
        <f>13/13</f>
        <v>1</v>
      </c>
      <c r="AO41" s="176">
        <f>AN41/AM41</f>
        <v>1</v>
      </c>
      <c r="AP41" s="324">
        <f>20%+(20%*AO41)</f>
        <v>0.4</v>
      </c>
      <c r="AQ41" s="18">
        <v>1</v>
      </c>
      <c r="AR41" s="19">
        <v>0.5</v>
      </c>
      <c r="AS41" s="19">
        <v>0.5</v>
      </c>
      <c r="AT41" s="19">
        <f>AP41+(AS41*20%)</f>
        <v>0.5</v>
      </c>
      <c r="AU41" s="8"/>
      <c r="AV41" s="43"/>
      <c r="AW41" s="7"/>
      <c r="AX41" s="8"/>
      <c r="AY41" s="129"/>
      <c r="AZ41" s="7"/>
      <c r="BA41" s="7"/>
      <c r="BB41" s="8"/>
      <c r="BC41" s="184"/>
    </row>
    <row r="42" spans="1:55" ht="141.75">
      <c r="A42" s="392" t="s">
        <v>174</v>
      </c>
      <c r="B42" s="204">
        <v>17</v>
      </c>
      <c r="C42" s="40" t="s">
        <v>50</v>
      </c>
      <c r="D42" s="40" t="s">
        <v>158</v>
      </c>
      <c r="E42" s="40" t="s">
        <v>53</v>
      </c>
      <c r="F42" s="40" t="s">
        <v>53</v>
      </c>
      <c r="G42" s="7" t="s">
        <v>97</v>
      </c>
      <c r="H42" s="8" t="s">
        <v>118</v>
      </c>
      <c r="I42" s="129">
        <v>0.25</v>
      </c>
      <c r="J42" s="7">
        <v>0.75</v>
      </c>
      <c r="K42" s="7">
        <v>0</v>
      </c>
      <c r="L42" s="7">
        <v>0</v>
      </c>
      <c r="M42" s="7">
        <v>0</v>
      </c>
      <c r="N42" s="39">
        <v>1</v>
      </c>
      <c r="O42" s="311" t="s">
        <v>219</v>
      </c>
      <c r="P42" s="173" t="s">
        <v>219</v>
      </c>
      <c r="Q42" s="173" t="s">
        <v>219</v>
      </c>
      <c r="R42" s="173" t="s">
        <v>219</v>
      </c>
      <c r="S42" s="307" t="s">
        <v>219</v>
      </c>
      <c r="T42" s="185" t="s">
        <v>219</v>
      </c>
      <c r="U42" s="172" t="s">
        <v>219</v>
      </c>
      <c r="V42" s="172" t="s">
        <v>219</v>
      </c>
      <c r="W42" s="172" t="s">
        <v>219</v>
      </c>
      <c r="X42" s="172" t="s">
        <v>219</v>
      </c>
      <c r="Y42" s="223"/>
      <c r="Z42" s="7"/>
      <c r="AA42" s="219"/>
      <c r="AB42" s="40"/>
      <c r="AC42" s="37"/>
      <c r="AD42" s="230"/>
      <c r="AE42" s="45"/>
      <c r="AF42" s="45"/>
      <c r="AG42" s="40"/>
      <c r="AH42" s="37"/>
      <c r="AI42" s="43">
        <v>0.25</v>
      </c>
      <c r="AJ42" s="7">
        <v>0.25</v>
      </c>
      <c r="AK42" s="55">
        <v>1</v>
      </c>
      <c r="AL42" s="123">
        <f>0.25/1</f>
        <v>0.25</v>
      </c>
      <c r="AM42" s="272">
        <v>0.75</v>
      </c>
      <c r="AN42" s="114">
        <v>0.75</v>
      </c>
      <c r="AO42" s="134">
        <f>AN42/AM42</f>
        <v>1</v>
      </c>
      <c r="AP42" s="322">
        <f>(AJ42+AN42)/N42</f>
        <v>1</v>
      </c>
      <c r="AQ42" s="348" t="s">
        <v>220</v>
      </c>
      <c r="AR42" s="59" t="s">
        <v>220</v>
      </c>
      <c r="AS42" s="59" t="s">
        <v>220</v>
      </c>
      <c r="AT42" s="59">
        <v>1</v>
      </c>
      <c r="AU42" s="23"/>
      <c r="AV42" s="338"/>
      <c r="AW42" s="22"/>
      <c r="AX42" s="23"/>
      <c r="AY42" s="21"/>
      <c r="AZ42" s="22"/>
      <c r="BA42" s="22"/>
      <c r="BB42" s="23"/>
      <c r="BC42" s="184"/>
    </row>
    <row r="43" spans="1:54" ht="409.5" customHeight="1">
      <c r="A43" s="392"/>
      <c r="B43" s="204">
        <v>18</v>
      </c>
      <c r="C43" s="40" t="s">
        <v>51</v>
      </c>
      <c r="D43" s="40" t="s">
        <v>158</v>
      </c>
      <c r="E43" s="40" t="s">
        <v>54</v>
      </c>
      <c r="F43" s="40" t="s">
        <v>54</v>
      </c>
      <c r="G43" s="7" t="s">
        <v>97</v>
      </c>
      <c r="H43" s="8" t="s">
        <v>119</v>
      </c>
      <c r="I43" s="129">
        <v>0.3</v>
      </c>
      <c r="J43" s="7">
        <v>0.7</v>
      </c>
      <c r="K43" s="7">
        <v>0</v>
      </c>
      <c r="L43" s="7">
        <v>0</v>
      </c>
      <c r="M43" s="7">
        <v>0</v>
      </c>
      <c r="N43" s="39">
        <v>1</v>
      </c>
      <c r="O43" s="2" t="s">
        <v>64</v>
      </c>
      <c r="P43" s="1" t="s">
        <v>64</v>
      </c>
      <c r="Q43" s="1" t="s">
        <v>64</v>
      </c>
      <c r="R43" s="173" t="s">
        <v>222</v>
      </c>
      <c r="S43" s="307" t="s">
        <v>221</v>
      </c>
      <c r="T43" s="185">
        <v>0.05</v>
      </c>
      <c r="U43" s="172">
        <v>0.05</v>
      </c>
      <c r="V43" s="175">
        <v>1</v>
      </c>
      <c r="W43" s="173" t="s">
        <v>253</v>
      </c>
      <c r="X43" s="174" t="s">
        <v>254</v>
      </c>
      <c r="Y43" s="223"/>
      <c r="Z43" s="7"/>
      <c r="AA43" s="7"/>
      <c r="AB43" s="40"/>
      <c r="AC43" s="37"/>
      <c r="AD43" s="230"/>
      <c r="AE43" s="45"/>
      <c r="AF43" s="253"/>
      <c r="AG43" s="40"/>
      <c r="AH43" s="37"/>
      <c r="AI43" s="43">
        <v>0.3</v>
      </c>
      <c r="AJ43" s="7">
        <v>0.3</v>
      </c>
      <c r="AK43" s="55">
        <v>1</v>
      </c>
      <c r="AL43" s="71">
        <v>0.3</v>
      </c>
      <c r="AM43" s="273">
        <v>0.7</v>
      </c>
      <c r="AN43" s="133">
        <v>0.5</v>
      </c>
      <c r="AO43" s="106">
        <f>AN43/AM43</f>
        <v>0.7142857142857143</v>
      </c>
      <c r="AP43" s="322">
        <f>AJ43+AN43</f>
        <v>0.8</v>
      </c>
      <c r="AQ43" s="349">
        <v>0.2</v>
      </c>
      <c r="AR43" s="298">
        <v>0.05</v>
      </c>
      <c r="AS43" s="55">
        <f>AR43/AQ43</f>
        <v>0.25</v>
      </c>
      <c r="AT43" s="55">
        <f>(AJ43+AN43+AR43)/1</f>
        <v>0.8500000000000001</v>
      </c>
      <c r="AU43" s="26"/>
      <c r="AV43" s="339"/>
      <c r="AW43" s="25"/>
      <c r="AX43" s="26"/>
      <c r="AY43" s="24"/>
      <c r="AZ43" s="25"/>
      <c r="BA43" s="25"/>
      <c r="BB43" s="26"/>
    </row>
    <row r="44" spans="1:54" ht="275.25" customHeight="1">
      <c r="A44" s="392"/>
      <c r="B44" s="204">
        <v>19</v>
      </c>
      <c r="C44" s="35" t="s">
        <v>166</v>
      </c>
      <c r="D44" s="35" t="s">
        <v>158</v>
      </c>
      <c r="E44" s="36" t="s">
        <v>167</v>
      </c>
      <c r="F44" s="36" t="s">
        <v>167</v>
      </c>
      <c r="G44" s="7" t="s">
        <v>97</v>
      </c>
      <c r="H44" s="8" t="s">
        <v>118</v>
      </c>
      <c r="I44" s="18" t="s">
        <v>64</v>
      </c>
      <c r="J44" s="7">
        <v>0.2</v>
      </c>
      <c r="K44" s="7">
        <v>0.5</v>
      </c>
      <c r="L44" s="7">
        <v>0.15</v>
      </c>
      <c r="M44" s="7">
        <v>0.15</v>
      </c>
      <c r="N44" s="39">
        <f>SUM(J44:M44)</f>
        <v>1</v>
      </c>
      <c r="O44" s="2" t="s">
        <v>64</v>
      </c>
      <c r="P44" s="1" t="s">
        <v>64</v>
      </c>
      <c r="Q44" s="1" t="s">
        <v>64</v>
      </c>
      <c r="R44" s="173" t="s">
        <v>224</v>
      </c>
      <c r="S44" s="307" t="s">
        <v>223</v>
      </c>
      <c r="T44" s="185">
        <v>0.1</v>
      </c>
      <c r="U44" s="172">
        <v>0.1</v>
      </c>
      <c r="V44" s="175">
        <v>1</v>
      </c>
      <c r="W44" s="173" t="s">
        <v>255</v>
      </c>
      <c r="X44" s="174" t="s">
        <v>256</v>
      </c>
      <c r="Y44" s="236"/>
      <c r="Z44" s="7"/>
      <c r="AA44" s="19"/>
      <c r="AB44" s="40"/>
      <c r="AC44" s="37"/>
      <c r="AD44" s="254"/>
      <c r="AE44" s="45"/>
      <c r="AF44" s="59"/>
      <c r="AG44" s="40"/>
      <c r="AH44" s="37"/>
      <c r="AI44" s="181" t="s">
        <v>64</v>
      </c>
      <c r="AJ44" s="178" t="s">
        <v>64</v>
      </c>
      <c r="AK44" s="178" t="s">
        <v>64</v>
      </c>
      <c r="AL44" s="179" t="s">
        <v>64</v>
      </c>
      <c r="AM44" s="274">
        <f>J44</f>
        <v>0.2</v>
      </c>
      <c r="AN44" s="133">
        <v>0.2</v>
      </c>
      <c r="AO44" s="106">
        <f>AN44/AM44</f>
        <v>1</v>
      </c>
      <c r="AP44" s="322">
        <f>AN44/N44</f>
        <v>0.2</v>
      </c>
      <c r="AQ44" s="350">
        <v>0.5</v>
      </c>
      <c r="AR44" s="287">
        <f>T44</f>
        <v>0.1</v>
      </c>
      <c r="AS44" s="294">
        <f>AR44/AQ44</f>
        <v>0.2</v>
      </c>
      <c r="AT44" s="294">
        <f>(AP44+AR44)/1</f>
        <v>0.30000000000000004</v>
      </c>
      <c r="AU44" s="182"/>
      <c r="AV44" s="181"/>
      <c r="AW44" s="178"/>
      <c r="AX44" s="182"/>
      <c r="AY44" s="183"/>
      <c r="AZ44" s="178"/>
      <c r="BA44" s="178"/>
      <c r="BB44" s="182"/>
    </row>
    <row r="45" spans="1:54" ht="408.75" customHeight="1">
      <c r="A45" s="392"/>
      <c r="B45" s="204">
        <v>20</v>
      </c>
      <c r="C45" s="40" t="s">
        <v>52</v>
      </c>
      <c r="D45" s="40" t="s">
        <v>158</v>
      </c>
      <c r="E45" s="40" t="s">
        <v>55</v>
      </c>
      <c r="F45" s="40" t="s">
        <v>63</v>
      </c>
      <c r="G45" s="7" t="s">
        <v>86</v>
      </c>
      <c r="H45" s="8" t="s">
        <v>118</v>
      </c>
      <c r="I45" s="129">
        <v>0.2</v>
      </c>
      <c r="J45" s="7">
        <v>0.9</v>
      </c>
      <c r="K45" s="7">
        <v>1</v>
      </c>
      <c r="L45" s="7">
        <v>0</v>
      </c>
      <c r="M45" s="7">
        <v>0</v>
      </c>
      <c r="N45" s="39">
        <v>1</v>
      </c>
      <c r="O45" s="2" t="s">
        <v>64</v>
      </c>
      <c r="P45" s="1" t="s">
        <v>64</v>
      </c>
      <c r="Q45" s="1" t="s">
        <v>64</v>
      </c>
      <c r="R45" s="177" t="s">
        <v>225</v>
      </c>
      <c r="S45" s="312" t="s">
        <v>226</v>
      </c>
      <c r="T45" s="185">
        <v>0.025</v>
      </c>
      <c r="U45" s="172">
        <v>0.025</v>
      </c>
      <c r="V45" s="175">
        <v>1</v>
      </c>
      <c r="W45" s="173" t="s">
        <v>257</v>
      </c>
      <c r="X45" s="227" t="s">
        <v>258</v>
      </c>
      <c r="Y45" s="236"/>
      <c r="Z45" s="7"/>
      <c r="AA45" s="219"/>
      <c r="AB45" s="40"/>
      <c r="AC45" s="37"/>
      <c r="AD45" s="230"/>
      <c r="AE45" s="45"/>
      <c r="AF45" s="59"/>
      <c r="AG45" s="40"/>
      <c r="AH45" s="37"/>
      <c r="AI45" s="43">
        <v>0.2</v>
      </c>
      <c r="AJ45" s="7">
        <v>0.25</v>
      </c>
      <c r="AK45" s="55">
        <v>1</v>
      </c>
      <c r="AL45" s="71">
        <v>0.25</v>
      </c>
      <c r="AM45" s="275">
        <v>0.9</v>
      </c>
      <c r="AN45" s="114">
        <v>0.9</v>
      </c>
      <c r="AO45" s="106">
        <v>1</v>
      </c>
      <c r="AP45" s="322">
        <f>AN45/N45</f>
        <v>0.9</v>
      </c>
      <c r="AQ45" s="351">
        <v>1</v>
      </c>
      <c r="AR45" s="365">
        <f>AN45+T45</f>
        <v>0.925</v>
      </c>
      <c r="AS45" s="55">
        <f>AR45/AQ45</f>
        <v>0.925</v>
      </c>
      <c r="AT45" s="55">
        <f>AS45</f>
        <v>0.925</v>
      </c>
      <c r="AU45" s="26"/>
      <c r="AV45" s="339"/>
      <c r="AW45" s="25"/>
      <c r="AX45" s="26"/>
      <c r="AY45" s="24"/>
      <c r="AZ45" s="25"/>
      <c r="BA45" s="25"/>
      <c r="BB45" s="26"/>
    </row>
    <row r="46" spans="1:54" ht="408.75" customHeight="1">
      <c r="A46" s="392"/>
      <c r="B46" s="204">
        <v>21</v>
      </c>
      <c r="C46" s="40" t="s">
        <v>57</v>
      </c>
      <c r="D46" s="40" t="s">
        <v>158</v>
      </c>
      <c r="E46" s="40" t="s">
        <v>56</v>
      </c>
      <c r="F46" s="40" t="s">
        <v>96</v>
      </c>
      <c r="G46" s="7" t="s">
        <v>86</v>
      </c>
      <c r="H46" s="8" t="s">
        <v>120</v>
      </c>
      <c r="I46" s="18">
        <v>0.1</v>
      </c>
      <c r="J46" s="19">
        <v>0.5</v>
      </c>
      <c r="K46" s="19">
        <v>0.7</v>
      </c>
      <c r="L46" s="19">
        <v>0.9</v>
      </c>
      <c r="M46" s="19">
        <v>1</v>
      </c>
      <c r="N46" s="67">
        <v>1</v>
      </c>
      <c r="O46" s="285">
        <v>0.05</v>
      </c>
      <c r="P46" s="175">
        <v>0.05</v>
      </c>
      <c r="Q46" s="175">
        <v>1</v>
      </c>
      <c r="R46" s="173" t="s">
        <v>227</v>
      </c>
      <c r="S46" s="307" t="s">
        <v>228</v>
      </c>
      <c r="T46" s="283">
        <v>0.5</v>
      </c>
      <c r="U46" s="256">
        <v>0.5</v>
      </c>
      <c r="V46" s="175">
        <v>1</v>
      </c>
      <c r="W46" s="177" t="s">
        <v>259</v>
      </c>
      <c r="X46" s="174" t="s">
        <v>260</v>
      </c>
      <c r="Y46" s="237"/>
      <c r="Z46" s="224"/>
      <c r="AA46" s="224"/>
      <c r="AB46" s="40"/>
      <c r="AC46" s="37"/>
      <c r="AD46" s="257"/>
      <c r="AE46" s="253"/>
      <c r="AF46" s="55"/>
      <c r="AG46" s="40"/>
      <c r="AH46" s="37"/>
      <c r="AI46" s="53">
        <v>0.1</v>
      </c>
      <c r="AJ46" s="19">
        <v>0.1</v>
      </c>
      <c r="AK46" s="55">
        <v>1</v>
      </c>
      <c r="AL46" s="71">
        <v>0.1</v>
      </c>
      <c r="AM46" s="276">
        <v>0.5</v>
      </c>
      <c r="AN46" s="225">
        <v>0.5</v>
      </c>
      <c r="AO46" s="106">
        <f>AN46/AM46</f>
        <v>1</v>
      </c>
      <c r="AP46" s="327">
        <f>AN46</f>
        <v>0.5</v>
      </c>
      <c r="AQ46" s="58">
        <v>0.7</v>
      </c>
      <c r="AR46" s="55">
        <f>O46+T46</f>
        <v>0.55</v>
      </c>
      <c r="AS46" s="55">
        <f>AR46/AQ46</f>
        <v>0.7857142857142858</v>
      </c>
      <c r="AT46" s="55">
        <f>AS46</f>
        <v>0.7857142857142858</v>
      </c>
      <c r="AU46" s="26"/>
      <c r="AV46" s="339"/>
      <c r="AW46" s="25"/>
      <c r="AX46" s="26"/>
      <c r="AY46" s="24"/>
      <c r="AZ46" s="25"/>
      <c r="BA46" s="25"/>
      <c r="BB46" s="26"/>
    </row>
    <row r="47" spans="1:54" ht="168.75" customHeight="1">
      <c r="A47" s="392" t="s">
        <v>175</v>
      </c>
      <c r="B47" s="203">
        <v>22</v>
      </c>
      <c r="C47" s="40" t="s">
        <v>58</v>
      </c>
      <c r="D47" s="40" t="s">
        <v>156</v>
      </c>
      <c r="E47" s="40" t="s">
        <v>60</v>
      </c>
      <c r="F47" s="40" t="s">
        <v>60</v>
      </c>
      <c r="G47" s="7" t="s">
        <v>97</v>
      </c>
      <c r="H47" s="8" t="s">
        <v>121</v>
      </c>
      <c r="I47" s="129">
        <v>5</v>
      </c>
      <c r="J47" s="7">
        <v>7</v>
      </c>
      <c r="K47" s="7">
        <v>7</v>
      </c>
      <c r="L47" s="7">
        <v>7</v>
      </c>
      <c r="M47" s="7">
        <v>6</v>
      </c>
      <c r="N47" s="39">
        <v>32</v>
      </c>
      <c r="O47" s="299">
        <v>7</v>
      </c>
      <c r="P47" s="300">
        <v>7</v>
      </c>
      <c r="Q47" s="303">
        <v>1</v>
      </c>
      <c r="R47" s="301" t="s">
        <v>231</v>
      </c>
      <c r="S47" s="310" t="s">
        <v>232</v>
      </c>
      <c r="T47" s="185">
        <v>7</v>
      </c>
      <c r="U47" s="172">
        <v>7</v>
      </c>
      <c r="V47" s="167">
        <v>1</v>
      </c>
      <c r="W47" s="173" t="s">
        <v>231</v>
      </c>
      <c r="X47" s="174" t="s">
        <v>232</v>
      </c>
      <c r="Y47" s="238"/>
      <c r="Z47" s="7"/>
      <c r="AA47" s="219"/>
      <c r="AB47" s="40"/>
      <c r="AC47" s="37"/>
      <c r="AD47" s="43"/>
      <c r="AE47" s="7"/>
      <c r="AF47" s="250"/>
      <c r="AG47" s="40"/>
      <c r="AH47" s="37"/>
      <c r="AI47" s="43">
        <v>5</v>
      </c>
      <c r="AJ47" s="7">
        <v>5</v>
      </c>
      <c r="AK47" s="55">
        <v>1</v>
      </c>
      <c r="AL47" s="124">
        <f>5/32</f>
        <v>0.15625</v>
      </c>
      <c r="AM47" s="263">
        <v>7</v>
      </c>
      <c r="AN47" s="99">
        <v>7</v>
      </c>
      <c r="AO47" s="176">
        <v>1</v>
      </c>
      <c r="AP47" s="325">
        <f>(5+7)/32</f>
        <v>0.375</v>
      </c>
      <c r="AQ47" s="238">
        <v>7</v>
      </c>
      <c r="AR47" s="49">
        <v>7</v>
      </c>
      <c r="AS47" s="28">
        <f aca="true" t="shared" si="0" ref="AS47:AS53">AR47/AQ47</f>
        <v>1</v>
      </c>
      <c r="AT47" s="28">
        <f>(AJ47+AN47+AR47)/32</f>
        <v>0.59375</v>
      </c>
      <c r="AU47" s="29"/>
      <c r="AV47" s="127"/>
      <c r="AW47" s="28"/>
      <c r="AX47" s="29"/>
      <c r="AY47" s="27"/>
      <c r="AZ47" s="28"/>
      <c r="BA47" s="28"/>
      <c r="BB47" s="29"/>
    </row>
    <row r="48" spans="1:54" ht="95.25" customHeight="1">
      <c r="A48" s="392"/>
      <c r="B48" s="203">
        <v>23</v>
      </c>
      <c r="C48" s="40" t="s">
        <v>59</v>
      </c>
      <c r="D48" s="40" t="s">
        <v>156</v>
      </c>
      <c r="E48" s="40" t="s">
        <v>61</v>
      </c>
      <c r="F48" s="40" t="s">
        <v>143</v>
      </c>
      <c r="G48" s="7" t="s">
        <v>87</v>
      </c>
      <c r="H48" s="8" t="s">
        <v>109</v>
      </c>
      <c r="I48" s="129" t="s">
        <v>140</v>
      </c>
      <c r="J48" s="19">
        <v>1</v>
      </c>
      <c r="K48" s="19">
        <v>1</v>
      </c>
      <c r="L48" s="19">
        <v>1</v>
      </c>
      <c r="M48" s="19">
        <v>1</v>
      </c>
      <c r="N48" s="67">
        <v>1</v>
      </c>
      <c r="O48" s="299">
        <v>1</v>
      </c>
      <c r="P48" s="300">
        <v>1</v>
      </c>
      <c r="Q48" s="303">
        <v>1</v>
      </c>
      <c r="R48" s="301" t="s">
        <v>233</v>
      </c>
      <c r="S48" s="310" t="s">
        <v>234</v>
      </c>
      <c r="T48" s="185">
        <v>1</v>
      </c>
      <c r="U48" s="172">
        <v>1</v>
      </c>
      <c r="V48" s="167">
        <v>1</v>
      </c>
      <c r="W48" s="173" t="s">
        <v>263</v>
      </c>
      <c r="X48" s="174" t="s">
        <v>262</v>
      </c>
      <c r="Y48" s="223"/>
      <c r="Z48" s="7"/>
      <c r="AA48" s="219"/>
      <c r="AB48" s="40"/>
      <c r="AC48" s="37"/>
      <c r="AD48" s="43"/>
      <c r="AE48" s="7"/>
      <c r="AF48" s="7"/>
      <c r="AG48" s="40"/>
      <c r="AH48" s="37"/>
      <c r="AI48" s="43" t="s">
        <v>62</v>
      </c>
      <c r="AJ48" s="7" t="s">
        <v>62</v>
      </c>
      <c r="AK48" s="7" t="s">
        <v>62</v>
      </c>
      <c r="AL48" s="67">
        <v>0</v>
      </c>
      <c r="AM48" s="270">
        <v>1</v>
      </c>
      <c r="AN48" s="176">
        <v>1</v>
      </c>
      <c r="AO48" s="176">
        <f>AN48/AM48</f>
        <v>1</v>
      </c>
      <c r="AP48" s="325">
        <f>25%*AO48</f>
        <v>0.25</v>
      </c>
      <c r="AQ48" s="18">
        <v>1</v>
      </c>
      <c r="AR48" s="19">
        <v>0.25</v>
      </c>
      <c r="AS48" s="19">
        <f t="shared" si="0"/>
        <v>0.25</v>
      </c>
      <c r="AT48" s="54">
        <f>AP48+(AS48*25%)</f>
        <v>0.3125</v>
      </c>
      <c r="AU48" s="8"/>
      <c r="AV48" s="43"/>
      <c r="AW48" s="7"/>
      <c r="AX48" s="8"/>
      <c r="AY48" s="129"/>
      <c r="AZ48" s="7"/>
      <c r="BA48" s="7"/>
      <c r="BB48" s="8"/>
    </row>
    <row r="49" spans="1:54" ht="218.25" customHeight="1">
      <c r="A49" s="393" t="s">
        <v>176</v>
      </c>
      <c r="B49" s="203">
        <v>24</v>
      </c>
      <c r="C49" s="40" t="s">
        <v>9</v>
      </c>
      <c r="D49" s="40" t="s">
        <v>18</v>
      </c>
      <c r="E49" s="40" t="s">
        <v>15</v>
      </c>
      <c r="F49" s="40" t="s">
        <v>21</v>
      </c>
      <c r="G49" s="7" t="s">
        <v>97</v>
      </c>
      <c r="H49" s="8" t="s">
        <v>109</v>
      </c>
      <c r="I49" s="18" t="s">
        <v>140</v>
      </c>
      <c r="J49" s="19">
        <v>0.3</v>
      </c>
      <c r="K49" s="19">
        <v>0.35</v>
      </c>
      <c r="L49" s="19">
        <v>0.35</v>
      </c>
      <c r="M49" s="7" t="s">
        <v>140</v>
      </c>
      <c r="N49" s="67">
        <v>1</v>
      </c>
      <c r="O49" s="285">
        <f>35%*20%</f>
        <v>0.06999999999999999</v>
      </c>
      <c r="P49" s="175">
        <v>0.06999999999999999</v>
      </c>
      <c r="Q49" s="109">
        <v>1</v>
      </c>
      <c r="R49" s="173" t="s">
        <v>191</v>
      </c>
      <c r="S49" s="307" t="s">
        <v>192</v>
      </c>
      <c r="T49" s="366">
        <v>0.06999999999999999</v>
      </c>
      <c r="U49" s="363">
        <v>0.06999999999999999</v>
      </c>
      <c r="V49" s="175">
        <v>1</v>
      </c>
      <c r="W49" s="173" t="s">
        <v>268</v>
      </c>
      <c r="X49" s="174" t="s">
        <v>269</v>
      </c>
      <c r="Y49" s="2"/>
      <c r="Z49" s="1"/>
      <c r="AA49" s="109"/>
      <c r="AB49" s="40"/>
      <c r="AC49" s="37"/>
      <c r="AD49" s="2"/>
      <c r="AE49" s="1"/>
      <c r="AF49" s="109"/>
      <c r="AG49" s="35"/>
      <c r="AH49" s="37"/>
      <c r="AI49" s="43" t="s">
        <v>62</v>
      </c>
      <c r="AJ49" s="7" t="s">
        <v>62</v>
      </c>
      <c r="AK49" s="7" t="s">
        <v>62</v>
      </c>
      <c r="AL49" s="67">
        <v>0</v>
      </c>
      <c r="AM49" s="268">
        <v>0.3</v>
      </c>
      <c r="AN49" s="110">
        <f>(4/4)*0.3</f>
        <v>0.3</v>
      </c>
      <c r="AO49" s="110">
        <f>AN49/AM49</f>
        <v>1</v>
      </c>
      <c r="AP49" s="328">
        <f>30%*AO49</f>
        <v>0.3</v>
      </c>
      <c r="AQ49" s="18">
        <v>0.35</v>
      </c>
      <c r="AR49" s="19">
        <f>O49+T49</f>
        <v>0.13999999999999999</v>
      </c>
      <c r="AS49" s="19">
        <f t="shared" si="0"/>
        <v>0.39999999999999997</v>
      </c>
      <c r="AT49" s="294">
        <f>AP49+AR49</f>
        <v>0.43999999999999995</v>
      </c>
      <c r="AU49" s="8"/>
      <c r="AV49" s="43"/>
      <c r="AW49" s="7"/>
      <c r="AX49" s="8"/>
      <c r="AY49" s="129"/>
      <c r="AZ49" s="7"/>
      <c r="BA49" s="7"/>
      <c r="BB49" s="8"/>
    </row>
    <row r="50" spans="1:54" ht="285.75" customHeight="1">
      <c r="A50" s="393"/>
      <c r="B50" s="203">
        <v>25</v>
      </c>
      <c r="C50" s="40" t="s">
        <v>10</v>
      </c>
      <c r="D50" s="40" t="s">
        <v>18</v>
      </c>
      <c r="E50" s="40" t="s">
        <v>16</v>
      </c>
      <c r="F50" s="40" t="s">
        <v>99</v>
      </c>
      <c r="G50" s="7" t="s">
        <v>87</v>
      </c>
      <c r="H50" s="8" t="s">
        <v>109</v>
      </c>
      <c r="I50" s="18" t="s">
        <v>140</v>
      </c>
      <c r="J50" s="19">
        <v>0.85</v>
      </c>
      <c r="K50" s="19">
        <v>0.85</v>
      </c>
      <c r="L50" s="19">
        <v>0.85</v>
      </c>
      <c r="M50" s="19">
        <v>0.85</v>
      </c>
      <c r="N50" s="67">
        <v>0.85</v>
      </c>
      <c r="O50" s="285">
        <v>0.2</v>
      </c>
      <c r="P50" s="175">
        <v>0.2</v>
      </c>
      <c r="Q50" s="109">
        <v>1</v>
      </c>
      <c r="R50" s="173" t="s">
        <v>194</v>
      </c>
      <c r="S50" s="307" t="s">
        <v>193</v>
      </c>
      <c r="T50" s="366">
        <v>0.3</v>
      </c>
      <c r="U50" s="363">
        <v>0.3</v>
      </c>
      <c r="V50" s="363">
        <v>1</v>
      </c>
      <c r="W50" s="173" t="s">
        <v>270</v>
      </c>
      <c r="X50" s="174" t="s">
        <v>269</v>
      </c>
      <c r="Y50" s="223"/>
      <c r="Z50" s="7"/>
      <c r="AA50" s="7"/>
      <c r="AB50" s="218"/>
      <c r="AC50" s="239"/>
      <c r="AD50" s="240"/>
      <c r="AE50" s="7"/>
      <c r="AF50" s="7"/>
      <c r="AG50" s="35"/>
      <c r="AH50" s="37"/>
      <c r="AI50" s="43" t="s">
        <v>62</v>
      </c>
      <c r="AJ50" s="7" t="s">
        <v>62</v>
      </c>
      <c r="AK50" s="7" t="s">
        <v>62</v>
      </c>
      <c r="AL50" s="67">
        <v>0</v>
      </c>
      <c r="AM50" s="270">
        <v>0.85</v>
      </c>
      <c r="AN50" s="176">
        <f>783/921</f>
        <v>0.8501628664495114</v>
      </c>
      <c r="AO50" s="176">
        <v>1</v>
      </c>
      <c r="AP50" s="324">
        <v>0.25</v>
      </c>
      <c r="AQ50" s="18">
        <v>0.85</v>
      </c>
      <c r="AR50" s="19">
        <f>O50+T50</f>
        <v>0.5</v>
      </c>
      <c r="AS50" s="19">
        <f t="shared" si="0"/>
        <v>0.5882352941176471</v>
      </c>
      <c r="AT50" s="294">
        <f>AP50+(25%*AR50)</f>
        <v>0.375</v>
      </c>
      <c r="AU50" s="8"/>
      <c r="AV50" s="43"/>
      <c r="AW50" s="7"/>
      <c r="AX50" s="8"/>
      <c r="AY50" s="129"/>
      <c r="AZ50" s="7"/>
      <c r="BA50" s="7"/>
      <c r="BB50" s="8"/>
    </row>
    <row r="51" spans="1:55" ht="409.5" customHeight="1" thickBot="1">
      <c r="A51" s="396"/>
      <c r="B51" s="203">
        <v>26</v>
      </c>
      <c r="C51" s="40" t="s">
        <v>69</v>
      </c>
      <c r="D51" s="40" t="s">
        <v>29</v>
      </c>
      <c r="E51" s="40" t="s">
        <v>70</v>
      </c>
      <c r="F51" s="40" t="s">
        <v>149</v>
      </c>
      <c r="G51" s="7" t="s">
        <v>97</v>
      </c>
      <c r="H51" s="8" t="s">
        <v>122</v>
      </c>
      <c r="I51" s="18" t="s">
        <v>140</v>
      </c>
      <c r="J51" s="7">
        <v>0.05</v>
      </c>
      <c r="K51" s="7">
        <v>0.55</v>
      </c>
      <c r="L51" s="7">
        <v>0.4</v>
      </c>
      <c r="M51" s="7">
        <v>0</v>
      </c>
      <c r="N51" s="39">
        <v>1</v>
      </c>
      <c r="O51" s="171">
        <v>4</v>
      </c>
      <c r="P51" s="172">
        <v>4</v>
      </c>
      <c r="Q51" s="290">
        <v>1</v>
      </c>
      <c r="R51" s="173" t="s">
        <v>210</v>
      </c>
      <c r="S51" s="307" t="s">
        <v>209</v>
      </c>
      <c r="T51" s="360">
        <v>4</v>
      </c>
      <c r="U51" s="221">
        <v>4</v>
      </c>
      <c r="V51" s="222">
        <v>1</v>
      </c>
      <c r="W51" s="293" t="s">
        <v>245</v>
      </c>
      <c r="X51" s="103" t="s">
        <v>239</v>
      </c>
      <c r="Y51" s="43"/>
      <c r="Z51" s="7"/>
      <c r="AA51" s="219"/>
      <c r="AB51" s="218"/>
      <c r="AC51" s="239"/>
      <c r="AD51" s="43"/>
      <c r="AE51" s="7"/>
      <c r="AF51" s="250"/>
      <c r="AG51" s="40"/>
      <c r="AH51" s="37"/>
      <c r="AI51" s="43" t="s">
        <v>62</v>
      </c>
      <c r="AJ51" s="7" t="s">
        <v>62</v>
      </c>
      <c r="AK51" s="7" t="s">
        <v>62</v>
      </c>
      <c r="AL51" s="67">
        <v>0</v>
      </c>
      <c r="AM51" s="277">
        <v>0.05</v>
      </c>
      <c r="AN51" s="107">
        <v>0.05</v>
      </c>
      <c r="AO51" s="176">
        <v>1</v>
      </c>
      <c r="AP51" s="324">
        <f>0.05/1</f>
        <v>0.05</v>
      </c>
      <c r="AQ51" s="284">
        <v>0.55</v>
      </c>
      <c r="AR51" s="355">
        <v>0.35</v>
      </c>
      <c r="AS51" s="294">
        <f t="shared" si="0"/>
        <v>0.6363636363636362</v>
      </c>
      <c r="AT51" s="176">
        <f>(AN51+AR51)/1</f>
        <v>0.39999999999999997</v>
      </c>
      <c r="AU51" s="8"/>
      <c r="AV51" s="43"/>
      <c r="AW51" s="7"/>
      <c r="AX51" s="8"/>
      <c r="AY51" s="129"/>
      <c r="AZ51" s="7"/>
      <c r="BA51" s="7"/>
      <c r="BB51" s="8"/>
      <c r="BC51" s="184"/>
    </row>
    <row r="52" spans="1:59" ht="189" customHeight="1">
      <c r="A52" s="393"/>
      <c r="B52" s="203">
        <v>27</v>
      </c>
      <c r="C52" s="35" t="s">
        <v>163</v>
      </c>
      <c r="D52" s="35" t="s">
        <v>25</v>
      </c>
      <c r="E52" s="35" t="s">
        <v>164</v>
      </c>
      <c r="F52" s="36" t="s">
        <v>165</v>
      </c>
      <c r="G52" s="45" t="s">
        <v>87</v>
      </c>
      <c r="H52" s="70" t="s">
        <v>109</v>
      </c>
      <c r="I52" s="58">
        <v>0.9</v>
      </c>
      <c r="J52" s="55">
        <v>0.9</v>
      </c>
      <c r="K52" s="55">
        <v>0.9</v>
      </c>
      <c r="L52" s="55">
        <v>0.9</v>
      </c>
      <c r="M52" s="55">
        <v>0.9</v>
      </c>
      <c r="N52" s="71">
        <v>0.9</v>
      </c>
      <c r="O52" s="104">
        <v>123</v>
      </c>
      <c r="P52" s="105">
        <v>123</v>
      </c>
      <c r="Q52" s="101">
        <v>1</v>
      </c>
      <c r="R52" s="108" t="s">
        <v>198</v>
      </c>
      <c r="S52" s="271" t="s">
        <v>197</v>
      </c>
      <c r="T52" s="306">
        <v>244</v>
      </c>
      <c r="U52" s="105">
        <v>244</v>
      </c>
      <c r="V52" s="128">
        <v>1</v>
      </c>
      <c r="W52" s="211" t="s">
        <v>272</v>
      </c>
      <c r="X52" s="228" t="s">
        <v>273</v>
      </c>
      <c r="Y52" s="223"/>
      <c r="Z52" s="7"/>
      <c r="AA52" s="224"/>
      <c r="AB52" s="40"/>
      <c r="AC52" s="37"/>
      <c r="AD52" s="43"/>
      <c r="AE52" s="7"/>
      <c r="AF52" s="178"/>
      <c r="AG52" s="40"/>
      <c r="AH52" s="41"/>
      <c r="AI52" s="181">
        <v>0.9</v>
      </c>
      <c r="AJ52" s="28">
        <v>0.9185</v>
      </c>
      <c r="AK52" s="19">
        <v>1</v>
      </c>
      <c r="AL52" s="187">
        <v>0.2</v>
      </c>
      <c r="AM52" s="270">
        <v>0.9</v>
      </c>
      <c r="AN52" s="176">
        <v>0.98</v>
      </c>
      <c r="AO52" s="176">
        <f>IF(AN52/AM52&gt;100%,100%,AN52/AM52)</f>
        <v>1</v>
      </c>
      <c r="AP52" s="324">
        <f>AL52+(AO52*20%)</f>
        <v>0.4</v>
      </c>
      <c r="AQ52" s="237">
        <v>0.9</v>
      </c>
      <c r="AR52" s="224">
        <v>0.5</v>
      </c>
      <c r="AS52" s="224">
        <f t="shared" si="0"/>
        <v>0.5555555555555556</v>
      </c>
      <c r="AT52" s="176">
        <f>AP52+(AS52*20%)</f>
        <v>0.5111111111111112</v>
      </c>
      <c r="AU52" s="189"/>
      <c r="AV52" s="188"/>
      <c r="AW52" s="186"/>
      <c r="AX52" s="189"/>
      <c r="AY52" s="190"/>
      <c r="AZ52" s="186"/>
      <c r="BA52" s="186"/>
      <c r="BB52" s="189"/>
      <c r="BD52" s="191"/>
      <c r="BE52" s="191"/>
      <c r="BF52" s="191"/>
      <c r="BG52" s="191"/>
    </row>
    <row r="53" spans="1:54" ht="134.25" customHeight="1">
      <c r="A53" s="393"/>
      <c r="B53" s="203">
        <v>28</v>
      </c>
      <c r="C53" s="40" t="s">
        <v>82</v>
      </c>
      <c r="D53" s="40" t="s">
        <v>155</v>
      </c>
      <c r="E53" s="40" t="s">
        <v>84</v>
      </c>
      <c r="F53" s="40" t="s">
        <v>84</v>
      </c>
      <c r="G53" s="7" t="s">
        <v>87</v>
      </c>
      <c r="H53" s="8" t="s">
        <v>109</v>
      </c>
      <c r="I53" s="129" t="s">
        <v>140</v>
      </c>
      <c r="J53" s="7">
        <v>90</v>
      </c>
      <c r="K53" s="7">
        <v>90</v>
      </c>
      <c r="L53" s="7">
        <v>90</v>
      </c>
      <c r="M53" s="7">
        <v>90</v>
      </c>
      <c r="N53" s="39">
        <v>90</v>
      </c>
      <c r="O53" s="2" t="s">
        <v>64</v>
      </c>
      <c r="P53" s="1" t="s">
        <v>64</v>
      </c>
      <c r="Q53" s="109" t="s">
        <v>64</v>
      </c>
      <c r="R53" s="103" t="s">
        <v>183</v>
      </c>
      <c r="S53" s="308" t="s">
        <v>186</v>
      </c>
      <c r="T53" s="369">
        <v>0.87</v>
      </c>
      <c r="U53" s="175">
        <v>0.9</v>
      </c>
      <c r="V53" s="175">
        <f>T53/U53</f>
        <v>0.9666666666666667</v>
      </c>
      <c r="W53" s="173" t="s">
        <v>275</v>
      </c>
      <c r="X53" s="174" t="s">
        <v>274</v>
      </c>
      <c r="Y53" s="223"/>
      <c r="Z53" s="7"/>
      <c r="AA53" s="7"/>
      <c r="AB53" s="40"/>
      <c r="AC53" s="37"/>
      <c r="AD53" s="43"/>
      <c r="AE53" s="7"/>
      <c r="AF53" s="7"/>
      <c r="AG53" s="40"/>
      <c r="AH53" s="37"/>
      <c r="AI53" s="43" t="s">
        <v>62</v>
      </c>
      <c r="AJ53" s="7" t="s">
        <v>62</v>
      </c>
      <c r="AK53" s="7" t="s">
        <v>62</v>
      </c>
      <c r="AL53" s="67">
        <v>0</v>
      </c>
      <c r="AM53" s="270">
        <v>1</v>
      </c>
      <c r="AN53" s="192">
        <v>0.807</v>
      </c>
      <c r="AO53" s="192">
        <f>AN53/AM53</f>
        <v>0.807</v>
      </c>
      <c r="AP53" s="325">
        <f>80.7%*0.25</f>
        <v>0.20175</v>
      </c>
      <c r="AQ53" s="58">
        <v>0.9</v>
      </c>
      <c r="AR53" s="55">
        <v>0.87</v>
      </c>
      <c r="AS53" s="55">
        <f t="shared" si="0"/>
        <v>0.9666666666666667</v>
      </c>
      <c r="AT53" s="334">
        <f>AP53+(AS53*25%)</f>
        <v>0.4434166666666667</v>
      </c>
      <c r="AU53" s="8"/>
      <c r="AV53" s="43"/>
      <c r="AW53" s="7"/>
      <c r="AX53" s="8"/>
      <c r="AY53" s="129"/>
      <c r="AZ53" s="7"/>
      <c r="BA53" s="7"/>
      <c r="BB53" s="8"/>
    </row>
    <row r="54" spans="1:54" ht="162" customHeight="1" thickBot="1">
      <c r="A54" s="397"/>
      <c r="B54" s="205">
        <v>29</v>
      </c>
      <c r="C54" s="62" t="s">
        <v>83</v>
      </c>
      <c r="D54" s="62" t="s">
        <v>155</v>
      </c>
      <c r="E54" s="62" t="s">
        <v>123</v>
      </c>
      <c r="F54" s="62" t="s">
        <v>123</v>
      </c>
      <c r="G54" s="30" t="s">
        <v>87</v>
      </c>
      <c r="H54" s="31" t="s">
        <v>124</v>
      </c>
      <c r="I54" s="130" t="s">
        <v>140</v>
      </c>
      <c r="J54" s="30">
        <v>1</v>
      </c>
      <c r="K54" s="30">
        <v>1</v>
      </c>
      <c r="L54" s="30">
        <v>1</v>
      </c>
      <c r="M54" s="30">
        <v>1</v>
      </c>
      <c r="N54" s="61">
        <v>1</v>
      </c>
      <c r="O54" s="370">
        <v>0.25</v>
      </c>
      <c r="P54" s="371">
        <v>0.25</v>
      </c>
      <c r="Q54" s="193">
        <v>1</v>
      </c>
      <c r="R54" s="102" t="s">
        <v>185</v>
      </c>
      <c r="S54" s="313" t="s">
        <v>184</v>
      </c>
      <c r="T54" s="372">
        <v>0.25</v>
      </c>
      <c r="U54" s="373">
        <v>0.25</v>
      </c>
      <c r="V54" s="193">
        <v>1</v>
      </c>
      <c r="W54" s="196" t="s">
        <v>276</v>
      </c>
      <c r="X54" s="229" t="s">
        <v>277</v>
      </c>
      <c r="Y54" s="194"/>
      <c r="Z54" s="195"/>
      <c r="AA54" s="193"/>
      <c r="AB54" s="196"/>
      <c r="AC54" s="197"/>
      <c r="AD54" s="194"/>
      <c r="AE54" s="195"/>
      <c r="AF54" s="193"/>
      <c r="AG54" s="196"/>
      <c r="AH54" s="197"/>
      <c r="AI54" s="63" t="s">
        <v>62</v>
      </c>
      <c r="AJ54" s="30" t="s">
        <v>62</v>
      </c>
      <c r="AK54" s="30" t="s">
        <v>62</v>
      </c>
      <c r="AL54" s="125">
        <v>0</v>
      </c>
      <c r="AM54" s="278">
        <v>1</v>
      </c>
      <c r="AN54" s="193">
        <v>1</v>
      </c>
      <c r="AO54" s="279">
        <f>AN54/AM54</f>
        <v>1</v>
      </c>
      <c r="AP54" s="329">
        <f>25%*AO54</f>
        <v>0.25</v>
      </c>
      <c r="AQ54" s="352">
        <v>1</v>
      </c>
      <c r="AR54" s="282">
        <v>0.5</v>
      </c>
      <c r="AS54" s="291">
        <f>AR54/AQ54</f>
        <v>0.5</v>
      </c>
      <c r="AT54" s="353">
        <f>AP54+(AS54*25%)</f>
        <v>0.375</v>
      </c>
      <c r="AU54" s="31"/>
      <c r="AV54" s="63"/>
      <c r="AW54" s="30"/>
      <c r="AX54" s="31"/>
      <c r="AY54" s="130"/>
      <c r="AZ54" s="30"/>
      <c r="BA54" s="30"/>
      <c r="BB54" s="31"/>
    </row>
    <row r="55" ht="15.75">
      <c r="AA55" s="198"/>
    </row>
    <row r="56" spans="3:27" ht="60" customHeight="1">
      <c r="C56" s="152" t="s">
        <v>146</v>
      </c>
      <c r="D56" s="152"/>
      <c r="E56" s="152" t="s">
        <v>26</v>
      </c>
      <c r="AA56" s="198"/>
    </row>
    <row r="57" ht="15.75">
      <c r="AA57" s="198"/>
    </row>
    <row r="58" ht="15.75">
      <c r="AA58" s="198"/>
    </row>
    <row r="59" ht="15.75">
      <c r="AA59" s="198"/>
    </row>
    <row r="60" ht="15.75">
      <c r="AA60" s="198"/>
    </row>
    <row r="61" ht="15.75">
      <c r="AA61" s="198"/>
    </row>
    <row r="62" ht="15.75">
      <c r="AA62" s="198"/>
    </row>
    <row r="63" spans="6:27" ht="15.75">
      <c r="F63" s="148"/>
      <c r="AA63" s="198"/>
    </row>
    <row r="64" spans="6:27" ht="15.75">
      <c r="F64" s="148"/>
      <c r="AA64" s="198"/>
    </row>
    <row r="65" spans="6:27" ht="15.75">
      <c r="F65" s="148"/>
      <c r="AA65" s="198"/>
    </row>
    <row r="66" spans="6:27" ht="15.75">
      <c r="F66" s="148"/>
      <c r="AA66" s="198"/>
    </row>
    <row r="67" spans="6:27" ht="15.75">
      <c r="F67" s="148"/>
      <c r="AA67" s="198"/>
    </row>
    <row r="68" spans="6:27" ht="15.75">
      <c r="F68" s="148"/>
      <c r="AA68" s="198"/>
    </row>
    <row r="69" spans="6:27" ht="15.75">
      <c r="F69" s="148"/>
      <c r="AA69" s="198"/>
    </row>
    <row r="70" spans="6:27" ht="15.75">
      <c r="F70" s="148"/>
      <c r="AA70" s="198"/>
    </row>
    <row r="71" spans="6:27" ht="15.75">
      <c r="F71" s="148"/>
      <c r="AA71" s="198"/>
    </row>
    <row r="72" spans="6:27" ht="15.75">
      <c r="F72" s="148"/>
      <c r="AA72" s="198"/>
    </row>
    <row r="73" spans="6:27" ht="15.75">
      <c r="F73" s="148"/>
      <c r="AA73" s="198"/>
    </row>
    <row r="74" spans="6:27" ht="15.75">
      <c r="F74" s="148"/>
      <c r="AA74" s="198"/>
    </row>
    <row r="75" spans="6:27" ht="15.75">
      <c r="F75" s="148"/>
      <c r="AA75" s="198"/>
    </row>
    <row r="76" spans="6:27" ht="15.75">
      <c r="F76" s="148"/>
      <c r="AA76" s="198"/>
    </row>
    <row r="77" spans="6:27" ht="15.75">
      <c r="F77" s="148"/>
      <c r="AA77" s="198"/>
    </row>
    <row r="78" spans="6:27" ht="15.75">
      <c r="F78" s="148"/>
      <c r="AA78" s="198"/>
    </row>
    <row r="79" spans="6:27" ht="15.75">
      <c r="F79" s="148"/>
      <c r="AA79" s="198"/>
    </row>
    <row r="80" spans="6:27" ht="15.75">
      <c r="F80" s="148"/>
      <c r="AA80" s="198"/>
    </row>
    <row r="81" spans="6:27" ht="15.75">
      <c r="F81" s="148"/>
      <c r="AA81" s="198"/>
    </row>
    <row r="82" spans="6:27" ht="15.75">
      <c r="F82" s="148"/>
      <c r="AA82" s="198"/>
    </row>
    <row r="83" spans="6:27" ht="15.75">
      <c r="F83" s="148"/>
      <c r="AA83" s="198"/>
    </row>
    <row r="84" spans="6:27" ht="15.75">
      <c r="F84" s="148"/>
      <c r="AA84" s="198"/>
    </row>
    <row r="85" spans="6:27" ht="30" customHeight="1">
      <c r="F85" s="148"/>
      <c r="AA85" s="198"/>
    </row>
    <row r="86" spans="6:27" ht="15.75">
      <c r="F86" s="148"/>
      <c r="AA86" s="198"/>
    </row>
    <row r="87" spans="6:27" ht="15.75">
      <c r="F87" s="148"/>
      <c r="AA87" s="198"/>
    </row>
    <row r="88" spans="6:27" ht="15.75">
      <c r="F88" s="148"/>
      <c r="AA88" s="198"/>
    </row>
    <row r="89" spans="6:27" ht="15.75">
      <c r="F89" s="148"/>
      <c r="AA89" s="198"/>
    </row>
    <row r="90" spans="6:27" ht="15.75">
      <c r="F90" s="148"/>
      <c r="AA90" s="198"/>
    </row>
    <row r="91" spans="6:27" ht="15.75">
      <c r="F91" s="148"/>
      <c r="AA91" s="198"/>
    </row>
    <row r="92" spans="6:27" ht="15.75">
      <c r="F92" s="148"/>
      <c r="AA92" s="198"/>
    </row>
    <row r="93" spans="6:27" ht="15.75">
      <c r="F93" s="148"/>
      <c r="AA93" s="198"/>
    </row>
    <row r="94" spans="6:27" ht="15.75">
      <c r="F94" s="148"/>
      <c r="AA94" s="198"/>
    </row>
    <row r="95" spans="6:27" ht="15.75">
      <c r="F95" s="148"/>
      <c r="AA95" s="198"/>
    </row>
    <row r="96" spans="6:27" ht="15.75">
      <c r="F96" s="148"/>
      <c r="AA96" s="198"/>
    </row>
    <row r="97" spans="6:27" ht="15.75">
      <c r="F97" s="148"/>
      <c r="AA97" s="198"/>
    </row>
    <row r="98" spans="6:27" ht="15.75">
      <c r="F98" s="148"/>
      <c r="AA98" s="198"/>
    </row>
  </sheetData>
  <sheetProtection autoFilter="0"/>
  <autoFilter ref="A25:BQ54"/>
  <mergeCells count="45">
    <mergeCell ref="A8:E8"/>
    <mergeCell ref="F8:G8"/>
    <mergeCell ref="Y23:AC24"/>
    <mergeCell ref="AD23:AH24"/>
    <mergeCell ref="AI24:AL24"/>
    <mergeCell ref="H24:H25"/>
    <mergeCell ref="G24:G25"/>
    <mergeCell ref="J15:N15"/>
    <mergeCell ref="A23:N23"/>
    <mergeCell ref="D24:D25"/>
    <mergeCell ref="F1:AI5"/>
    <mergeCell ref="A7:E7"/>
    <mergeCell ref="A22:AH22"/>
    <mergeCell ref="H13:N13"/>
    <mergeCell ref="J14:N14"/>
    <mergeCell ref="E24:E25"/>
    <mergeCell ref="O23:S24"/>
    <mergeCell ref="T23:X24"/>
    <mergeCell ref="F7:G7"/>
    <mergeCell ref="I24:N24"/>
    <mergeCell ref="A47:A48"/>
    <mergeCell ref="A26:A29"/>
    <mergeCell ref="A30:A31"/>
    <mergeCell ref="A32:A38"/>
    <mergeCell ref="A49:A54"/>
    <mergeCell ref="A39:A41"/>
    <mergeCell ref="A42:A46"/>
    <mergeCell ref="C24:C25"/>
    <mergeCell ref="B24:B25"/>
    <mergeCell ref="A24:A25"/>
    <mergeCell ref="F24:F25"/>
    <mergeCell ref="AQ24:AT24"/>
    <mergeCell ref="AF17:AI17"/>
    <mergeCell ref="J18:N18"/>
    <mergeCell ref="J21:N21"/>
    <mergeCell ref="J16:N16"/>
    <mergeCell ref="AB15:AI15"/>
    <mergeCell ref="AF16:AI16"/>
    <mergeCell ref="AU24:AX24"/>
    <mergeCell ref="AY24:BB24"/>
    <mergeCell ref="AI23:BB23"/>
    <mergeCell ref="AM24:AP24"/>
    <mergeCell ref="J17:N17"/>
    <mergeCell ref="J19:N19"/>
    <mergeCell ref="J20:N20"/>
  </mergeCells>
  <dataValidations count="3">
    <dataValidation type="list" allowBlank="1" showInputMessage="1" showErrorMessage="1" sqref="G26:G54">
      <formula1>$A$13:$A$16</formula1>
    </dataValidation>
    <dataValidation type="textLength" allowBlank="1" showInputMessage="1" showErrorMessage="1" error="Por favor ingresar máximo 2500 caracteres, incluido espacios. " sqref="W52 W33:W34 W40 W26 AG26 W28:W29 W43:W44 W47:W48 O42:Q42 AV26 R1:R25 R27:R65536">
      <formula1>1</formula1>
      <formula2>2500</formula2>
    </dataValidation>
    <dataValidation type="textLength" allowBlank="1" showInputMessage="1" showErrorMessage="1" error="Por favor incluir máximo 2500 caracteres, incluido espacios" sqref="AB1:AB65536 W45 W35:W38 AG34:AG65536 W1:W25 W49:W51 W27 W53:W65536 W30:W32 AG1:AG25 AG27:AG32 W41">
      <formula1>1</formula1>
      <formula2>2500</formula2>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Yamile Espinosa Galindo</cp:lastModifiedBy>
  <dcterms:created xsi:type="dcterms:W3CDTF">2020-10-22T20:23:49Z</dcterms:created>
  <dcterms:modified xsi:type="dcterms:W3CDTF">2022-08-08T14:01:59Z</dcterms:modified>
  <cp:category/>
  <cp:version/>
  <cp:contentType/>
  <cp:contentStatus/>
</cp:coreProperties>
</file>